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c543\Documents\"/>
    </mc:Choice>
  </mc:AlternateContent>
  <bookViews>
    <workbookView xWindow="0" yWindow="0" windowWidth="14325" windowHeight="20925"/>
  </bookViews>
  <sheets>
    <sheet name="Assuming water-transport" sheetId="1" r:id="rId1"/>
    <sheet name="Assuming air advec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D16" i="1"/>
  <c r="D7" i="1"/>
  <c r="D5" i="1"/>
  <c r="R11" i="1"/>
  <c r="R12" i="1"/>
  <c r="D3" i="1"/>
  <c r="Q11" i="1"/>
  <c r="K3" i="1" l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4" i="1"/>
  <c r="R14" i="1" s="1"/>
  <c r="Q23" i="1"/>
  <c r="R23" i="1" s="1"/>
  <c r="Q26" i="1"/>
  <c r="R26" i="1" s="1"/>
  <c r="Q35" i="1"/>
  <c r="R35" i="1" s="1"/>
  <c r="Q38" i="1"/>
  <c r="R38" i="1" s="1"/>
  <c r="Q47" i="1"/>
  <c r="R47" i="1" s="1"/>
  <c r="Q50" i="1"/>
  <c r="R50" i="1" s="1"/>
  <c r="Q62" i="1"/>
  <c r="R62" i="1" s="1"/>
  <c r="Q71" i="1"/>
  <c r="R71" i="1" s="1"/>
  <c r="Q74" i="1"/>
  <c r="R74" i="1" s="1"/>
  <c r="Q83" i="1"/>
  <c r="R83" i="1" s="1"/>
  <c r="Q86" i="1"/>
  <c r="R86" i="1" s="1"/>
  <c r="Q98" i="1"/>
  <c r="R98" i="1" s="1"/>
  <c r="Q104" i="1"/>
  <c r="R104" i="1" s="1"/>
  <c r="Q110" i="1"/>
  <c r="R110" i="1" s="1"/>
  <c r="Q122" i="1"/>
  <c r="R122" i="1" s="1"/>
  <c r="Q128" i="1"/>
  <c r="R128" i="1" s="1"/>
  <c r="Q131" i="1"/>
  <c r="R131" i="1" s="1"/>
  <c r="Q134" i="1"/>
  <c r="R134" i="1" s="1"/>
  <c r="Q143" i="1"/>
  <c r="R143" i="1" s="1"/>
  <c r="Q170" i="1"/>
  <c r="R170" i="1" s="1"/>
  <c r="Q176" i="1"/>
  <c r="R176" i="1" s="1"/>
  <c r="Q182" i="1"/>
  <c r="R182" i="1" s="1"/>
  <c r="Q203" i="1"/>
  <c r="R203" i="1" s="1"/>
  <c r="Q218" i="1"/>
  <c r="R218" i="1" s="1"/>
  <c r="Q224" i="1"/>
  <c r="R224" i="1" s="1"/>
  <c r="Q239" i="1"/>
  <c r="R239" i="1" s="1"/>
  <c r="Q242" i="1"/>
  <c r="R242" i="1" s="1"/>
  <c r="Q254" i="1"/>
  <c r="R254" i="1" s="1"/>
  <c r="Q263" i="1"/>
  <c r="R263" i="1" s="1"/>
  <c r="Q266" i="1"/>
  <c r="R266" i="1" s="1"/>
  <c r="Q287" i="1"/>
  <c r="R287" i="1" s="1"/>
  <c r="Q13" i="1"/>
  <c r="R13" i="1" s="1"/>
  <c r="Q19" i="1"/>
  <c r="R19" i="1" s="1"/>
  <c r="Q21" i="1"/>
  <c r="R21" i="1" s="1"/>
  <c r="Q27" i="1"/>
  <c r="R27" i="1" s="1"/>
  <c r="Q29" i="1"/>
  <c r="R29" i="1" s="1"/>
  <c r="Q37" i="1"/>
  <c r="R37" i="1" s="1"/>
  <c r="Q43" i="1"/>
  <c r="R43" i="1" s="1"/>
  <c r="Q45" i="1"/>
  <c r="R45" i="1" s="1"/>
  <c r="Q51" i="1"/>
  <c r="R51" i="1" s="1"/>
  <c r="Q53" i="1"/>
  <c r="R53" i="1" s="1"/>
  <c r="Q59" i="1"/>
  <c r="R59" i="1" s="1"/>
  <c r="Q61" i="1"/>
  <c r="R61" i="1" s="1"/>
  <c r="Q65" i="1"/>
  <c r="R65" i="1" s="1"/>
  <c r="Q69" i="1"/>
  <c r="R69" i="1" s="1"/>
  <c r="Q77" i="1"/>
  <c r="R77" i="1" s="1"/>
  <c r="Q85" i="1"/>
  <c r="R85" i="1" s="1"/>
  <c r="Q89" i="1"/>
  <c r="R89" i="1" s="1"/>
  <c r="Q91" i="1"/>
  <c r="R91" i="1" s="1"/>
  <c r="Q93" i="1"/>
  <c r="R93" i="1" s="1"/>
  <c r="Q97" i="1"/>
  <c r="R97" i="1" s="1"/>
  <c r="Q101" i="1"/>
  <c r="R101" i="1" s="1"/>
  <c r="Q105" i="1"/>
  <c r="R105" i="1" s="1"/>
  <c r="Q113" i="1"/>
  <c r="R113" i="1" s="1"/>
  <c r="Q115" i="1"/>
  <c r="R115" i="1" s="1"/>
  <c r="Q117" i="1"/>
  <c r="R117" i="1" s="1"/>
  <c r="Q123" i="1"/>
  <c r="R123" i="1" s="1"/>
  <c r="Q125" i="1"/>
  <c r="R125" i="1" s="1"/>
  <c r="Q133" i="1"/>
  <c r="R133" i="1" s="1"/>
  <c r="Q137" i="1"/>
  <c r="R137" i="1" s="1"/>
  <c r="Q141" i="1"/>
  <c r="R141" i="1" s="1"/>
  <c r="Q145" i="1"/>
  <c r="R145" i="1" s="1"/>
  <c r="Q149" i="1"/>
  <c r="R149" i="1" s="1"/>
  <c r="Q153" i="1"/>
  <c r="R153" i="1" s="1"/>
  <c r="Q155" i="1"/>
  <c r="R155" i="1" s="1"/>
  <c r="Q157" i="1"/>
  <c r="R157" i="1" s="1"/>
  <c r="Q163" i="1"/>
  <c r="R163" i="1" s="1"/>
  <c r="Q165" i="1"/>
  <c r="R165" i="1" s="1"/>
  <c r="Q169" i="1"/>
  <c r="R169" i="1" s="1"/>
  <c r="Q173" i="1"/>
  <c r="R173" i="1" s="1"/>
  <c r="Q177" i="1"/>
  <c r="R177" i="1" s="1"/>
  <c r="Q181" i="1"/>
  <c r="R181" i="1" s="1"/>
  <c r="Q185" i="1"/>
  <c r="R185" i="1" s="1"/>
  <c r="Q187" i="1"/>
  <c r="R187" i="1" s="1"/>
  <c r="Q195" i="1"/>
  <c r="R195" i="1" s="1"/>
  <c r="Q197" i="1"/>
  <c r="R197" i="1" s="1"/>
  <c r="Q205" i="1"/>
  <c r="R205" i="1" s="1"/>
  <c r="Q209" i="1"/>
  <c r="R209" i="1" s="1"/>
  <c r="Q213" i="1"/>
  <c r="R213" i="1" s="1"/>
  <c r="Q221" i="1"/>
  <c r="R221" i="1" s="1"/>
  <c r="Q227" i="1"/>
  <c r="R227" i="1" s="1"/>
  <c r="Q229" i="1"/>
  <c r="R229" i="1" s="1"/>
  <c r="Q235" i="1"/>
  <c r="R235" i="1" s="1"/>
  <c r="Q237" i="1"/>
  <c r="R237" i="1" s="1"/>
  <c r="Q241" i="1"/>
  <c r="R241" i="1" s="1"/>
  <c r="Q243" i="1"/>
  <c r="R243" i="1" s="1"/>
  <c r="Q245" i="1"/>
  <c r="R245" i="1" s="1"/>
  <c r="Q249" i="1"/>
  <c r="R249" i="1" s="1"/>
  <c r="Q251" i="1"/>
  <c r="R251" i="1" s="1"/>
  <c r="Q259" i="1"/>
  <c r="R259" i="1" s="1"/>
  <c r="Q265" i="1"/>
  <c r="R265" i="1" s="1"/>
  <c r="Q269" i="1"/>
  <c r="R269" i="1" s="1"/>
  <c r="Q275" i="1"/>
  <c r="R275" i="1" s="1"/>
  <c r="Q277" i="1"/>
  <c r="R277" i="1" s="1"/>
  <c r="Q283" i="1"/>
  <c r="R283" i="1" s="1"/>
  <c r="Q285" i="1"/>
  <c r="R285" i="1" s="1"/>
  <c r="Q12" i="1"/>
  <c r="Q15" i="1"/>
  <c r="R15" i="1" s="1"/>
  <c r="Q16" i="1"/>
  <c r="R16" i="1" s="1"/>
  <c r="Q17" i="1"/>
  <c r="R17" i="1" s="1"/>
  <c r="Q18" i="1"/>
  <c r="R18" i="1" s="1"/>
  <c r="Q20" i="1"/>
  <c r="R20" i="1" s="1"/>
  <c r="Q22" i="1"/>
  <c r="R22" i="1" s="1"/>
  <c r="Q24" i="1"/>
  <c r="R24" i="1" s="1"/>
  <c r="Q25" i="1"/>
  <c r="R25" i="1" s="1"/>
  <c r="Q28" i="1"/>
  <c r="R28" i="1" s="1"/>
  <c r="Q30" i="1"/>
  <c r="R30" i="1" s="1"/>
  <c r="Q31" i="1"/>
  <c r="R31" i="1" s="1"/>
  <c r="Q32" i="1"/>
  <c r="R32" i="1" s="1"/>
  <c r="Q33" i="1"/>
  <c r="R33" i="1" s="1"/>
  <c r="Q34" i="1"/>
  <c r="R34" i="1" s="1"/>
  <c r="Q36" i="1"/>
  <c r="R36" i="1" s="1"/>
  <c r="Q39" i="1"/>
  <c r="R39" i="1" s="1"/>
  <c r="Q40" i="1"/>
  <c r="R40" i="1" s="1"/>
  <c r="Q41" i="1"/>
  <c r="R41" i="1" s="1"/>
  <c r="Q42" i="1"/>
  <c r="R42" i="1" s="1"/>
  <c r="Q44" i="1"/>
  <c r="R44" i="1" s="1"/>
  <c r="Q46" i="1"/>
  <c r="R46" i="1" s="1"/>
  <c r="Q48" i="1"/>
  <c r="R48" i="1" s="1"/>
  <c r="Q49" i="1"/>
  <c r="R49" i="1" s="1"/>
  <c r="Q52" i="1"/>
  <c r="R52" i="1" s="1"/>
  <c r="Q54" i="1"/>
  <c r="R54" i="1" s="1"/>
  <c r="Q55" i="1"/>
  <c r="R55" i="1" s="1"/>
  <c r="Q56" i="1"/>
  <c r="R56" i="1" s="1"/>
  <c r="Q57" i="1"/>
  <c r="R57" i="1" s="1"/>
  <c r="Q58" i="1"/>
  <c r="R58" i="1" s="1"/>
  <c r="Q60" i="1"/>
  <c r="R60" i="1" s="1"/>
  <c r="Q63" i="1"/>
  <c r="R63" i="1" s="1"/>
  <c r="Q64" i="1"/>
  <c r="R64" i="1" s="1"/>
  <c r="Q66" i="1"/>
  <c r="R66" i="1" s="1"/>
  <c r="Q67" i="1"/>
  <c r="R67" i="1" s="1"/>
  <c r="Q68" i="1"/>
  <c r="R68" i="1" s="1"/>
  <c r="Q70" i="1"/>
  <c r="R70" i="1" s="1"/>
  <c r="Q72" i="1"/>
  <c r="R72" i="1" s="1"/>
  <c r="Q73" i="1"/>
  <c r="R73" i="1" s="1"/>
  <c r="Q75" i="1"/>
  <c r="R75" i="1" s="1"/>
  <c r="Q76" i="1"/>
  <c r="R76" i="1" s="1"/>
  <c r="Q78" i="1"/>
  <c r="R78" i="1" s="1"/>
  <c r="Q79" i="1"/>
  <c r="R79" i="1" s="1"/>
  <c r="Q80" i="1"/>
  <c r="R80" i="1" s="1"/>
  <c r="Q81" i="1"/>
  <c r="R81" i="1" s="1"/>
  <c r="Q82" i="1"/>
  <c r="R82" i="1" s="1"/>
  <c r="Q84" i="1"/>
  <c r="R84" i="1" s="1"/>
  <c r="Q87" i="1"/>
  <c r="R87" i="1" s="1"/>
  <c r="Q88" i="1"/>
  <c r="R88" i="1" s="1"/>
  <c r="Q90" i="1"/>
  <c r="R90" i="1" s="1"/>
  <c r="Q92" i="1"/>
  <c r="R92" i="1" s="1"/>
  <c r="Q94" i="1"/>
  <c r="R94" i="1" s="1"/>
  <c r="Q95" i="1"/>
  <c r="R95" i="1" s="1"/>
  <c r="Q96" i="1"/>
  <c r="R96" i="1" s="1"/>
  <c r="Q99" i="1"/>
  <c r="R99" i="1" s="1"/>
  <c r="Q100" i="1"/>
  <c r="R100" i="1" s="1"/>
  <c r="Q102" i="1"/>
  <c r="R102" i="1" s="1"/>
  <c r="Q103" i="1"/>
  <c r="R103" i="1" s="1"/>
  <c r="Q106" i="1"/>
  <c r="R106" i="1" s="1"/>
  <c r="Q107" i="1"/>
  <c r="R107" i="1" s="1"/>
  <c r="Q108" i="1"/>
  <c r="R108" i="1" s="1"/>
  <c r="Q109" i="1"/>
  <c r="R109" i="1" s="1"/>
  <c r="Q111" i="1"/>
  <c r="R111" i="1" s="1"/>
  <c r="Q112" i="1"/>
  <c r="R112" i="1" s="1"/>
  <c r="Q114" i="1"/>
  <c r="R114" i="1" s="1"/>
  <c r="Q116" i="1"/>
  <c r="R116" i="1" s="1"/>
  <c r="Q118" i="1"/>
  <c r="R118" i="1" s="1"/>
  <c r="Q119" i="1"/>
  <c r="R119" i="1" s="1"/>
  <c r="Q120" i="1"/>
  <c r="R120" i="1" s="1"/>
  <c r="Q121" i="1"/>
  <c r="R121" i="1" s="1"/>
  <c r="Q124" i="1"/>
  <c r="R124" i="1" s="1"/>
  <c r="Q126" i="1"/>
  <c r="R126" i="1" s="1"/>
  <c r="Q127" i="1"/>
  <c r="R127" i="1" s="1"/>
  <c r="Q129" i="1"/>
  <c r="R129" i="1" s="1"/>
  <c r="Q130" i="1"/>
  <c r="R130" i="1" s="1"/>
  <c r="Q132" i="1"/>
  <c r="R132" i="1" s="1"/>
  <c r="Q135" i="1"/>
  <c r="R135" i="1" s="1"/>
  <c r="Q136" i="1"/>
  <c r="R136" i="1" s="1"/>
  <c r="Q138" i="1"/>
  <c r="R138" i="1" s="1"/>
  <c r="Q139" i="1"/>
  <c r="R139" i="1" s="1"/>
  <c r="Q140" i="1"/>
  <c r="R140" i="1" s="1"/>
  <c r="Q142" i="1"/>
  <c r="R142" i="1" s="1"/>
  <c r="Q144" i="1"/>
  <c r="R144" i="1" s="1"/>
  <c r="Q146" i="1"/>
  <c r="R146" i="1" s="1"/>
  <c r="Q147" i="1"/>
  <c r="R147" i="1" s="1"/>
  <c r="Q148" i="1"/>
  <c r="R148" i="1" s="1"/>
  <c r="Q150" i="1"/>
  <c r="R150" i="1" s="1"/>
  <c r="Q151" i="1"/>
  <c r="R151" i="1" s="1"/>
  <c r="Q152" i="1"/>
  <c r="R152" i="1" s="1"/>
  <c r="Q154" i="1"/>
  <c r="R154" i="1" s="1"/>
  <c r="Q156" i="1"/>
  <c r="R156" i="1" s="1"/>
  <c r="Q158" i="1"/>
  <c r="R158" i="1" s="1"/>
  <c r="Q159" i="1"/>
  <c r="R159" i="1" s="1"/>
  <c r="Q160" i="1"/>
  <c r="R160" i="1" s="1"/>
  <c r="Q161" i="1"/>
  <c r="R161" i="1" s="1"/>
  <c r="Q162" i="1"/>
  <c r="R162" i="1" s="1"/>
  <c r="Q164" i="1"/>
  <c r="R164" i="1" s="1"/>
  <c r="Q166" i="1"/>
  <c r="R166" i="1" s="1"/>
  <c r="Q167" i="1"/>
  <c r="R167" i="1" s="1"/>
  <c r="Q168" i="1"/>
  <c r="R168" i="1" s="1"/>
  <c r="Q171" i="1"/>
  <c r="R171" i="1" s="1"/>
  <c r="Q172" i="1"/>
  <c r="R172" i="1" s="1"/>
  <c r="Q174" i="1"/>
  <c r="R174" i="1" s="1"/>
  <c r="Q175" i="1"/>
  <c r="R175" i="1" s="1"/>
  <c r="Q178" i="1"/>
  <c r="R178" i="1" s="1"/>
  <c r="Q179" i="1"/>
  <c r="R179" i="1" s="1"/>
  <c r="Q180" i="1"/>
  <c r="R180" i="1" s="1"/>
  <c r="Q183" i="1"/>
  <c r="R183" i="1" s="1"/>
  <c r="Q184" i="1"/>
  <c r="R184" i="1" s="1"/>
  <c r="Q186" i="1"/>
  <c r="R186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6" i="1"/>
  <c r="R196" i="1" s="1"/>
  <c r="Q198" i="1"/>
  <c r="R198" i="1" s="1"/>
  <c r="Q199" i="1"/>
  <c r="R199" i="1" s="1"/>
  <c r="Q200" i="1"/>
  <c r="R200" i="1" s="1"/>
  <c r="Q201" i="1"/>
  <c r="R201" i="1" s="1"/>
  <c r="Q202" i="1"/>
  <c r="R202" i="1" s="1"/>
  <c r="Q204" i="1"/>
  <c r="R204" i="1" s="1"/>
  <c r="Q206" i="1"/>
  <c r="R206" i="1" s="1"/>
  <c r="Q207" i="1"/>
  <c r="R207" i="1" s="1"/>
  <c r="Q208" i="1"/>
  <c r="R208" i="1" s="1"/>
  <c r="Q210" i="1"/>
  <c r="R210" i="1" s="1"/>
  <c r="Q211" i="1"/>
  <c r="R211" i="1" s="1"/>
  <c r="Q212" i="1"/>
  <c r="R212" i="1" s="1"/>
  <c r="Q214" i="1"/>
  <c r="R214" i="1" s="1"/>
  <c r="Q215" i="1"/>
  <c r="R215" i="1" s="1"/>
  <c r="Q216" i="1"/>
  <c r="R216" i="1" s="1"/>
  <c r="Q217" i="1"/>
  <c r="R217" i="1" s="1"/>
  <c r="Q219" i="1"/>
  <c r="R219" i="1" s="1"/>
  <c r="Q220" i="1"/>
  <c r="R220" i="1" s="1"/>
  <c r="Q222" i="1"/>
  <c r="R222" i="1" s="1"/>
  <c r="Q223" i="1"/>
  <c r="R223" i="1" s="1"/>
  <c r="Q225" i="1"/>
  <c r="R225" i="1" s="1"/>
  <c r="Q226" i="1"/>
  <c r="R226" i="1" s="1"/>
  <c r="Q228" i="1"/>
  <c r="R228" i="1" s="1"/>
  <c r="Q230" i="1"/>
  <c r="R230" i="1" s="1"/>
  <c r="Q231" i="1"/>
  <c r="R231" i="1" s="1"/>
  <c r="Q232" i="1"/>
  <c r="R232" i="1" s="1"/>
  <c r="Q233" i="1"/>
  <c r="R233" i="1" s="1"/>
  <c r="Q234" i="1"/>
  <c r="R234" i="1" s="1"/>
  <c r="Q236" i="1"/>
  <c r="R236" i="1" s="1"/>
  <c r="Q238" i="1"/>
  <c r="R238" i="1" s="1"/>
  <c r="Q240" i="1"/>
  <c r="R240" i="1" s="1"/>
  <c r="Q244" i="1"/>
  <c r="R244" i="1" s="1"/>
  <c r="Q246" i="1"/>
  <c r="R246" i="1" s="1"/>
  <c r="Q247" i="1"/>
  <c r="R247" i="1" s="1"/>
  <c r="Q248" i="1"/>
  <c r="R248" i="1" s="1"/>
  <c r="Q250" i="1"/>
  <c r="R250" i="1" s="1"/>
  <c r="Q252" i="1"/>
  <c r="R252" i="1" s="1"/>
  <c r="Q253" i="1"/>
  <c r="R253" i="1" s="1"/>
  <c r="Q255" i="1"/>
  <c r="R255" i="1" s="1"/>
  <c r="Q256" i="1"/>
  <c r="R256" i="1" s="1"/>
  <c r="Q257" i="1"/>
  <c r="R257" i="1" s="1"/>
  <c r="Q258" i="1"/>
  <c r="R258" i="1" s="1"/>
  <c r="Q260" i="1"/>
  <c r="R260" i="1" s="1"/>
  <c r="Q261" i="1"/>
  <c r="R261" i="1" s="1"/>
  <c r="Q262" i="1"/>
  <c r="R262" i="1" s="1"/>
  <c r="Q264" i="1"/>
  <c r="R264" i="1" s="1"/>
  <c r="Q267" i="1"/>
  <c r="R267" i="1" s="1"/>
  <c r="Q268" i="1"/>
  <c r="R268" i="1" s="1"/>
  <c r="Q270" i="1"/>
  <c r="R270" i="1" s="1"/>
  <c r="Q271" i="1"/>
  <c r="R271" i="1" s="1"/>
  <c r="Q272" i="1"/>
  <c r="R272" i="1" s="1"/>
  <c r="Q273" i="1"/>
  <c r="R273" i="1" s="1"/>
  <c r="Q274" i="1"/>
  <c r="R274" i="1" s="1"/>
  <c r="Q276" i="1"/>
  <c r="R276" i="1" s="1"/>
  <c r="Q278" i="1"/>
  <c r="R278" i="1" s="1"/>
  <c r="Q279" i="1"/>
  <c r="R279" i="1" s="1"/>
  <c r="Q280" i="1"/>
  <c r="R280" i="1" s="1"/>
  <c r="Q281" i="1"/>
  <c r="R281" i="1" s="1"/>
  <c r="Q282" i="1"/>
  <c r="R282" i="1" s="1"/>
  <c r="Q284" i="1"/>
  <c r="R284" i="1" s="1"/>
  <c r="Q286" i="1"/>
  <c r="R286" i="1" s="1"/>
  <c r="Q288" i="1"/>
  <c r="R288" i="1" s="1"/>
  <c r="Q289" i="1"/>
  <c r="R289" i="1" s="1"/>
  <c r="Q290" i="1"/>
  <c r="R290" i="1" s="1"/>
  <c r="Q291" i="1"/>
  <c r="R291" i="1" s="1"/>
  <c r="Q292" i="1"/>
  <c r="R292" i="1" s="1"/>
  <c r="D31" i="2" l="1"/>
  <c r="D29" i="2"/>
  <c r="D27" i="2"/>
  <c r="D28" i="2"/>
  <c r="B10" i="2"/>
  <c r="B37" i="2"/>
  <c r="B19" i="2"/>
  <c r="B11" i="2"/>
  <c r="B14" i="2"/>
  <c r="B38" i="2" s="1"/>
  <c r="B8" i="2"/>
  <c r="B7" i="2"/>
  <c r="B5" i="2" s="1"/>
  <c r="B6" i="2" s="1"/>
  <c r="B9" i="2" s="1"/>
  <c r="B4" i="2"/>
  <c r="B35" i="2"/>
  <c r="B34" i="2"/>
  <c r="B33" i="2"/>
  <c r="B32" i="2"/>
  <c r="B31" i="2"/>
  <c r="B29" i="2"/>
  <c r="B2" i="2"/>
  <c r="D21" i="1"/>
  <c r="D19" i="1"/>
  <c r="D20" i="1"/>
  <c r="D4" i="1" s="1"/>
  <c r="D18" i="1"/>
  <c r="D17" i="1"/>
  <c r="B15" i="2" l="1"/>
  <c r="B12" i="2"/>
  <c r="B17" i="2" s="1"/>
  <c r="B13" i="2" l="1"/>
  <c r="B16" i="2" s="1"/>
  <c r="B18" i="2" s="1"/>
  <c r="B20" i="2" l="1"/>
  <c r="B21" i="2" s="1"/>
  <c r="B22" i="2" s="1"/>
  <c r="D8" i="1"/>
  <c r="D10" i="1"/>
  <c r="J18" i="1" s="1"/>
  <c r="D11" i="1"/>
  <c r="D6" i="1"/>
  <c r="J16" i="1" s="1"/>
  <c r="S389" i="1" l="1"/>
  <c r="S604" i="1"/>
  <c r="S850" i="1"/>
  <c r="S846" i="1"/>
  <c r="S914" i="1"/>
  <c r="S810" i="1"/>
  <c r="S915" i="1"/>
  <c r="S865" i="1"/>
  <c r="S499" i="1"/>
  <c r="S681" i="1"/>
  <c r="S577" i="1"/>
  <c r="S942" i="1"/>
  <c r="S630" i="1"/>
  <c r="S828" i="1"/>
  <c r="S254" i="1"/>
  <c r="S821" i="1"/>
  <c r="S203" i="1"/>
  <c r="S620" i="1"/>
  <c r="S622" i="1"/>
  <c r="S442" i="1"/>
  <c r="S287" i="1"/>
  <c r="S642" i="1"/>
  <c r="S37" i="1"/>
  <c r="S997" i="1"/>
  <c r="S547" i="1"/>
  <c r="S588" i="1"/>
  <c r="S322" i="1"/>
  <c r="S768" i="1"/>
  <c r="S881" i="1"/>
  <c r="S149" i="1"/>
  <c r="S239" i="1"/>
  <c r="S335" i="1"/>
  <c r="S317" i="1"/>
  <c r="S676" i="1"/>
  <c r="S686" i="1"/>
  <c r="S472" i="1"/>
  <c r="S813" i="1"/>
  <c r="S931" i="1"/>
  <c r="S906" i="1"/>
  <c r="S575" i="1"/>
  <c r="S640" i="1"/>
  <c r="S522" i="1"/>
  <c r="S130" i="1"/>
  <c r="S420" i="1"/>
  <c r="S229" i="1"/>
  <c r="S62" i="1"/>
  <c r="S708" i="1"/>
  <c r="S282" i="1"/>
  <c r="S414" i="1"/>
  <c r="S582" i="1"/>
  <c r="S960" i="1"/>
  <c r="S913" i="1"/>
  <c r="S400" i="1"/>
  <c r="S281" i="1"/>
  <c r="S658" i="1"/>
  <c r="S542" i="1"/>
  <c r="S570" i="1"/>
  <c r="S695" i="1"/>
  <c r="S593" i="1"/>
  <c r="S147" i="1"/>
  <c r="S1003" i="1"/>
  <c r="S741" i="1"/>
  <c r="S125" i="1"/>
  <c r="S503" i="1"/>
  <c r="S380" i="1"/>
  <c r="S449" i="1"/>
  <c r="S398" i="1"/>
  <c r="S752" i="1"/>
  <c r="S558" i="1"/>
  <c r="S934" i="1"/>
  <c r="S358" i="1"/>
  <c r="S359" i="1"/>
  <c r="S847" i="1"/>
  <c r="S188" i="1"/>
  <c r="S330" i="1"/>
  <c r="S758" i="1"/>
  <c r="S580" i="1"/>
  <c r="S857" i="1"/>
  <c r="S869" i="1"/>
  <c r="S801" i="1"/>
  <c r="S815" i="1"/>
  <c r="S378" i="1"/>
  <c r="S286" i="1"/>
  <c r="S791" i="1"/>
  <c r="S214" i="1"/>
  <c r="S204" i="1"/>
  <c r="S601" i="1"/>
  <c r="S993" i="1"/>
  <c r="S908" i="1"/>
  <c r="S969" i="1"/>
  <c r="S930" i="1"/>
  <c r="S399" i="1"/>
  <c r="S836" i="1"/>
  <c r="S612" i="1"/>
  <c r="S887" i="1"/>
  <c r="S776" i="1"/>
  <c r="S307" i="1"/>
  <c r="S743" i="1"/>
  <c r="S707" i="1"/>
  <c r="S722" i="1"/>
  <c r="S109" i="1"/>
  <c r="S804" i="1"/>
  <c r="S55" i="1"/>
  <c r="S891" i="1"/>
  <c r="S608" i="1"/>
  <c r="S490" i="1"/>
  <c r="S516" i="1"/>
  <c r="S223" i="1"/>
  <c r="S68" i="1"/>
  <c r="S989" i="1"/>
  <c r="S807" i="1"/>
  <c r="S710" i="1"/>
  <c r="S994" i="1"/>
  <c r="S579" i="1"/>
  <c r="S76" i="1"/>
  <c r="S950" i="1"/>
  <c r="S431" i="1"/>
  <c r="S150" i="1"/>
  <c r="S623" i="1"/>
  <c r="S488" i="1"/>
  <c r="S433" i="1"/>
  <c r="S754" i="1"/>
  <c r="S215" i="1"/>
  <c r="S354" i="1"/>
  <c r="S975" i="1"/>
  <c r="S119" i="1"/>
  <c r="S321" i="1"/>
  <c r="S323" i="1"/>
  <c r="S273" i="1"/>
  <c r="S517" i="1"/>
  <c r="S860" i="1"/>
  <c r="S258" i="1"/>
  <c r="S97" i="1"/>
  <c r="S951" i="1"/>
  <c r="S763" i="1"/>
  <c r="S140" i="1"/>
  <c r="S614" i="1"/>
  <c r="S765" i="1"/>
  <c r="S235" i="1"/>
  <c r="S687" i="1"/>
  <c r="S892" i="1"/>
  <c r="S518" i="1"/>
  <c r="S796" i="1"/>
  <c r="S301" i="1"/>
  <c r="S447" i="1"/>
  <c r="S367" i="1"/>
  <c r="S290" i="1"/>
  <c r="S57" i="1"/>
  <c r="S434" i="1"/>
  <c r="S356" i="1"/>
  <c r="S602" i="1"/>
  <c r="S637" i="1"/>
  <c r="S43" i="1"/>
  <c r="S209" i="1"/>
  <c r="S233" i="1"/>
  <c r="S827" i="1"/>
  <c r="S157" i="1"/>
  <c r="S104" i="1"/>
  <c r="S271" i="1"/>
  <c r="S32" i="1"/>
  <c r="S872" i="1"/>
  <c r="S29" i="1"/>
  <c r="S911" i="1"/>
  <c r="S491" i="1"/>
  <c r="S141" i="1"/>
  <c r="S362" i="1"/>
  <c r="S538" i="1"/>
  <c r="S200" i="1"/>
  <c r="S851" i="1"/>
  <c r="S49" i="1"/>
  <c r="S793" i="1"/>
  <c r="S154" i="1"/>
  <c r="S469" i="1"/>
  <c r="S877" i="1"/>
  <c r="S609" i="1"/>
  <c r="S641" i="1"/>
  <c r="S705" i="1"/>
  <c r="S60" i="1"/>
  <c r="S607" i="1"/>
  <c r="S259" i="1"/>
  <c r="S592" i="1"/>
  <c r="S289" i="1"/>
  <c r="S841" i="1"/>
  <c r="S393" i="1"/>
  <c r="S647" i="1"/>
  <c r="S455" i="1"/>
  <c r="S219" i="1"/>
  <c r="S986" i="1"/>
  <c r="S326" i="1"/>
  <c r="S197" i="1"/>
  <c r="S39" i="1"/>
  <c r="S973" i="1"/>
  <c r="S332" i="1"/>
  <c r="S144" i="1"/>
  <c r="S486" i="1"/>
  <c r="S212" i="1"/>
  <c r="S879" i="1"/>
  <c r="S92" i="1"/>
  <c r="S870" i="1"/>
  <c r="S999" i="1"/>
  <c r="S171" i="1"/>
  <c r="S639" i="1"/>
  <c r="S108" i="1"/>
  <c r="S935" i="1"/>
  <c r="S655" i="1"/>
  <c r="S627" i="1"/>
  <c r="S302" i="1"/>
  <c r="S858" i="1"/>
  <c r="S192" i="1"/>
  <c r="S82" i="1"/>
  <c r="S25" i="1"/>
  <c r="S81" i="1"/>
  <c r="S314" i="1"/>
  <c r="S71" i="1"/>
  <c r="S208" i="1"/>
  <c r="S40" i="1"/>
  <c r="S167" i="1"/>
  <c r="S42" i="1"/>
  <c r="S156" i="1"/>
  <c r="S529" i="1"/>
  <c r="S680" i="1"/>
  <c r="S456" i="1"/>
  <c r="S703" i="1"/>
  <c r="S236" i="1"/>
  <c r="S982" i="1"/>
  <c r="S783" i="1"/>
  <c r="S691" i="1"/>
  <c r="S423" i="1"/>
  <c r="S712" i="1"/>
  <c r="S320" i="1"/>
  <c r="S145" i="1"/>
  <c r="S195" i="1"/>
  <c r="S198" i="1"/>
  <c r="S453" i="1"/>
  <c r="S893" i="1"/>
  <c r="S361" i="1"/>
  <c r="S561" i="1"/>
  <c r="S269" i="1"/>
  <c r="S14" i="1"/>
  <c r="S176" i="1"/>
  <c r="S428" i="1"/>
  <c r="S255" i="1"/>
  <c r="S280" i="1"/>
  <c r="S899" i="1"/>
  <c r="S924" i="1"/>
  <c r="S230" i="1"/>
  <c r="S225" i="1"/>
  <c r="S170" i="1"/>
  <c r="S74" i="1"/>
  <c r="S649" i="1"/>
  <c r="S985" i="1"/>
  <c r="S938" i="1"/>
  <c r="S546" i="1"/>
  <c r="S717" i="1"/>
  <c r="S548" i="1"/>
  <c r="S63" i="1"/>
  <c r="S262" i="1"/>
  <c r="S859" i="1"/>
  <c r="S138" i="1"/>
  <c r="S387" i="1"/>
  <c r="S116" i="1"/>
  <c r="S745" i="1"/>
  <c r="S996" i="1"/>
  <c r="S948" i="1"/>
  <c r="S825" i="1"/>
  <c r="S261" i="1"/>
  <c r="S324" i="1"/>
  <c r="S988" i="1"/>
  <c r="S757" i="1"/>
  <c r="S805" i="1"/>
  <c r="S102" i="1"/>
  <c r="S750" i="1"/>
  <c r="S694" i="1"/>
  <c r="S803" i="1"/>
  <c r="S672" i="1"/>
  <c r="S395" i="1"/>
  <c r="S12" i="1"/>
  <c r="S327" i="1"/>
  <c r="S232" i="1"/>
  <c r="S445" i="1"/>
  <c r="S160" i="1"/>
  <c r="S276" i="1"/>
  <c r="S365" i="1"/>
  <c r="S508" i="1"/>
  <c r="S619" i="1"/>
  <c r="S405" i="1"/>
  <c r="S515" i="1"/>
  <c r="S648" i="1"/>
  <c r="S162" i="1"/>
  <c r="S360" i="1"/>
  <c r="S93" i="1"/>
  <c r="S56" i="1"/>
  <c r="S101" i="1"/>
  <c r="S66" i="1"/>
  <c r="S58" i="1"/>
  <c r="S346" i="1"/>
  <c r="S543" i="1"/>
  <c r="S174" i="1"/>
  <c r="S272" i="1"/>
  <c r="S220" i="1"/>
  <c r="S767" i="1"/>
  <c r="S755" i="1"/>
  <c r="S342" i="1"/>
  <c r="S285" i="1"/>
  <c r="S587" i="1"/>
  <c r="S567" i="1"/>
  <c r="S553" i="1"/>
  <c r="S928" i="1"/>
  <c r="S806" i="1"/>
  <c r="S611" i="1"/>
  <c r="S644" i="1"/>
  <c r="S855" i="1"/>
  <c r="S962" i="1"/>
  <c r="S277" i="1"/>
  <c r="S907" i="1"/>
  <c r="S766" i="1"/>
  <c r="S910" i="1"/>
  <c r="S41" i="1"/>
  <c r="S822" i="1"/>
  <c r="S95" i="1"/>
  <c r="S967" i="1"/>
  <c r="S552" i="1"/>
  <c r="S65" i="1"/>
  <c r="S829" i="1"/>
  <c r="S353" i="1"/>
  <c r="S185" i="1"/>
  <c r="S304" i="1"/>
  <c r="S153" i="1"/>
  <c r="S430" i="1"/>
  <c r="S87" i="1"/>
  <c r="S626" i="1"/>
  <c r="S744" i="1"/>
  <c r="S227" i="1"/>
  <c r="S388" i="1"/>
  <c r="S448" i="1"/>
  <c r="S417" i="1"/>
  <c r="S734" i="1"/>
  <c r="S126" i="1"/>
  <c r="S769" i="1"/>
  <c r="S545" i="1"/>
  <c r="S716" i="1"/>
  <c r="S888" i="1"/>
  <c r="S128" i="1"/>
  <c r="S412" i="1"/>
  <c r="S201" i="1"/>
  <c r="S363" i="1"/>
  <c r="S512" i="1"/>
  <c r="S246" i="1"/>
  <c r="S830" i="1"/>
  <c r="S909" i="1"/>
  <c r="S947" i="1"/>
  <c r="S117" i="1"/>
  <c r="S240" i="1"/>
  <c r="S315" i="1"/>
  <c r="S797" i="1"/>
  <c r="S159" i="1"/>
  <c r="S946" i="1"/>
  <c r="S889" i="1"/>
  <c r="S210" i="1"/>
  <c r="S275" i="1"/>
  <c r="S139" i="1"/>
  <c r="S297" i="1"/>
  <c r="S605" i="1"/>
  <c r="S194" i="1"/>
  <c r="S403" i="1"/>
  <c r="S98" i="1"/>
  <c r="S299" i="1"/>
  <c r="S785" i="1"/>
  <c r="S283" i="1"/>
  <c r="S875" i="1"/>
  <c r="S24" i="1"/>
  <c r="S771" i="1"/>
  <c r="S966" i="1"/>
  <c r="S958" i="1"/>
  <c r="S429" i="1"/>
  <c r="S991" i="1"/>
  <c r="S312" i="1"/>
  <c r="S164" i="1"/>
  <c r="S530" i="1"/>
  <c r="S146" i="1"/>
  <c r="S221" i="1"/>
  <c r="S990" i="1"/>
  <c r="S571" i="1"/>
  <c r="S1007" i="1"/>
  <c r="S207" i="1"/>
  <c r="S103" i="1"/>
  <c r="S54" i="1"/>
  <c r="S36" i="1"/>
  <c r="S34" i="1"/>
  <c r="S474" i="1"/>
  <c r="S597" i="1"/>
  <c r="S894" i="1"/>
  <c r="S781" i="1"/>
  <c r="S205" i="1"/>
  <c r="S132" i="1"/>
  <c r="S972" i="1"/>
  <c r="S725" i="1"/>
  <c r="S464" i="1"/>
  <c r="S190" i="1"/>
  <c r="S615" i="1"/>
  <c r="S450" i="1"/>
  <c r="S509" i="1"/>
  <c r="S409" i="1"/>
  <c r="S343" i="1"/>
  <c r="S920" i="1"/>
  <c r="S408" i="1"/>
  <c r="S336" i="1"/>
  <c r="S177" i="1"/>
  <c r="S284" i="1"/>
  <c r="S742" i="1"/>
  <c r="S831" i="1"/>
  <c r="S136" i="1"/>
  <c r="S819" i="1"/>
  <c r="S983" i="1"/>
  <c r="S99" i="1"/>
  <c r="S372" i="1"/>
  <c r="S943" i="1"/>
  <c r="S357" i="1"/>
  <c r="S715" i="1"/>
  <c r="S957" i="1"/>
  <c r="S823" i="1"/>
  <c r="S941" i="1"/>
  <c r="S638" i="1"/>
  <c r="S590" i="1"/>
  <c r="S526" i="1"/>
  <c r="S383" i="1"/>
  <c r="S114" i="1"/>
  <c r="S572" i="1"/>
  <c r="S739" i="1"/>
  <c r="S764" i="1"/>
  <c r="S729" i="1"/>
  <c r="S90" i="1"/>
  <c r="S355" i="1"/>
  <c r="S987" i="1"/>
  <c r="S748" i="1"/>
  <c r="S790" i="1"/>
  <c r="S876" i="1"/>
  <c r="S669" i="1"/>
  <c r="S560" i="1"/>
  <c r="S656" i="1"/>
  <c r="S936" i="1"/>
  <c r="S674" i="1"/>
  <c r="S463" i="1"/>
  <c r="S606" i="1"/>
  <c r="S964" i="1"/>
  <c r="S533" i="1"/>
  <c r="S970" i="1"/>
  <c r="S925" i="1"/>
  <c r="S349" i="1"/>
  <c r="S849" i="1"/>
  <c r="S196" i="1"/>
  <c r="S927" i="1"/>
  <c r="S689" i="1"/>
  <c r="S477" i="1"/>
  <c r="S376" i="1"/>
  <c r="S364" i="1"/>
  <c r="S152" i="1"/>
  <c r="S636" i="1"/>
  <c r="S45" i="1"/>
  <c r="S381" i="1"/>
  <c r="S238" i="1"/>
  <c r="S78" i="1"/>
  <c r="S866" i="1"/>
  <c r="S551" i="1"/>
  <c r="S493" i="1"/>
  <c r="S497" i="1"/>
  <c r="S775" i="1"/>
  <c r="S440" i="1"/>
  <c r="S245" i="1"/>
  <c r="S168" i="1"/>
  <c r="S96" i="1"/>
  <c r="S199" i="1"/>
  <c r="S555" i="1"/>
  <c r="S451" i="1"/>
  <c r="S151" i="1"/>
  <c r="S416" i="1"/>
  <c r="S374" i="1"/>
  <c r="S706" i="1"/>
  <c r="S470" i="1"/>
  <c r="S316" i="1"/>
  <c r="S475" i="1"/>
  <c r="S334" i="1"/>
  <c r="S489" i="1"/>
  <c r="S549" i="1"/>
  <c r="S502" i="1"/>
  <c r="S494" i="1"/>
  <c r="S632" i="1"/>
  <c r="S871" i="1"/>
  <c r="S33" i="1"/>
  <c r="S21" i="1"/>
  <c r="S732" i="1"/>
  <c r="S424" i="1"/>
  <c r="S120" i="1"/>
  <c r="S237" i="1"/>
  <c r="S124" i="1"/>
  <c r="S345" i="1"/>
  <c r="S241" i="1"/>
  <c r="S83" i="1"/>
  <c r="S293" i="1"/>
  <c r="S932" i="1"/>
  <c r="S740" i="1"/>
  <c r="S216" i="1"/>
  <c r="S161" i="1"/>
  <c r="S211" i="1"/>
  <c r="S834" i="1"/>
  <c r="S598" i="1"/>
  <c r="S226" i="1"/>
  <c r="S912" i="1"/>
  <c r="S954" i="1"/>
  <c r="S944" i="1"/>
  <c r="S762" i="1"/>
  <c r="S344" i="1"/>
  <c r="S415" i="1"/>
  <c r="S713" i="1"/>
  <c r="S812" i="1"/>
  <c r="S886" i="1"/>
  <c r="S113" i="1"/>
  <c r="S573" i="1"/>
  <c r="S313" i="1"/>
  <c r="S248" i="1"/>
  <c r="S193" i="1"/>
  <c r="S50" i="1"/>
  <c r="S507" i="1"/>
  <c r="S279" i="1"/>
  <c r="S183" i="1"/>
  <c r="S48" i="1"/>
  <c r="S30" i="1"/>
  <c r="S835" i="1"/>
  <c r="S495" i="1"/>
  <c r="S340" i="1"/>
  <c r="S635" i="1"/>
  <c r="S452" i="1"/>
  <c r="S738" i="1"/>
  <c r="S129" i="1"/>
  <c r="S500" i="1"/>
  <c r="S35" i="1"/>
  <c r="S521" i="1"/>
  <c r="S180" i="1"/>
  <c r="S940" i="1"/>
  <c r="S242" i="1"/>
  <c r="S202" i="1"/>
  <c r="S20" i="1"/>
  <c r="S959" i="1"/>
  <c r="S311" i="1"/>
  <c r="S624" i="1"/>
  <c r="S668" i="1"/>
  <c r="S878" i="1"/>
  <c r="S586" i="1"/>
  <c r="S438" i="1"/>
  <c r="S534" i="1"/>
  <c r="S863" i="1"/>
  <c r="S704" i="1"/>
  <c r="S926" i="1"/>
  <c r="S634" i="1"/>
  <c r="S341" i="1"/>
  <c r="S391" i="1"/>
  <c r="S397" i="1"/>
  <c r="S760" i="1"/>
  <c r="S1002" i="1"/>
  <c r="S628" i="1"/>
  <c r="S454" i="1"/>
  <c r="S247" i="1"/>
  <c r="S178" i="1"/>
  <c r="S329" i="1"/>
  <c r="S817" i="1"/>
  <c r="S671" i="1"/>
  <c r="S350" i="1"/>
  <c r="S843" i="1"/>
  <c r="S298" i="1"/>
  <c r="S724" i="1"/>
  <c r="S868" i="1"/>
  <c r="S840" i="1"/>
  <c r="S867" i="1"/>
  <c r="S814" i="1"/>
  <c r="S501" i="1"/>
  <c r="S566" i="1"/>
  <c r="S662" i="1"/>
  <c r="S901" i="1"/>
  <c r="S981" i="1"/>
  <c r="S158" i="1"/>
  <c r="S410" i="1"/>
  <c r="S864" i="1"/>
  <c r="S337" i="1"/>
  <c r="S106" i="1"/>
  <c r="S69" i="1"/>
  <c r="S673" i="1"/>
  <c r="S105" i="1"/>
  <c r="S961" i="1"/>
  <c r="S838" i="1"/>
  <c r="S539" i="1"/>
  <c r="S532" i="1"/>
  <c r="S16" i="1"/>
  <c r="S511" i="1"/>
  <c r="S700" i="1"/>
  <c r="S595" i="1"/>
  <c r="S351" i="1"/>
  <c r="S411" i="1"/>
  <c r="S473" i="1"/>
  <c r="S685" i="1"/>
  <c r="S719" i="1"/>
  <c r="S833" i="1"/>
  <c r="S540" i="1"/>
  <c r="S348" i="1"/>
  <c r="S883" i="1"/>
  <c r="S27" i="1"/>
  <c r="S253" i="1"/>
  <c r="S520" i="1"/>
  <c r="S234" i="1"/>
  <c r="S476" i="1"/>
  <c r="S720" i="1"/>
  <c r="S953" i="1"/>
  <c r="S880" i="1"/>
  <c r="S652" i="1"/>
  <c r="S318" i="1"/>
  <c r="S166" i="1"/>
  <c r="S369" i="1"/>
  <c r="S714" i="1"/>
  <c r="S557" i="1"/>
  <c r="S17" i="1"/>
  <c r="S842" i="1"/>
  <c r="S576" i="1"/>
  <c r="S854" i="1"/>
  <c r="S977" i="1"/>
  <c r="S735" i="1"/>
  <c r="S288" i="1"/>
  <c r="S747" i="1"/>
  <c r="S107" i="1"/>
  <c r="S478" i="1"/>
  <c r="S79" i="1"/>
  <c r="S603" i="1"/>
  <c r="S574" i="1"/>
  <c r="S122" i="1"/>
  <c r="S918" i="1"/>
  <c r="S213" i="1"/>
  <c r="S581" i="1"/>
  <c r="S952" i="1"/>
  <c r="S338" i="1"/>
  <c r="S308" i="1"/>
  <c r="S26" i="1"/>
  <c r="S778" i="1"/>
  <c r="S861" i="1"/>
  <c r="S305" i="1"/>
  <c r="S187" i="1"/>
  <c r="S222" i="1"/>
  <c r="S629" i="1"/>
  <c r="S600" i="1"/>
  <c r="S711" i="1"/>
  <c r="S333" i="1"/>
  <c r="S263" i="1"/>
  <c r="S371" i="1"/>
  <c r="S678" i="1"/>
  <c r="S799" i="1"/>
  <c r="S112" i="1"/>
  <c r="S143" i="1"/>
  <c r="S485" i="1"/>
  <c r="S809" i="1"/>
  <c r="S995" i="1"/>
  <c r="S444" i="1"/>
  <c r="S733" i="1"/>
  <c r="S900" i="1"/>
  <c r="S613" i="1"/>
  <c r="S379" i="1"/>
  <c r="S492" i="1"/>
  <c r="S267" i="1"/>
  <c r="S792" i="1"/>
  <c r="S67" i="1"/>
  <c r="S569" i="1"/>
  <c r="S802" i="1"/>
  <c r="S402" i="1"/>
  <c r="S432" i="1"/>
  <c r="S446" i="1"/>
  <c r="S115" i="1"/>
  <c r="S780" i="1"/>
  <c r="S439" i="1"/>
  <c r="S697" i="1"/>
  <c r="S401" i="1"/>
  <c r="S873" i="1"/>
  <c r="S808" i="1"/>
  <c r="S688" i="1"/>
  <c r="S774" i="1"/>
  <c r="S826" i="1"/>
  <c r="S52" i="1"/>
  <c r="S251" i="1"/>
  <c r="S47" i="1"/>
  <c r="S625" i="1"/>
  <c r="S903" i="1"/>
  <c r="S268" i="1"/>
  <c r="S64" i="1"/>
  <c r="S243" i="1"/>
  <c r="S480" i="1"/>
  <c r="S228" i="1"/>
  <c r="S795" i="1"/>
  <c r="S352" i="1"/>
  <c r="S749" i="1"/>
  <c r="S531" i="1"/>
  <c r="S525" i="1"/>
  <c r="S137" i="1"/>
  <c r="S657" i="1"/>
  <c r="S244" i="1"/>
  <c r="S782" i="1"/>
  <c r="S505" i="1"/>
  <c r="S88" i="1"/>
  <c r="S773" i="1"/>
  <c r="S385" i="1"/>
  <c r="S256" i="1"/>
  <c r="S788" i="1"/>
  <c r="S435" i="1"/>
  <c r="S939" i="1"/>
  <c r="S563" i="1"/>
  <c r="S163" i="1"/>
  <c r="S483" i="1"/>
  <c r="S589" i="1"/>
  <c r="S898" i="1"/>
  <c r="S61" i="1"/>
  <c r="S784" i="1"/>
  <c r="S519" i="1"/>
  <c r="S979" i="1"/>
  <c r="S937" i="1"/>
  <c r="S465" i="1"/>
  <c r="S404" i="1"/>
  <c r="S730" i="1"/>
  <c r="S617" i="1"/>
  <c r="S737" i="1"/>
  <c r="S690" i="1"/>
  <c r="S666" i="1"/>
  <c r="S544" i="1"/>
  <c r="S373" i="1"/>
  <c r="S479" i="1"/>
  <c r="S11" i="1"/>
  <c r="S77" i="1"/>
  <c r="S895" i="1"/>
  <c r="S407" i="1"/>
  <c r="S100" i="1"/>
  <c r="S189" i="1"/>
  <c r="S51" i="1"/>
  <c r="S818" i="1"/>
  <c r="S976" i="1"/>
  <c r="S837" i="1"/>
  <c r="S902" i="1"/>
  <c r="S955" i="1"/>
  <c r="S265" i="1"/>
  <c r="S882" i="1"/>
  <c r="S274" i="1"/>
  <c r="S645" i="1"/>
  <c r="S968" i="1"/>
  <c r="S72" i="1"/>
  <c r="S933" i="1"/>
  <c r="S917" i="1"/>
  <c r="S375" i="1"/>
  <c r="S46" i="1"/>
  <c r="S295" i="1"/>
  <c r="S23" i="1"/>
  <c r="S1006" i="1"/>
  <c r="S643" i="1"/>
  <c r="S487" i="1"/>
  <c r="S536" i="1"/>
  <c r="S306" i="1"/>
  <c r="S631" i="1"/>
  <c r="S53" i="1"/>
  <c r="S665" i="1"/>
  <c r="S736" i="1"/>
  <c r="S654" i="1"/>
  <c r="S682" i="1"/>
  <c r="S610" i="1"/>
  <c r="S777" i="1"/>
  <c r="S460" i="1"/>
  <c r="S904" i="1"/>
  <c r="S646" i="1"/>
  <c r="S386" i="1"/>
  <c r="S591" i="1"/>
  <c r="S370" i="1"/>
  <c r="S257" i="1"/>
  <c r="S916" i="1"/>
  <c r="S368" i="1"/>
  <c r="S661" i="1"/>
  <c r="S142" i="1"/>
  <c r="S184" i="1"/>
  <c r="S22" i="1"/>
  <c r="S252" i="1"/>
  <c r="S443" i="1"/>
  <c r="S396" i="1"/>
  <c r="S309" i="1"/>
  <c r="S134" i="1"/>
  <c r="S963" i="1"/>
  <c r="S945" i="1"/>
  <c r="S173" i="1"/>
  <c r="S121" i="1"/>
  <c r="S406" i="1"/>
  <c r="S664" i="1"/>
  <c r="S425" i="1"/>
  <c r="S328" i="1"/>
  <c r="S266" i="1"/>
  <c r="S556" i="1"/>
  <c r="S331" i="1"/>
  <c r="S427" i="1"/>
  <c r="S562" i="1"/>
  <c r="S650" i="1"/>
  <c r="S884" i="1"/>
  <c r="S394" i="1"/>
  <c r="S583" i="1"/>
  <c r="S523" i="1"/>
  <c r="S510" i="1"/>
  <c r="S135" i="1"/>
  <c r="S800" i="1"/>
  <c r="S845" i="1"/>
  <c r="S419" i="1"/>
  <c r="S584" i="1"/>
  <c r="S260" i="1"/>
  <c r="S565" i="1"/>
  <c r="S922" i="1"/>
  <c r="S753" i="1"/>
  <c r="S175" i="1"/>
  <c r="S728" i="1"/>
  <c r="S618" i="1"/>
  <c r="S779" i="1"/>
  <c r="S86" i="1"/>
  <c r="S723" i="1"/>
  <c r="S929" i="1"/>
  <c r="S726" i="1"/>
  <c r="S19" i="1"/>
  <c r="S218" i="1"/>
  <c r="S325" i="1"/>
  <c r="S513" i="1"/>
  <c r="S663" i="1"/>
  <c r="S772" i="1"/>
  <c r="S466" i="1"/>
  <c r="S844" i="1"/>
  <c r="S848" i="1"/>
  <c r="S885" i="1"/>
  <c r="S366" i="1"/>
  <c r="S684" i="1"/>
  <c r="S905" i="1"/>
  <c r="S594" i="1"/>
  <c r="S923" i="1"/>
  <c r="S980" i="1"/>
  <c r="S15" i="1"/>
  <c r="S28" i="1"/>
  <c r="S300" i="1"/>
  <c r="S437" i="1"/>
  <c r="S599" i="1"/>
  <c r="S596" i="1"/>
  <c r="S890" i="1"/>
  <c r="S1004" i="1"/>
  <c r="S111" i="1"/>
  <c r="S921" i="1"/>
  <c r="S89" i="1"/>
  <c r="S462" i="1"/>
  <c r="S1005" i="1"/>
  <c r="S824" i="1"/>
  <c r="S292" i="1"/>
  <c r="S169" i="1"/>
  <c r="S578" i="1"/>
  <c r="S677" i="1"/>
  <c r="S504" i="1"/>
  <c r="S347" i="1"/>
  <c r="S291" i="1"/>
  <c r="S278" i="1"/>
  <c r="S264" i="1"/>
  <c r="S436" i="1"/>
  <c r="S224" i="1"/>
  <c r="S683" i="1"/>
  <c r="S59" i="1"/>
  <c r="S294" i="1"/>
  <c r="S133" i="1"/>
  <c r="S853" i="1"/>
  <c r="S422" i="1"/>
  <c r="S418" i="1"/>
  <c r="S559" i="1"/>
  <c r="S118" i="1"/>
  <c r="S699" i="1"/>
  <c r="S537" i="1"/>
  <c r="S514" i="1"/>
  <c r="S148" i="1"/>
  <c r="S585" i="1"/>
  <c r="S718" i="1"/>
  <c r="S692" i="1"/>
  <c r="S874" i="1"/>
  <c r="S482" i="1"/>
  <c r="S18" i="1"/>
  <c r="S70" i="1"/>
  <c r="S709" i="1"/>
  <c r="S956" i="1"/>
  <c r="S701" i="1"/>
  <c r="S786" i="1"/>
  <c r="S992" i="1"/>
  <c r="S832" i="1"/>
  <c r="S919" i="1"/>
  <c r="S746" i="1"/>
  <c r="S413" i="1"/>
  <c r="S471" i="1"/>
  <c r="S696" i="1"/>
  <c r="S310" i="1"/>
  <c r="S231" i="1"/>
  <c r="S441" i="1"/>
  <c r="S181" i="1"/>
  <c r="S770" i="1"/>
  <c r="S616" i="1"/>
  <c r="S679" i="1"/>
  <c r="S651" i="1"/>
  <c r="S468" i="1"/>
  <c r="S80" i="1"/>
  <c r="S1001" i="1"/>
  <c r="S984" i="1"/>
  <c r="S457" i="1"/>
  <c r="S667" i="1"/>
  <c r="S974" i="1"/>
  <c r="S998" i="1"/>
  <c r="S481" i="1"/>
  <c r="S702" i="1"/>
  <c r="S756" i="1"/>
  <c r="S85" i="1"/>
  <c r="S206" i="1"/>
  <c r="S897" i="1"/>
  <c r="S426" i="1"/>
  <c r="S217" i="1"/>
  <c r="S377" i="1"/>
  <c r="S250" i="1"/>
  <c r="S971" i="1"/>
  <c r="S123" i="1"/>
  <c r="S31" i="1"/>
  <c r="S949" i="1"/>
  <c r="S110" i="1"/>
  <c r="S524" i="1"/>
  <c r="S172" i="1"/>
  <c r="S660" i="1"/>
  <c r="S731" i="1"/>
  <c r="S339" i="1"/>
  <c r="S564" i="1"/>
  <c r="S84" i="1"/>
  <c r="S811" i="1"/>
  <c r="S13" i="1"/>
  <c r="S73" i="1"/>
  <c r="S249" i="1"/>
  <c r="S820" i="1"/>
  <c r="S390" i="1"/>
  <c r="S186" i="1"/>
  <c r="S506" i="1"/>
  <c r="S94" i="1"/>
  <c r="S303" i="1"/>
  <c r="S91" i="1"/>
  <c r="S392" i="1"/>
  <c r="S535" i="1"/>
  <c r="S541" i="1"/>
  <c r="S789" i="1"/>
  <c r="S296" i="1"/>
  <c r="S621" i="1"/>
  <c r="S759" i="1"/>
  <c r="S75" i="1"/>
  <c r="S693" i="1"/>
  <c r="S721" i="1"/>
  <c r="S461" i="1"/>
  <c r="S459" i="1"/>
  <c r="S798" i="1"/>
  <c r="S458" i="1"/>
  <c r="S839" i="1"/>
  <c r="S852" i="1"/>
  <c r="S653" i="1"/>
  <c r="S131" i="1"/>
  <c r="S382" i="1"/>
  <c r="S554" i="1"/>
  <c r="S1000" i="1"/>
  <c r="S270" i="1"/>
  <c r="S527" i="1"/>
  <c r="S421" i="1"/>
  <c r="S670" i="1"/>
  <c r="S384" i="1"/>
  <c r="S44" i="1"/>
  <c r="S550" i="1"/>
  <c r="S727" i="1"/>
  <c r="S761" i="1"/>
  <c r="S978" i="1"/>
  <c r="S127" i="1"/>
  <c r="S675" i="1"/>
  <c r="S856" i="1"/>
  <c r="S528" i="1"/>
  <c r="S484" i="1"/>
  <c r="S965" i="1"/>
  <c r="S38" i="1"/>
  <c r="S633" i="1"/>
  <c r="S896" i="1"/>
  <c r="S794" i="1"/>
  <c r="S182" i="1"/>
  <c r="S319" i="1"/>
  <c r="S862" i="1"/>
  <c r="S496" i="1"/>
  <c r="S816" i="1"/>
  <c r="S751" i="1"/>
  <c r="S155" i="1"/>
  <c r="S568" i="1"/>
  <c r="S659" i="1"/>
  <c r="S698" i="1"/>
  <c r="S498" i="1"/>
  <c r="S191" i="1"/>
  <c r="S467" i="1"/>
  <c r="S787" i="1"/>
  <c r="S165" i="1"/>
  <c r="S179" i="1"/>
  <c r="S7" i="1" l="1"/>
  <c r="R7" i="1"/>
  <c r="J8" i="1"/>
  <c r="Q7" i="1"/>
  <c r="P7" i="1"/>
  <c r="J4" i="1"/>
  <c r="K8" i="1" l="1"/>
  <c r="J12" i="1"/>
  <c r="J9" i="1"/>
  <c r="K9" i="1" s="1"/>
  <c r="K4" i="1"/>
  <c r="J5" i="1"/>
  <c r="J6" i="1" l="1"/>
  <c r="K5" i="1"/>
  <c r="K6" i="1" l="1"/>
  <c r="J7" i="1"/>
  <c r="K7" i="1" l="1"/>
  <c r="J10" i="1"/>
  <c r="J11" i="1"/>
  <c r="K11" i="1" l="1"/>
  <c r="J23" i="1"/>
  <c r="K10" i="1"/>
  <c r="J19" i="1"/>
  <c r="J20" i="1" l="1"/>
  <c r="J26" i="1" l="1"/>
  <c r="J21" i="1"/>
</calcChain>
</file>

<file path=xl/sharedStrings.xml><?xml version="1.0" encoding="utf-8"?>
<sst xmlns="http://schemas.openxmlformats.org/spreadsheetml/2006/main" count="185" uniqueCount="121">
  <si>
    <t>pCO2-atm</t>
  </si>
  <si>
    <t>pCO2-epi</t>
  </si>
  <si>
    <t>[H2CO3]</t>
  </si>
  <si>
    <t>[HCO3]</t>
  </si>
  <si>
    <t>[CO3]</t>
  </si>
  <si>
    <t>[H]</t>
  </si>
  <si>
    <t>[OH]</t>
  </si>
  <si>
    <t>Vcave</t>
  </si>
  <si>
    <t>Vw</t>
  </si>
  <si>
    <t>K1</t>
  </si>
  <si>
    <t>K2</t>
  </si>
  <si>
    <t>Kw</t>
  </si>
  <si>
    <t>KH-co2</t>
  </si>
  <si>
    <t>T (K)</t>
  </si>
  <si>
    <t>R (L*atm/mol/K)</t>
  </si>
  <si>
    <t>pO2 atm</t>
  </si>
  <si>
    <t>Kh-O2</t>
  </si>
  <si>
    <t>OR</t>
  </si>
  <si>
    <t>[Ca]</t>
  </si>
  <si>
    <t>Kcc</t>
  </si>
  <si>
    <t>pH drip</t>
  </si>
  <si>
    <t>W/Cc - No CO3, H+=OH- in cb</t>
  </si>
  <si>
    <t>Equation balance</t>
  </si>
  <si>
    <t>No water transport</t>
  </si>
  <si>
    <t>[H2CO3] initial</t>
  </si>
  <si>
    <t>[HCO3] initial</t>
  </si>
  <si>
    <t>[CO3] initial</t>
  </si>
  <si>
    <t>[H] initial</t>
  </si>
  <si>
    <t>[OH] initial</t>
  </si>
  <si>
    <t>[Ca] initial</t>
  </si>
  <si>
    <t>Available C final</t>
  </si>
  <si>
    <t>[H2CO3] final</t>
  </si>
  <si>
    <t>[HCO3] final</t>
  </si>
  <si>
    <t>[CO3] final</t>
  </si>
  <si>
    <t>[H] final</t>
  </si>
  <si>
    <t>[OH] final</t>
  </si>
  <si>
    <t>[Ca] final</t>
  </si>
  <si>
    <t>Added C due to respiration</t>
  </si>
  <si>
    <t>Available C initial - limestone input</t>
  </si>
  <si>
    <t>Initial O2</t>
  </si>
  <si>
    <t>Final O2</t>
  </si>
  <si>
    <t>ORapp</t>
  </si>
  <si>
    <t>pO2 epikarst</t>
  </si>
  <si>
    <t>pH initial</t>
  </si>
  <si>
    <t>pH final</t>
  </si>
  <si>
    <t>Carbon from limestone</t>
  </si>
  <si>
    <t>rain water</t>
  </si>
  <si>
    <t>Initial Water</t>
  </si>
  <si>
    <t>Epikarst Water</t>
  </si>
  <si>
    <t>pCO2-epi_final</t>
  </si>
  <si>
    <t>pCO2-epi_initial</t>
  </si>
  <si>
    <t>Total Carbon Final</t>
  </si>
  <si>
    <t>[H]_final</t>
  </si>
  <si>
    <t>pCO2_final</t>
  </si>
  <si>
    <t>TCF</t>
  </si>
  <si>
    <t>W/Cc</t>
  </si>
  <si>
    <t>in ppm</t>
  </si>
  <si>
    <t>mmol/L</t>
  </si>
  <si>
    <t>Carbon from epikarst air</t>
  </si>
  <si>
    <t>Kh*PCO2</t>
  </si>
  <si>
    <t>K1*H2CO3/H</t>
  </si>
  <si>
    <t>K2*HCO3/H</t>
  </si>
  <si>
    <t>Kw/H</t>
  </si>
  <si>
    <t>H2CO3+HCO3+CO3</t>
  </si>
  <si>
    <t>-LOG(H)</t>
  </si>
  <si>
    <t>Apparent water-filled volume</t>
  </si>
  <si>
    <t>Minimized from Column P</t>
  </si>
  <si>
    <t>CO3/Kcc</t>
  </si>
  <si>
    <t>DIC-atm*Vw</t>
  </si>
  <si>
    <t>Constants</t>
  </si>
  <si>
    <t>DCP (%)</t>
  </si>
  <si>
    <t xml:space="preserve">PCO2-epi_initial*Vair/(R*T) </t>
  </si>
  <si>
    <t>Carbon from Epikarst air + Vw*DIC-atm</t>
  </si>
  <si>
    <t>Final Carbon from atm</t>
  </si>
  <si>
    <t>Ca</t>
  </si>
  <si>
    <t>Total Carbon Initial</t>
  </si>
  <si>
    <t>Carbon from Limestone/Total Carbon Final*100%</t>
  </si>
  <si>
    <t>Relative Apparent Volumes</t>
  </si>
  <si>
    <t>DIC drip</t>
  </si>
  <si>
    <t>DIC-rain</t>
  </si>
  <si>
    <t>pH rain</t>
  </si>
  <si>
    <t>PCO2-epi_final*Vair/(R*T) + Vw*DIC-drip</t>
  </si>
  <si>
    <t>=</t>
  </si>
  <si>
    <t>Minimization Calculation Derivations</t>
  </si>
  <si>
    <t>Solve Charge Balance Eq for pCO2_final:</t>
  </si>
  <si>
    <t xml:space="preserve">Calculate pCO2 for a range of pH values </t>
  </si>
  <si>
    <t>Calculate final total carbon: should be equal to initial carbon +  limestone carbon (Ca)</t>
  </si>
  <si>
    <t>Find minimum error</t>
  </si>
  <si>
    <t>Best fit:</t>
  </si>
  <si>
    <t>HCO3 +2*CO3  + OH - H - 2*Ca</t>
  </si>
  <si>
    <t>(K1Kh/H +2*K1K2Kh/H^2)*PCO2_final^2 + (OH - H)*PCO2_final  - 2*Kcc*H^2/(K1K2Kh)</t>
  </si>
  <si>
    <t>(K1Kh/H +2*K1K2Kh/H^2)*PCO2_final + (OH - H)  - 2*Kcc*H^2/(K1K2Kh)/PCO2_final</t>
  </si>
  <si>
    <t>(-Kw/H + H + sqrt((Kw/H - H)^2 - 4*(K1Kh/H + 2*K1K2Kh /H^2)*(-2*Kcc*H^2/(K1K2Kh))))/(2*K1Kh/H + 4*K1K2Kh/H^2))</t>
  </si>
  <si>
    <t>These apparent volumes conflate</t>
  </si>
  <si>
    <t>volume, connectivity, and production.</t>
  </si>
  <si>
    <t>In "open-system" dissolution, Vair is</t>
  </si>
  <si>
    <t>much higher than Vw.</t>
  </si>
  <si>
    <t>This doesn't have a good "closed-</t>
  </si>
  <si>
    <t xml:space="preserve">system" equivalent, mainly because I </t>
  </si>
  <si>
    <t>assume the you are piping the rainwater</t>
  </si>
  <si>
    <t>straight into the epikarst, without</t>
  </si>
  <si>
    <t>equilibrating it</t>
  </si>
  <si>
    <t>Total Carbon Initial + Carbon from Limestone - Carbon from Limestone Initial</t>
  </si>
  <si>
    <t>Minimize Error</t>
  </si>
  <si>
    <t>Total Carbon Initial + (Total Carbon from Limestone - Total Carbon from Limestone Initial)</t>
  </si>
  <si>
    <t>Carbon in Epikarst Air + Carbon in Epikarst Water</t>
  </si>
  <si>
    <t>Error</t>
  </si>
  <si>
    <t>ABS(Carbon in Epikarst Air + Carbon in Epikarst Water - Carbon from Limestone - Total Carbon Initial +  Carbon from Limestone Initial))</t>
  </si>
  <si>
    <t>ABS((Vair/(RT) + Vw*K1Kh/H)*PCO2_final - Vw*Kcc*H^2/(K1K2Kh*PCO2_final) - Total Carbon Initial + Carbon from Limestone Initial</t>
  </si>
  <si>
    <t>This can be above 50%, when water</t>
  </si>
  <si>
    <t>itself acts as an acid to dissolve CaCO3</t>
  </si>
  <si>
    <t>In this case, speleothems will never</t>
  </si>
  <si>
    <t>form.</t>
  </si>
  <si>
    <t>-LOG(pH)</t>
  </si>
  <si>
    <t>sqrt(K1KhPCO2 + KW)</t>
  </si>
  <si>
    <t>c.b. w/ no CO3, no CaCO3</t>
  </si>
  <si>
    <t>Vair/Vw</t>
  </si>
  <si>
    <r>
      <rPr>
        <b/>
        <sz val="11"/>
        <color theme="1"/>
        <rFont val="Calibri"/>
        <family val="2"/>
        <scheme val="minor"/>
      </rPr>
      <t>User Input:</t>
    </r>
    <r>
      <rPr>
        <sz val="11"/>
        <color theme="1"/>
        <rFont val="Calibri"/>
        <family val="2"/>
        <scheme val="minor"/>
      </rPr>
      <t xml:space="preserve"> Initial Epikarst PCO2</t>
    </r>
  </si>
  <si>
    <r>
      <rPr>
        <b/>
        <sz val="11"/>
        <color theme="1"/>
        <rFont val="Calibri"/>
        <family val="2"/>
        <scheme val="minor"/>
      </rPr>
      <t>User input</t>
    </r>
    <r>
      <rPr>
        <sz val="11"/>
        <color theme="1"/>
        <rFont val="Calibri"/>
        <family val="2"/>
        <scheme val="minor"/>
      </rPr>
      <t>: Apparent air-filled volume</t>
    </r>
  </si>
  <si>
    <r>
      <rPr>
        <b/>
        <sz val="11"/>
        <color theme="1"/>
        <rFont val="Calibri"/>
        <family val="2"/>
        <scheme val="minor"/>
      </rPr>
      <t>User input</t>
    </r>
    <r>
      <rPr>
        <sz val="11"/>
        <color theme="1"/>
        <rFont val="Calibri"/>
        <family val="2"/>
        <scheme val="minor"/>
      </rPr>
      <t>:</t>
    </r>
  </si>
  <si>
    <t>If the pH cell is red, the pH is off-scale.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</si>
</sst>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11" fontId="0" fillId="0" borderId="0" xfId="0" applyNumberFormat="1"/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2" fontId="0" fillId="0" borderId="0" xfId="0" applyNumberFormat="1"/>
    <xf numFmtId="0" fontId="1" fillId="3" borderId="0" xfId="0" applyFont="1" applyFill="1"/>
    <xf numFmtId="2" fontId="1" fillId="3" borderId="0" xfId="0" applyNumberFormat="1" applyFont="1" applyFill="1"/>
    <xf numFmtId="11" fontId="4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9"/>
  <sheetViews>
    <sheetView tabSelected="1" workbookViewId="0">
      <selection activeCell="L14" sqref="L14"/>
    </sheetView>
  </sheetViews>
  <sheetFormatPr defaultRowHeight="15" x14ac:dyDescent="0.25"/>
  <cols>
    <col min="1" max="1" width="34.85546875" customWidth="1"/>
    <col min="2" max="2" width="2.28515625" customWidth="1"/>
    <col min="3" max="3" width="26.42578125" bestFit="1" customWidth="1"/>
    <col min="4" max="4" width="12" style="5" bestFit="1" customWidth="1"/>
    <col min="5" max="5" width="32.5703125" customWidth="1"/>
    <col min="6" max="6" width="11.5703125" bestFit="1" customWidth="1"/>
    <col min="7" max="7" width="27.5703125" customWidth="1"/>
    <col min="8" max="8" width="1.5703125" customWidth="1"/>
    <col min="9" max="9" width="21.85546875" bestFit="1" customWidth="1"/>
    <col min="10" max="10" width="22.85546875" customWidth="1"/>
    <col min="17" max="17" width="12" bestFit="1" customWidth="1"/>
    <col min="18" max="18" width="12.5703125" customWidth="1"/>
    <col min="19" max="19" width="13.42578125" customWidth="1"/>
    <col min="20" max="20" width="12.28515625" bestFit="1" customWidth="1"/>
  </cols>
  <sheetData>
    <row r="1" spans="1:19" x14ac:dyDescent="0.25">
      <c r="D1" s="5" t="s">
        <v>46</v>
      </c>
      <c r="E1" s="3"/>
      <c r="F1" s="3"/>
      <c r="J1" t="s">
        <v>55</v>
      </c>
    </row>
    <row r="2" spans="1:19" x14ac:dyDescent="0.25">
      <c r="D2" s="7" t="s">
        <v>47</v>
      </c>
      <c r="E2" s="3"/>
      <c r="F2" s="3"/>
      <c r="J2" s="1" t="s">
        <v>48</v>
      </c>
      <c r="K2" t="s">
        <v>56</v>
      </c>
      <c r="O2">
        <v>1</v>
      </c>
      <c r="P2" t="s">
        <v>85</v>
      </c>
    </row>
    <row r="3" spans="1:19" x14ac:dyDescent="0.25">
      <c r="A3" s="17" t="s">
        <v>119</v>
      </c>
      <c r="C3" s="2" t="s">
        <v>0</v>
      </c>
      <c r="D3" s="6">
        <f>400/1000000</f>
        <v>4.0000000000000002E-4</v>
      </c>
      <c r="E3" s="3"/>
      <c r="F3" s="3"/>
      <c r="G3" s="17" t="s">
        <v>117</v>
      </c>
      <c r="H3" s="17"/>
      <c r="I3" s="2" t="s">
        <v>50</v>
      </c>
      <c r="J3" s="2">
        <v>0.01</v>
      </c>
      <c r="K3">
        <f>J3*1000000</f>
        <v>10000</v>
      </c>
      <c r="O3">
        <v>2</v>
      </c>
      <c r="P3" t="s">
        <v>86</v>
      </c>
    </row>
    <row r="4" spans="1:19" x14ac:dyDescent="0.25">
      <c r="A4" s="17" t="s">
        <v>59</v>
      </c>
      <c r="B4" s="18" t="s">
        <v>82</v>
      </c>
      <c r="C4" t="s">
        <v>2</v>
      </c>
      <c r="D4" s="5">
        <f>D$20*D$3</f>
        <v>1.2649110640673515E-5</v>
      </c>
      <c r="E4" s="11"/>
      <c r="F4" s="11"/>
      <c r="G4" t="s">
        <v>66</v>
      </c>
      <c r="I4" t="s">
        <v>49</v>
      </c>
      <c r="J4">
        <f>INDEX(R11:R1007,MATCH(MIN(S11:S1007),S11:S1007,0))</f>
        <v>8.2550119952716963E-3</v>
      </c>
      <c r="K4">
        <f>J4*1000000</f>
        <v>8255.0119952716959</v>
      </c>
      <c r="O4">
        <v>3</v>
      </c>
      <c r="P4" t="s">
        <v>87</v>
      </c>
    </row>
    <row r="5" spans="1:19" x14ac:dyDescent="0.25">
      <c r="A5" s="17" t="s">
        <v>60</v>
      </c>
      <c r="B5" s="18" t="s">
        <v>82</v>
      </c>
      <c r="C5" t="s">
        <v>3</v>
      </c>
      <c r="D5" s="5">
        <f>D$17*D$4/D$7</f>
        <v>2.5158673492327756E-6</v>
      </c>
      <c r="E5" s="3"/>
      <c r="F5" s="3"/>
      <c r="G5" s="17" t="s">
        <v>59</v>
      </c>
      <c r="H5" s="18" t="s">
        <v>82</v>
      </c>
      <c r="I5" t="s">
        <v>2</v>
      </c>
      <c r="J5">
        <f>D20*J4</f>
        <v>2.6104640017069678E-4</v>
      </c>
      <c r="K5">
        <f>J5*1000</f>
        <v>0.2610464001706968</v>
      </c>
      <c r="L5" t="s">
        <v>57</v>
      </c>
    </row>
    <row r="6" spans="1:19" x14ac:dyDescent="0.25">
      <c r="A6" s="17" t="s">
        <v>61</v>
      </c>
      <c r="B6" s="18" t="s">
        <v>82</v>
      </c>
      <c r="C6" t="s">
        <v>4</v>
      </c>
      <c r="D6" s="8">
        <f>D5*D18/D7</f>
        <v>5.0039790928720177E-11</v>
      </c>
      <c r="E6" s="3"/>
      <c r="F6" s="3"/>
      <c r="G6" s="17" t="s">
        <v>60</v>
      </c>
      <c r="H6" s="18" t="s">
        <v>82</v>
      </c>
      <c r="I6" t="s">
        <v>3</v>
      </c>
      <c r="J6" s="8">
        <f>D17*J5/J8</f>
        <v>2.5805822673754691E-3</v>
      </c>
      <c r="K6">
        <f t="shared" ref="K6:K11" si="0">J6*1000</f>
        <v>2.580582267375469</v>
      </c>
      <c r="L6" t="s">
        <v>57</v>
      </c>
      <c r="O6" t="s">
        <v>88</v>
      </c>
      <c r="P6" t="s">
        <v>44</v>
      </c>
      <c r="Q6" t="s">
        <v>52</v>
      </c>
      <c r="R6" t="s">
        <v>53</v>
      </c>
      <c r="S6" t="s">
        <v>22</v>
      </c>
    </row>
    <row r="7" spans="1:19" x14ac:dyDescent="0.25">
      <c r="A7" s="17" t="s">
        <v>114</v>
      </c>
      <c r="B7" s="18" t="s">
        <v>82</v>
      </c>
      <c r="C7" t="s">
        <v>5</v>
      </c>
      <c r="D7" s="5">
        <f>SQRT(D19+D17*D20*D3)</f>
        <v>2.519835861687116E-6</v>
      </c>
      <c r="E7" s="3" t="s">
        <v>115</v>
      </c>
      <c r="F7" s="3"/>
      <c r="G7" s="17" t="s">
        <v>61</v>
      </c>
      <c r="H7" s="18" t="s">
        <v>82</v>
      </c>
      <c r="I7" t="s">
        <v>4</v>
      </c>
      <c r="J7" s="8">
        <f>J6*D18/J8</f>
        <v>2.5510425864283665E-6</v>
      </c>
      <c r="K7">
        <f t="shared" si="0"/>
        <v>2.5510425864283667E-3</v>
      </c>
      <c r="L7" t="s">
        <v>57</v>
      </c>
      <c r="P7">
        <f>INDEX(P11:P1007,MATCH(MIN(S11:S1007),S11:S1007,0))</f>
        <v>7.2949999999995798</v>
      </c>
      <c r="Q7">
        <f>INDEX(Q11:Q1007,MATCH(MIN(S11:S1007),S11:S1007,0))</f>
        <v>5.0699070827519358E-8</v>
      </c>
      <c r="R7" s="8">
        <f>INDEX(R11:R1007,MATCH(MIN(S11:S1007),S11:S1007,0))</f>
        <v>8.2550119952716963E-3</v>
      </c>
      <c r="S7">
        <f>INDEX(S11:S1007,MATCH(MIN(S11:S1007),S11:S1007,0))</f>
        <v>3.0165026423393387E-5</v>
      </c>
    </row>
    <row r="8" spans="1:19" x14ac:dyDescent="0.25">
      <c r="A8" s="17" t="s">
        <v>62</v>
      </c>
      <c r="B8" s="18" t="s">
        <v>82</v>
      </c>
      <c r="C8" t="s">
        <v>6</v>
      </c>
      <c r="D8" s="5">
        <f>D19/D7</f>
        <v>3.9685124543408395E-9</v>
      </c>
      <c r="E8" s="3"/>
      <c r="F8" s="3"/>
      <c r="G8" t="s">
        <v>66</v>
      </c>
      <c r="H8" s="18"/>
      <c r="I8" t="s">
        <v>5</v>
      </c>
      <c r="J8" s="8">
        <f>INDEX(Q11:Q1007,MATCH(MIN(S11:S1007),S11:S1007,0))</f>
        <v>5.0699070827519358E-8</v>
      </c>
      <c r="K8">
        <f t="shared" si="0"/>
        <v>5.0699070827519356E-5</v>
      </c>
      <c r="L8" t="s">
        <v>57</v>
      </c>
    </row>
    <row r="9" spans="1:19" x14ac:dyDescent="0.25">
      <c r="A9" s="17" t="s">
        <v>67</v>
      </c>
      <c r="B9" s="18" t="s">
        <v>82</v>
      </c>
      <c r="C9" t="s">
        <v>18</v>
      </c>
      <c r="D9" s="8">
        <v>0</v>
      </c>
      <c r="E9" s="3"/>
      <c r="F9" s="3"/>
      <c r="G9" s="17" t="s">
        <v>62</v>
      </c>
      <c r="H9" s="18" t="s">
        <v>82</v>
      </c>
      <c r="I9" t="s">
        <v>6</v>
      </c>
      <c r="J9" s="8">
        <f>D19/J8</f>
        <v>1.9724227361129505E-7</v>
      </c>
      <c r="K9">
        <f t="shared" si="0"/>
        <v>1.9724227361129506E-4</v>
      </c>
      <c r="L9" t="s">
        <v>57</v>
      </c>
    </row>
    <row r="10" spans="1:19" x14ac:dyDescent="0.25">
      <c r="A10" s="17" t="s">
        <v>63</v>
      </c>
      <c r="B10" s="18" t="s">
        <v>82</v>
      </c>
      <c r="C10" t="s">
        <v>79</v>
      </c>
      <c r="D10" s="15">
        <f>D5+D4+D6</f>
        <v>1.5165028029697219E-5</v>
      </c>
      <c r="E10" s="3"/>
      <c r="F10" s="3"/>
      <c r="G10" s="17" t="s">
        <v>67</v>
      </c>
      <c r="H10" s="18" t="s">
        <v>82</v>
      </c>
      <c r="I10" t="s">
        <v>18</v>
      </c>
      <c r="J10" s="8">
        <f>D21/J7</f>
        <v>1.298022711358166E-3</v>
      </c>
      <c r="K10">
        <f t="shared" si="0"/>
        <v>1.2980227113581659</v>
      </c>
      <c r="L10" t="s">
        <v>57</v>
      </c>
      <c r="P10" t="s">
        <v>44</v>
      </c>
      <c r="Q10" t="s">
        <v>52</v>
      </c>
      <c r="R10" t="s">
        <v>53</v>
      </c>
      <c r="S10" t="s">
        <v>106</v>
      </c>
    </row>
    <row r="11" spans="1:19" x14ac:dyDescent="0.25">
      <c r="A11" s="18" t="s">
        <v>113</v>
      </c>
      <c r="B11" s="18" t="s">
        <v>82</v>
      </c>
      <c r="C11" t="s">
        <v>80</v>
      </c>
      <c r="D11">
        <f>-LOG10(D7)</f>
        <v>5.5986277475855912</v>
      </c>
      <c r="E11" s="3"/>
      <c r="F11" s="3"/>
      <c r="G11" s="17" t="s">
        <v>63</v>
      </c>
      <c r="H11" s="18" t="s">
        <v>82</v>
      </c>
      <c r="I11" t="s">
        <v>78</v>
      </c>
      <c r="J11" s="8">
        <f>J6+J5+J7</f>
        <v>2.8441797101325943E-3</v>
      </c>
      <c r="K11">
        <f t="shared" si="0"/>
        <v>2.8441797101325941</v>
      </c>
      <c r="L11" t="s">
        <v>57</v>
      </c>
      <c r="P11">
        <v>10</v>
      </c>
      <c r="Q11" s="8">
        <f>10^(-P11)</f>
        <v>1E-10</v>
      </c>
      <c r="R11" s="8">
        <f>(-$D$19/$Q11+$Q11+SQRT(($D$19/$Q11-$Q11)^2-4*($D$17*$D$20/$Q11+2*$D$17*$D$18*$D$20/($Q11^2))*(-2*$D$21*($Q11^2)/($D$17*$D$18*$D$20))))/(2*($D$17*$D$20/$Q11+4*$D$17*$D$18*$D$20/($Q11^2)))</f>
        <v>2.5234903183927676E-7</v>
      </c>
      <c r="S11" s="8">
        <f>ABS(($J$28/($D$15*$D$16)+$J$29*$D$17*$D$20/$Q11)*$R11-$J$29*$D$21*($Q11^2)/($D$17*$D$18*$D$20*$R11)-$J$16+$D$9*$J$29)</f>
        <v>7.5761007990101312E-3</v>
      </c>
    </row>
    <row r="12" spans="1:19" x14ac:dyDescent="0.25">
      <c r="A12" s="17"/>
      <c r="E12" s="3"/>
      <c r="F12" s="3"/>
      <c r="G12" s="18" t="s">
        <v>64</v>
      </c>
      <c r="H12" s="18" t="s">
        <v>82</v>
      </c>
      <c r="I12" t="s">
        <v>20</v>
      </c>
      <c r="J12">
        <f>-LOG10(J8)</f>
        <v>7.2949999999995807</v>
      </c>
      <c r="K12" t="s">
        <v>120</v>
      </c>
      <c r="P12">
        <v>9.9949999999999992</v>
      </c>
      <c r="Q12" s="8">
        <f t="shared" ref="Q12:Q75" si="1">10^(-P12)</f>
        <v>1.0115794542598981E-10</v>
      </c>
      <c r="R12" s="8">
        <f>(-$D$19/$Q12+$Q12+SQRT(($D$19/$Q12-$Q12)^2-4*($D$17*$D$20/$Q12+2*$D$17*$D$18*$D$20/($Q12^2))*(-2*$D$21*($Q12^2)/($D$17*$D$18*$D$20))))/(2*($D$17*$D$20/$Q12+4*$D$17*$D$18*$D$20/($Q12^2)))</f>
        <v>2.5906471738055089E-7</v>
      </c>
      <c r="S12" s="8">
        <f t="shared" ref="S12:S75" si="2">ABS(($J$28/($D$15*$D$16)+$J$29*$D$17*$D$20/$Q12)*$R12-$D$21*($Q12^2)/($D$17*$D$18*$D$20*$R12)*$J$29-$J$16+$D$9*$J$29)</f>
        <v>7.5749672566202114E-3</v>
      </c>
    </row>
    <row r="13" spans="1:19" x14ac:dyDescent="0.25">
      <c r="A13" s="17"/>
      <c r="E13" s="3"/>
      <c r="F13" s="3"/>
      <c r="P13">
        <v>9.99</v>
      </c>
      <c r="Q13" s="8">
        <f t="shared" si="1"/>
        <v>1.0232929922807501E-10</v>
      </c>
      <c r="R13" s="8">
        <f>(-$D$19/$Q13+$Q13+SQRT(($D$19/$Q13-$Q13)^2-4*($D$17*$D$20/$Q13+2*$D$17*$D$18*$D$20/($Q13^2))*(-2*$D$21*($Q13^2)/($D$17*$D$18*$D$20))))/(2*($D$17*$D$20/$Q13+4*$D$17*$D$18*$D$20/($Q13^2)))</f>
        <v>2.6594229661829723E-7</v>
      </c>
      <c r="S13" s="8">
        <f t="shared" si="2"/>
        <v>7.5738394807206445E-3</v>
      </c>
    </row>
    <row r="14" spans="1:19" x14ac:dyDescent="0.25">
      <c r="A14" s="17"/>
      <c r="C14" s="1" t="s">
        <v>69</v>
      </c>
      <c r="E14" s="3"/>
      <c r="P14">
        <v>9.9849999999999994</v>
      </c>
      <c r="Q14" s="8">
        <f t="shared" si="1"/>
        <v>1.0351421666793434E-10</v>
      </c>
      <c r="R14" s="8">
        <f>(-$D$19/$Q14+$Q14+SQRT(($D$19/$Q14-$Q14)^2-4*($D$17*$D$20/$Q14+2*$D$17*$D$18*$D$20/($Q14^2))*(-2*$D$21*($Q14^2)/($D$17*$D$18*$D$20))))/(2*($D$17*$D$20/$Q14+4*$D$17*$D$18*$D$20/($Q14^2)))</f>
        <v>2.7298526513371848E-7</v>
      </c>
      <c r="S14" s="8">
        <f t="shared" si="2"/>
        <v>7.5727172888793229E-3</v>
      </c>
    </row>
    <row r="15" spans="1:19" x14ac:dyDescent="0.25">
      <c r="A15" s="17"/>
      <c r="C15" t="s">
        <v>14</v>
      </c>
      <c r="D15" s="5">
        <v>8.2057000000000005E-2</v>
      </c>
      <c r="E15" s="3"/>
      <c r="F15" s="3"/>
      <c r="G15" t="s">
        <v>71</v>
      </c>
      <c r="H15" s="18" t="s">
        <v>82</v>
      </c>
      <c r="I15" t="s">
        <v>58</v>
      </c>
      <c r="J15">
        <f>J3*J28/(D15*D16)</f>
        <v>7.4359224871177795E-3</v>
      </c>
      <c r="K15" s="12"/>
      <c r="P15">
        <v>9.98</v>
      </c>
      <c r="Q15" s="8">
        <f t="shared" si="1"/>
        <v>1.0471285480508951E-10</v>
      </c>
      <c r="R15" s="8">
        <f>(-$D$19/$Q15+$Q15+SQRT(($D$19/$Q15-$Q15)^2-4*($D$17*$D$20/$Q15+2*$D$17*$D$18*$D$20/($Q15^2))*(-2*$D$21*($Q15^2)/($D$17*$D$18*$D$20))))/(2*($D$17*$D$20/$Q15+4*$D$17*$D$18*$D$20/($Q15^2)))</f>
        <v>2.8019718640085833E-7</v>
      </c>
      <c r="S15" s="8">
        <f t="shared" si="2"/>
        <v>7.5716005015323091E-3</v>
      </c>
    </row>
    <row r="16" spans="1:19" x14ac:dyDescent="0.25">
      <c r="A16" s="17" t="s">
        <v>119</v>
      </c>
      <c r="C16" s="2" t="s">
        <v>13</v>
      </c>
      <c r="D16" s="6">
        <f>295</f>
        <v>295</v>
      </c>
      <c r="E16" s="3"/>
      <c r="F16" s="3"/>
      <c r="G16" s="17" t="s">
        <v>72</v>
      </c>
      <c r="H16" s="18" t="s">
        <v>82</v>
      </c>
      <c r="I16" t="s">
        <v>75</v>
      </c>
      <c r="J16" s="15">
        <f>J15 + J29*(D4+D5+D6)</f>
        <v>7.4510875151474771E-3</v>
      </c>
      <c r="P16">
        <v>9.9749999999999996</v>
      </c>
      <c r="Q16" s="8">
        <f t="shared" si="1"/>
        <v>1.0592537251772882E-10</v>
      </c>
      <c r="R16" s="8">
        <f>(-$D$19/$Q16+$Q16+SQRT(($D$19/$Q16-$Q16)^2-4*($D$17*$D$20/$Q16+2*$D$17*$D$18*$D$20/($Q16^2))*(-2*$D$21*($Q16^2)/($D$17*$D$18*$D$20))))/(2*($D$17*$D$20/$Q16+4*$D$17*$D$18*$D$20/($Q16^2)))</f>
        <v>2.8758169299682398E-7</v>
      </c>
      <c r="S16" s="8">
        <f t="shared" si="2"/>
        <v>7.570488941949071E-3</v>
      </c>
    </row>
    <row r="17" spans="1:19" x14ac:dyDescent="0.25">
      <c r="A17" s="17"/>
      <c r="C17" t="s">
        <v>9</v>
      </c>
      <c r="D17" s="5">
        <f>10^-6.3</f>
        <v>5.0118723362727218E-7</v>
      </c>
      <c r="E17" s="3"/>
      <c r="F17" s="3"/>
      <c r="H17" s="18"/>
      <c r="P17">
        <v>9.9700000000000006</v>
      </c>
      <c r="Q17" s="8">
        <f t="shared" si="1"/>
        <v>1.0715193052376019E-10</v>
      </c>
      <c r="R17" s="8">
        <f>(-$D$19/$Q17+$Q17+SQRT(($D$19/$Q17-$Q17)^2-4*($D$17*$D$20/$Q17+2*$D$17*$D$18*$D$20/($Q17^2))*(-2*$D$21*($Q17^2)/($D$17*$D$18*$D$20))))/(2*($D$17*$D$20/$Q17+4*$D$17*$D$18*$D$20/($Q17^2)))</f>
        <v>2.9514248783183189E-7</v>
      </c>
      <c r="S17" s="8">
        <f t="shared" si="2"/>
        <v>7.5693824361976487E-3</v>
      </c>
    </row>
    <row r="18" spans="1:19" x14ac:dyDescent="0.25">
      <c r="A18" s="17"/>
      <c r="C18" t="s">
        <v>10</v>
      </c>
      <c r="D18" s="5">
        <f>10^-10.3</f>
        <v>5.0118723362726993E-11</v>
      </c>
      <c r="E18" s="3"/>
      <c r="F18" s="3"/>
      <c r="G18" s="17" t="s">
        <v>68</v>
      </c>
      <c r="H18" s="18" t="s">
        <v>82</v>
      </c>
      <c r="I18" t="s">
        <v>73</v>
      </c>
      <c r="J18" s="8">
        <f>D10*J29</f>
        <v>1.5165028029697219E-5</v>
      </c>
      <c r="K18" s="12"/>
      <c r="P18">
        <v>9.9649999999999892</v>
      </c>
      <c r="Q18" s="8">
        <f t="shared" si="1"/>
        <v>1.0839269140212297E-10</v>
      </c>
      <c r="R18" s="8">
        <f>(-$D$19/$Q18+$Q18+SQRT(($D$19/$Q18-$Q18)^2-4*($D$17*$D$20/$Q18+2*$D$17*$D$18*$D$20/($Q18^2))*(-2*$D$21*($Q18^2)/($D$17*$D$18*$D$20))))/(2*($D$17*$D$20/$Q18+4*$D$17*$D$18*$D$20/($Q18^2)))</f>
        <v>3.0288334539954902E-7</v>
      </c>
      <c r="S18" s="8">
        <f t="shared" si="2"/>
        <v>7.5682808131097472E-3</v>
      </c>
    </row>
    <row r="19" spans="1:19" x14ac:dyDescent="0.25">
      <c r="A19" s="17"/>
      <c r="C19" t="s">
        <v>11</v>
      </c>
      <c r="D19" s="5">
        <f>10^-14</f>
        <v>1E-14</v>
      </c>
      <c r="E19" s="3"/>
      <c r="F19" s="3"/>
      <c r="G19" s="17" t="s">
        <v>74</v>
      </c>
      <c r="H19" s="18" t="s">
        <v>82</v>
      </c>
      <c r="I19" t="s">
        <v>45</v>
      </c>
      <c r="J19" s="8">
        <f>J29*(J10-D9)</f>
        <v>1.298022711358166E-3</v>
      </c>
      <c r="K19" s="19"/>
      <c r="P19">
        <v>9.9599999999999902</v>
      </c>
      <c r="Q19" s="8">
        <f t="shared" si="1"/>
        <v>1.0964781961432074E-10</v>
      </c>
      <c r="R19" s="8">
        <f>(-$D$19/$Q19+$Q19+SQRT(($D$19/$Q19-$Q19)^2-4*($D$17*$D$20/$Q19+2*$D$17*$D$18*$D$20/($Q19^2))*(-2*$D$21*($Q19^2)/($D$17*$D$18*$D$20))))/(2*($D$17*$D$20/$Q19+4*$D$17*$D$18*$D$20/($Q19^2)))</f>
        <v>3.1080811304779516E-7</v>
      </c>
      <c r="S19" s="8">
        <f t="shared" si="2"/>
        <v>7.5671839042457988E-3</v>
      </c>
    </row>
    <row r="20" spans="1:19" x14ac:dyDescent="0.25">
      <c r="A20" s="17"/>
      <c r="C20" t="s">
        <v>12</v>
      </c>
      <c r="D20" s="5">
        <f>10^-1.5</f>
        <v>3.1622776601683784E-2</v>
      </c>
      <c r="E20" s="3"/>
      <c r="F20" s="3"/>
      <c r="G20" s="17" t="s">
        <v>102</v>
      </c>
      <c r="H20" s="18" t="s">
        <v>82</v>
      </c>
      <c r="I20" t="s">
        <v>51</v>
      </c>
      <c r="J20" s="8">
        <f>J16+J19</f>
        <v>8.7491102265056433E-3</v>
      </c>
      <c r="K20" s="12"/>
      <c r="P20">
        <v>9.9549999999999894</v>
      </c>
      <c r="Q20" s="8">
        <f t="shared" si="1"/>
        <v>1.1091748152624238E-10</v>
      </c>
      <c r="R20" s="8">
        <f>(-$D$19/$Q20+$Q20+SQRT(($D$19/$Q20-$Q20)^2-4*($D$17*$D$20/$Q20+2*$D$17*$D$18*$D$20/($Q20^2))*(-2*$D$21*($Q20^2)/($D$17*$D$18*$D$20))))/(2*($D$17*$D$20/$Q20+4*$D$17*$D$18*$D$20/($Q20^2)))</f>
        <v>3.1892071227032923E-7</v>
      </c>
      <c r="S20" s="8">
        <f t="shared" si="2"/>
        <v>7.5660915438599879E-3</v>
      </c>
    </row>
    <row r="21" spans="1:19" x14ac:dyDescent="0.25">
      <c r="A21" s="17"/>
      <c r="C21" t="s">
        <v>19</v>
      </c>
      <c r="D21">
        <f>10^-8.48</f>
        <v>3.3113112148258966E-9</v>
      </c>
      <c r="E21" s="3"/>
      <c r="F21" s="3"/>
      <c r="G21" s="17" t="s">
        <v>76</v>
      </c>
      <c r="H21" s="18" t="s">
        <v>82</v>
      </c>
      <c r="I21" s="13" t="s">
        <v>70</v>
      </c>
      <c r="J21" s="14">
        <f>J19/J20*100</f>
        <v>14.836053927241361</v>
      </c>
      <c r="L21" t="s">
        <v>109</v>
      </c>
      <c r="P21">
        <v>9.9499999999999904</v>
      </c>
      <c r="Q21" s="8">
        <f t="shared" si="1"/>
        <v>1.1220184543019864E-10</v>
      </c>
      <c r="R21" s="8">
        <f>(-$D$19/$Q21+$Q21+SQRT(($D$19/$Q21-$Q21)^2-4*($D$17*$D$20/$Q21+2*$D$17*$D$18*$D$20/($Q21^2))*(-2*$D$21*($Q21^2)/($D$17*$D$18*$D$20))))/(2*($D$17*$D$20/$Q21+4*$D$17*$D$18*$D$20/($Q21^2)))</f>
        <v>3.2722514001957975E-7</v>
      </c>
      <c r="S21" s="8">
        <f t="shared" si="2"/>
        <v>7.5650035688652958E-3</v>
      </c>
    </row>
    <row r="22" spans="1:19" x14ac:dyDescent="0.25">
      <c r="E22" s="3"/>
      <c r="F22" s="3"/>
      <c r="L22" t="s">
        <v>110</v>
      </c>
      <c r="P22">
        <v>9.9449999999999896</v>
      </c>
      <c r="Q22" s="8">
        <f t="shared" si="1"/>
        <v>1.1350108156723381E-10</v>
      </c>
      <c r="R22" s="8">
        <f>(-$D$19/$Q22+$Q22+SQRT(($D$19/$Q22-$Q22)^2-4*($D$17*$D$20/$Q22+2*$D$17*$D$18*$D$20/($Q22^2))*(-2*$D$21*($Q22^2)/($D$17*$D$18*$D$20))))/(2*($D$17*$D$20/$Q22+4*$D$17*$D$18*$D$20/($Q22^2)))</f>
        <v>3.3572547004100553E-7</v>
      </c>
      <c r="S22" s="8">
        <f t="shared" si="2"/>
        <v>7.5639198187985555E-3</v>
      </c>
    </row>
    <row r="23" spans="1:19" x14ac:dyDescent="0.25">
      <c r="E23" s="3"/>
      <c r="F23" s="3"/>
      <c r="G23" s="17" t="s">
        <v>81</v>
      </c>
      <c r="H23" s="18" t="s">
        <v>82</v>
      </c>
      <c r="I23" t="s">
        <v>54</v>
      </c>
      <c r="J23" s="8">
        <f>J4*J28/(D15*D16)+J29*J11</f>
        <v>8.9825426428393751E-3</v>
      </c>
      <c r="L23" t="s">
        <v>111</v>
      </c>
      <c r="P23">
        <v>9.9399999999999906</v>
      </c>
      <c r="Q23" s="8">
        <f t="shared" si="1"/>
        <v>1.1481536214969062E-10</v>
      </c>
      <c r="R23" s="8">
        <f>(-$D$19/$Q23+$Q23+SQRT(($D$19/$Q23-$Q23)^2-4*($D$17*$D$20/$Q23+2*$D$17*$D$18*$D$20/($Q23^2))*(-2*$D$21*($Q23^2)/($D$17*$D$18*$D$20))))/(2*($D$17*$D$20/$Q23+4*$D$17*$D$18*$D$20/($Q23^2)))</f>
        <v>3.4442585422927961E-7</v>
      </c>
      <c r="S23" s="8">
        <f t="shared" si="2"/>
        <v>7.5628401357855507E-3</v>
      </c>
    </row>
    <row r="24" spans="1:19" x14ac:dyDescent="0.25">
      <c r="A24" s="17"/>
      <c r="E24" s="3"/>
      <c r="F24" s="3"/>
      <c r="H24" s="18"/>
      <c r="J24" s="8"/>
      <c r="L24" t="s">
        <v>112</v>
      </c>
      <c r="P24">
        <v>9.9349999999999898</v>
      </c>
      <c r="Q24" s="8">
        <f t="shared" si="1"/>
        <v>1.1614486138403665E-10</v>
      </c>
      <c r="R24" s="8">
        <f>(-$D$19/$Q24+$Q24+SQRT(($D$19/$Q24-$Q24)^2-4*($D$17*$D$20/$Q24+2*$D$17*$D$18*$D$20/($Q24^2))*(-2*$D$21*($Q24^2)/($D$17*$D$18*$D$20))))/(2*($D$17*$D$20/$Q24+4*$D$17*$D$18*$D$20/($Q24^2)))</f>
        <v>3.5333052400667446E-7</v>
      </c>
      <c r="S24" s="8">
        <f t="shared" si="2"/>
        <v>7.5617643645061695E-3</v>
      </c>
    </row>
    <row r="25" spans="1:19" x14ac:dyDescent="0.25">
      <c r="E25" s="3"/>
      <c r="F25" s="3"/>
      <c r="P25">
        <v>9.9299999999999908</v>
      </c>
      <c r="Q25" s="8">
        <f t="shared" si="1"/>
        <v>1.1748975549395534E-10</v>
      </c>
      <c r="R25" s="8">
        <f>(-$D$19/$Q25+$Q25+SQRT(($D$19/$Q25-$Q25)^2-4*($D$17*$D$20/$Q25+2*$D$17*$D$18*$D$20/($Q25^2))*(-2*$D$21*($Q25^2)/($D$17*$D$18*$D$20))))/(2*($D$17*$D$20/$Q25+4*$D$17*$D$18*$D$20/($Q25^2)))</f>
        <v>3.6244379172401221E-7</v>
      </c>
      <c r="S25" s="8">
        <f t="shared" si="2"/>
        <v>7.5606923521596286E-3</v>
      </c>
    </row>
    <row r="26" spans="1:19" x14ac:dyDescent="0.25">
      <c r="E26" s="3"/>
      <c r="F26" s="3"/>
      <c r="J26" s="8">
        <f>J23-J20</f>
        <v>2.3343241633373181E-4</v>
      </c>
      <c r="P26">
        <v>9.9249999999999901</v>
      </c>
      <c r="Q26" s="8">
        <f t="shared" si="1"/>
        <v>1.1885022274370423E-10</v>
      </c>
      <c r="R26" s="8">
        <f>(-$D$19/$Q26+$Q26+SQRT(($D$19/$Q26-$Q26)^2-4*($D$17*$D$20/$Q26+2*$D$17*$D$18*$D$20/($Q26^2))*(-2*$D$21*($Q26^2)/($D$17*$D$18*$D$20))))/(2*($D$17*$D$20/$Q26+4*$D$17*$D$18*$D$20/($Q26^2)))</f>
        <v>3.7177005208453551E-7</v>
      </c>
      <c r="S26" s="8">
        <f t="shared" si="2"/>
        <v>7.5596239484297979E-3</v>
      </c>
    </row>
    <row r="27" spans="1:19" x14ac:dyDescent="0.25">
      <c r="E27" s="3"/>
      <c r="F27" s="3"/>
      <c r="P27">
        <v>9.9199999999999893</v>
      </c>
      <c r="Q27" s="8">
        <f t="shared" si="1"/>
        <v>1.2022644346174414E-10</v>
      </c>
      <c r="R27" s="8">
        <f>(-$D$19/$Q27+$Q27+SQRT(($D$19/$Q27-$Q27)^2-4*($D$17*$D$20/$Q27+2*$D$17*$D$18*$D$20/($Q27^2))*(-2*$D$21*($Q27^2)/($D$17*$D$18*$D$20))))/(2*($D$17*$D$20/$Q27+4*$D$17*$D$18*$D$20/($Q27^2)))</f>
        <v>3.8131378359108355E-7</v>
      </c>
      <c r="S27" s="8">
        <f t="shared" si="2"/>
        <v>7.5585590054506168E-3</v>
      </c>
    </row>
    <row r="28" spans="1:19" x14ac:dyDescent="0.25">
      <c r="E28" s="3"/>
      <c r="F28" s="3"/>
      <c r="G28" s="17" t="s">
        <v>118</v>
      </c>
      <c r="H28" s="17"/>
      <c r="I28" s="2" t="s">
        <v>116</v>
      </c>
      <c r="J28" s="6">
        <v>18</v>
      </c>
      <c r="L28" t="s">
        <v>93</v>
      </c>
      <c r="P28">
        <v>9.9149999999999903</v>
      </c>
      <c r="Q28" s="8">
        <f t="shared" si="1"/>
        <v>1.2161860006463926E-10</v>
      </c>
      <c r="R28" s="8">
        <f>(-$D$19/$Q28+$Q28+SQRT(($D$19/$Q28-$Q28)^2-4*($D$17*$D$20/$Q28+2*$D$17*$D$18*$D$20/($Q28^2))*(-2*$D$21*($Q28^2)/($D$17*$D$18*$D$20))))/(2*($D$17*$D$20/$Q28+4*$D$17*$D$18*$D$20/($Q28^2)))</f>
        <v>3.9107955001692249E-7</v>
      </c>
      <c r="S28" s="8">
        <f t="shared" si="2"/>
        <v>7.5574973777716411E-3</v>
      </c>
    </row>
    <row r="29" spans="1:19" x14ac:dyDescent="0.25">
      <c r="E29" s="3"/>
      <c r="F29" s="3"/>
      <c r="G29" s="17" t="s">
        <v>65</v>
      </c>
      <c r="H29" s="17"/>
      <c r="I29" s="9" t="s">
        <v>8</v>
      </c>
      <c r="J29" s="10">
        <v>1</v>
      </c>
      <c r="L29" t="s">
        <v>94</v>
      </c>
      <c r="P29">
        <v>9.9099999999999895</v>
      </c>
      <c r="Q29" s="8">
        <f t="shared" si="1"/>
        <v>1.2302687708124107E-10</v>
      </c>
      <c r="R29" s="8">
        <f>(-$D$19/$Q29+$Q29+SQRT(($D$19/$Q29-$Q29)^2-4*($D$17*$D$20/$Q29+2*$D$17*$D$18*$D$20/($Q29^2))*(-2*$D$21*($Q29^2)/($D$17*$D$18*$D$20))))/(2*($D$17*$D$20/$Q29+4*$D$17*$D$18*$D$20/($Q29^2)))</f>
        <v>4.0107200190069337E-7</v>
      </c>
      <c r="S29" s="8">
        <f t="shared" si="2"/>
        <v>7.5564389223237117E-3</v>
      </c>
    </row>
    <row r="30" spans="1:19" x14ac:dyDescent="0.25">
      <c r="E30" s="3"/>
      <c r="F30" s="3"/>
      <c r="G30" t="s">
        <v>77</v>
      </c>
      <c r="I30" s="9"/>
      <c r="J30" s="9"/>
      <c r="L30" t="s">
        <v>95</v>
      </c>
      <c r="P30">
        <v>9.9049999999999905</v>
      </c>
      <c r="Q30" s="8">
        <f t="shared" si="1"/>
        <v>1.2445146117714102E-10</v>
      </c>
      <c r="R30" s="8">
        <f>(-$D$19/$Q30+$Q30+SQRT(($D$19/$Q30-$Q30)^2-4*($D$17*$D$20/$Q30+2*$D$17*$D$18*$D$20/($Q30^2))*(-2*$D$21*($Q30^2)/($D$17*$D$18*$D$20))))/(2*($D$17*$D$20/$Q30+4*$D$17*$D$18*$D$20/($Q30^2)))</f>
        <v>4.1129587806574242E-7</v>
      </c>
      <c r="S30" s="8">
        <f t="shared" si="2"/>
        <v>7.5553834983847793E-3</v>
      </c>
    </row>
    <row r="31" spans="1:19" x14ac:dyDescent="0.25">
      <c r="E31" s="3"/>
      <c r="F31" s="3"/>
      <c r="L31" t="s">
        <v>96</v>
      </c>
      <c r="P31">
        <v>9.8999999999999808</v>
      </c>
      <c r="Q31" s="8">
        <f t="shared" si="1"/>
        <v>1.2589254117942192E-10</v>
      </c>
      <c r="R31" s="8">
        <f>(-$D$19/$Q31+$Q31+SQRT(($D$19/$Q31-$Q31)^2-4*($D$17*$D$20/$Q31+2*$D$17*$D$18*$D$20/($Q31^2))*(-2*$D$21*($Q31^2)/($D$17*$D$18*$D$20))))/(2*($D$17*$D$20/$Q31+4*$D$17*$D$18*$D$20/($Q31^2)))</f>
        <v>4.217560071644262E-7</v>
      </c>
      <c r="S31" s="8">
        <f t="shared" si="2"/>
        <v>7.5543309675458739E-3</v>
      </c>
    </row>
    <row r="32" spans="1:19" x14ac:dyDescent="0.25">
      <c r="L32" t="s">
        <v>97</v>
      </c>
      <c r="P32">
        <v>9.89499999999998</v>
      </c>
      <c r="Q32" s="8">
        <f t="shared" si="1"/>
        <v>1.2735030810167187E-10</v>
      </c>
      <c r="R32" s="8">
        <f>(-$D$19/$Q32+$Q32+SQRT(($D$19/$Q32-$Q32)^2-4*($D$17*$D$20/$Q32+2*$D$17*$D$18*$D$20/($Q32^2))*(-2*$D$21*($Q32^2)/($D$17*$D$18*$D$20))))/(2*($D$17*$D$20/$Q32+4*$D$17*$D$18*$D$20/($Q32^2)))</f>
        <v>4.3245730924752397E-7</v>
      </c>
      <c r="S32" s="8">
        <f t="shared" si="2"/>
        <v>7.5532811936772568E-3</v>
      </c>
    </row>
    <row r="33" spans="5:19" x14ac:dyDescent="0.25">
      <c r="I33" t="s">
        <v>83</v>
      </c>
      <c r="L33" t="s">
        <v>98</v>
      </c>
      <c r="P33">
        <v>9.8899999999999793</v>
      </c>
      <c r="Q33" s="8">
        <f t="shared" si="1"/>
        <v>1.2882495516931917E-10</v>
      </c>
      <c r="R33" s="8">
        <f>(-$D$19/$Q33+$Q33+SQRT(($D$19/$Q33-$Q33)^2-4*($D$17*$D$20/$Q33+2*$D$17*$D$18*$D$20/($Q33^2))*(-2*$D$21*($Q33^2)/($D$17*$D$18*$D$20))))/(2*($D$17*$D$20/$Q33+4*$D$17*$D$18*$D$20/($Q33^2)))</f>
        <v>4.4340479735957274E-7</v>
      </c>
      <c r="S33" s="8">
        <f t="shared" si="2"/>
        <v>7.5522340428947309E-3</v>
      </c>
    </row>
    <row r="34" spans="5:19" x14ac:dyDescent="0.25">
      <c r="E34" s="3"/>
      <c r="F34" s="3"/>
      <c r="G34" s="17" t="s">
        <v>84</v>
      </c>
      <c r="L34" t="s">
        <v>99</v>
      </c>
      <c r="P34">
        <v>9.8849999999999802</v>
      </c>
      <c r="Q34" s="8">
        <f t="shared" si="1"/>
        <v>1.3031667784523575E-10</v>
      </c>
      <c r="R34" s="8">
        <f>(-$D$19/$Q34+$Q34+SQRT(($D$19/$Q34-$Q34)^2-4*($D$17*$D$20/$Q34+2*$D$17*$D$18*$D$20/($Q34^2))*(-2*$D$21*($Q34^2)/($D$17*$D$18*$D$20))))/(2*($D$17*$D$20/$Q34+4*$D$17*$D$18*$D$20/($Q34^2)))</f>
        <v>4.5460357916015389E-7</v>
      </c>
      <c r="S34" s="8">
        <f t="shared" si="2"/>
        <v>7.5511893835261508E-3</v>
      </c>
    </row>
    <row r="35" spans="5:19" x14ac:dyDescent="0.25">
      <c r="E35" s="3"/>
      <c r="F35" s="3"/>
      <c r="G35" s="17" t="s">
        <v>89</v>
      </c>
      <c r="H35" s="16" t="s">
        <v>82</v>
      </c>
      <c r="I35" s="20">
        <v>0</v>
      </c>
      <c r="L35" t="s">
        <v>100</v>
      </c>
      <c r="P35">
        <v>9.8799999999999795</v>
      </c>
      <c r="Q35" s="8">
        <f t="shared" si="1"/>
        <v>1.3182567385564659E-10</v>
      </c>
      <c r="R35" s="8">
        <f>(-$D$19/$Q35+$Q35+SQRT(($D$19/$Q35-$Q35)^2-4*($D$17*$D$20/$Q35+2*$D$17*$D$18*$D$20/($Q35^2))*(-2*$D$21*($Q35^2)/($D$17*$D$18*$D$20))))/(2*($D$17*$D$20/$Q35+4*$D$17*$D$18*$D$20/($Q35^2)))</f>
        <v>4.6605885857181423E-7</v>
      </c>
      <c r="S35" s="8">
        <f t="shared" si="2"/>
        <v>7.5501470860781291E-3</v>
      </c>
    </row>
    <row r="36" spans="5:19" x14ac:dyDescent="0.25">
      <c r="G36" s="17" t="s">
        <v>91</v>
      </c>
      <c r="H36" s="16" t="s">
        <v>82</v>
      </c>
      <c r="I36" s="20">
        <v>0</v>
      </c>
      <c r="L36" t="s">
        <v>101</v>
      </c>
      <c r="P36">
        <v>9.8749999999999805</v>
      </c>
      <c r="Q36" s="8">
        <f t="shared" si="1"/>
        <v>1.3335214321633835E-10</v>
      </c>
      <c r="R36" s="8">
        <f>(-$D$19/$Q36+$Q36+SQRT(($D$19/$Q36-$Q36)^2-4*($D$17*$D$20/$Q36+2*$D$17*$D$18*$D$20/($Q36^2))*(-2*$D$21*($Q36^2)/($D$17*$D$18*$D$20))))/(2*($D$17*$D$20/$Q36+4*$D$17*$D$18*$D$20/($Q36^2)))</f>
        <v>4.7777593745499758E-7</v>
      </c>
      <c r="S36" s="8">
        <f t="shared" si="2"/>
        <v>7.549107023202938E-3</v>
      </c>
    </row>
    <row r="37" spans="5:19" x14ac:dyDescent="0.25">
      <c r="G37" s="17" t="s">
        <v>90</v>
      </c>
      <c r="H37" s="16" t="s">
        <v>82</v>
      </c>
      <c r="I37" s="20">
        <v>0</v>
      </c>
      <c r="P37">
        <v>9.8699999999999797</v>
      </c>
      <c r="Q37" s="8">
        <f t="shared" si="1"/>
        <v>1.3489628825917137E-10</v>
      </c>
      <c r="R37" s="8">
        <f>(-$D$19/$Q37+$Q37+SQRT(($D$19/$Q37-$Q37)^2-4*($D$17*$D$20/$Q37+2*$D$17*$D$18*$D$20/($Q37^2))*(-2*$D$21*($Q37^2)/($D$17*$D$18*$D$20))))/(2*($D$17*$D$20/$Q37+4*$D$17*$D$18*$D$20/($Q37^2)))</f>
        <v>4.897602173104443E-7</v>
      </c>
      <c r="S37" s="8">
        <f t="shared" si="2"/>
        <v>7.5480690696656267E-3</v>
      </c>
    </row>
    <row r="38" spans="5:19" x14ac:dyDescent="0.25">
      <c r="E38" s="3"/>
      <c r="F38" s="3"/>
      <c r="G38" s="17" t="s">
        <v>92</v>
      </c>
      <c r="H38" s="18" t="s">
        <v>82</v>
      </c>
      <c r="I38" t="s">
        <v>53</v>
      </c>
      <c r="P38">
        <v>9.8649999999999807</v>
      </c>
      <c r="Q38" s="8">
        <f t="shared" si="1"/>
        <v>1.3645831365889805E-10</v>
      </c>
      <c r="R38" s="8">
        <f>(-$D$19/$Q38+$Q38+SQRT(($D$19/$Q38-$Q38)^2-4*($D$17*$D$20/$Q38+2*$D$17*$D$18*$D$20/($Q38^2))*(-2*$D$21*($Q38^2)/($D$17*$D$18*$D$20))))/(2*($D$17*$D$20/$Q38+4*$D$17*$D$18*$D$20/($Q38^2)))</f>
        <v>5.0201720100952547E-7</v>
      </c>
      <c r="S38" s="8">
        <f t="shared" si="2"/>
        <v>7.547033102311352E-3</v>
      </c>
    </row>
    <row r="39" spans="5:19" x14ac:dyDescent="0.25">
      <c r="P39">
        <v>9.8599999999999799</v>
      </c>
      <c r="Q39" s="8">
        <f t="shared" si="1"/>
        <v>1.3803842646029463E-10</v>
      </c>
      <c r="R39" s="8">
        <f>(-$D$19/$Q39+$Q39+SQRT(($D$19/$Q39-$Q39)^2-4*($D$17*$D$20/$Q39+2*$D$17*$D$18*$D$20/($Q39^2))*(-2*$D$21*($Q39^2)/($D$17*$D$18*$D$20))))/(2*($D$17*$D$20/$Q39+4*$D$17*$D$18*$D$20/($Q39^2)))</f>
        <v>5.1455249455301188E-7</v>
      </c>
      <c r="S39" s="8">
        <f t="shared" si="2"/>
        <v>7.5459990000329349E-3</v>
      </c>
    </row>
    <row r="40" spans="5:19" x14ac:dyDescent="0.25">
      <c r="G40" s="17" t="s">
        <v>103</v>
      </c>
      <c r="P40">
        <v>9.8549999999999809</v>
      </c>
      <c r="Q40" s="8">
        <f t="shared" si="1"/>
        <v>1.3963683610559946E-10</v>
      </c>
      <c r="R40" s="8">
        <f>(-$D$19/$Q40+$Q40+SQRT(($D$19/$Q40-$Q40)^2-4*($D$17*$D$20/$Q40+2*$D$17*$D$18*$D$20/($Q40^2))*(-2*$D$21*($Q40^2)/($D$17*$D$18*$D$20))))/(2*($D$17*$D$20/$Q40+4*$D$17*$D$18*$D$20/($Q40^2)))</f>
        <v>5.2737180885867926E-7</v>
      </c>
      <c r="S40" s="8">
        <f t="shared" si="2"/>
        <v>7.5449666437386424E-3</v>
      </c>
    </row>
    <row r="41" spans="5:19" x14ac:dyDescent="0.25">
      <c r="G41" s="17" t="s">
        <v>105</v>
      </c>
      <c r="H41" s="16" t="s">
        <v>82</v>
      </c>
      <c r="I41" t="s">
        <v>104</v>
      </c>
      <c r="P41">
        <v>9.8499999999999801</v>
      </c>
      <c r="Q41" s="8">
        <f t="shared" si="1"/>
        <v>1.4125375446228168E-10</v>
      </c>
      <c r="R41" s="8">
        <f>(-$D$19/$Q41+$Q41+SQRT(($D$19/$Q41-$Q41)^2-4*($D$17*$D$20/$Q41+2*$D$17*$D$18*$D$20/($Q41^2))*(-2*$D$21*($Q41^2)/($D$17*$D$18*$D$20))))/(2*($D$17*$D$20/$Q41+4*$D$17*$D$18*$D$20/($Q41^2)))</f>
        <v>5.404809615784096E-7</v>
      </c>
      <c r="S41" s="8">
        <f t="shared" si="2"/>
        <v>7.5439359163202028E-3</v>
      </c>
    </row>
    <row r="42" spans="5:19" x14ac:dyDescent="0.25">
      <c r="E42" s="3"/>
      <c r="F42" s="3"/>
      <c r="G42" s="17" t="s">
        <v>107</v>
      </c>
      <c r="H42" s="16" t="s">
        <v>82</v>
      </c>
      <c r="I42" t="s">
        <v>106</v>
      </c>
      <c r="P42">
        <v>9.8449999999999793</v>
      </c>
      <c r="Q42" s="8">
        <f t="shared" si="1"/>
        <v>1.4288939585111661E-10</v>
      </c>
      <c r="R42" s="8">
        <f>(-$D$19/$Q42+$Q42+SQRT(($D$19/$Q42-$Q42)^2-4*($D$17*$D$20/$Q42+2*$D$17*$D$18*$D$20/($Q42^2))*(-2*$D$21*($Q42^2)/($D$17*$D$18*$D$20))))/(2*($D$17*$D$20/$Q42+4*$D$17*$D$18*$D$20/($Q42^2)))</f>
        <v>5.538858789450693E-7</v>
      </c>
      <c r="S42" s="8">
        <f t="shared" si="2"/>
        <v>7.542906702621058E-3</v>
      </c>
    </row>
    <row r="43" spans="5:19" x14ac:dyDescent="0.25">
      <c r="E43" s="3"/>
      <c r="F43" s="3"/>
      <c r="G43" s="17" t="s">
        <v>108</v>
      </c>
      <c r="H43" s="16" t="s">
        <v>82</v>
      </c>
      <c r="I43" t="s">
        <v>106</v>
      </c>
      <c r="P43">
        <v>9.8399999999999697</v>
      </c>
      <c r="Q43" s="8">
        <f t="shared" si="1"/>
        <v>1.4454397707460274E-10</v>
      </c>
      <c r="R43" s="8">
        <f>(-$D$19/$Q43+$Q43+SQRT(($D$19/$Q43-$Q43)^2-4*($D$17*$D$20/$Q43+2*$D$17*$D$18*$D$20/($Q43^2))*(-2*$D$21*($Q43^2)/($D$17*$D$18*$D$20))))/(2*($D$17*$D$20/$Q43+4*$D$17*$D$18*$D$20/($Q43^2)))</f>
        <v>5.6759259764993729E-7</v>
      </c>
      <c r="S43" s="8">
        <f t="shared" si="2"/>
        <v>7.5418788894048485E-3</v>
      </c>
    </row>
    <row r="44" spans="5:19" x14ac:dyDescent="0.25">
      <c r="E44" s="3"/>
      <c r="F44" s="3"/>
      <c r="P44">
        <v>9.8349999999999707</v>
      </c>
      <c r="Q44" s="8">
        <f t="shared" si="1"/>
        <v>1.4621771744568141E-10</v>
      </c>
      <c r="R44" s="8">
        <f>(-$D$19/$Q44+$Q44+SQRT(($D$19/$Q44-$Q44)^2-4*($D$17*$D$20/$Q44+2*$D$17*$D$18*$D$20/($Q44^2))*(-2*$D$21*($Q44^2)/($D$17*$D$18*$D$20))))/(2*($D$17*$D$20/$Q44+4*$D$17*$D$18*$D$20/($Q44^2)))</f>
        <v>5.8160726675085454E-7</v>
      </c>
      <c r="S44" s="8">
        <f t="shared" si="2"/>
        <v>7.5408523653241596E-3</v>
      </c>
    </row>
    <row r="45" spans="5:19" x14ac:dyDescent="0.25">
      <c r="E45" s="3"/>
      <c r="F45" s="3"/>
      <c r="P45">
        <v>9.8299999999999699</v>
      </c>
      <c r="Q45" s="8">
        <f t="shared" si="1"/>
        <v>1.4791083881683043E-10</v>
      </c>
      <c r="R45" s="8">
        <f>(-$D$19/$Q45+$Q45+SQRT(($D$19/$Q45-$Q45)^2-4*($D$17*$D$20/$Q45+2*$D$17*$D$18*$D$20/($Q45^2))*(-2*$D$21*($Q45^2)/($D$17*$D$18*$D$20))))/(2*($D$17*$D$20/$Q45+4*$D$17*$D$18*$D$20/($Q45^2)))</f>
        <v>5.9593614961219119E-7</v>
      </c>
      <c r="S45" s="8">
        <f t="shared" si="2"/>
        <v>7.5398270208894853E-3</v>
      </c>
    </row>
    <row r="46" spans="5:19" x14ac:dyDescent="0.25">
      <c r="P46">
        <v>9.8249999999999709</v>
      </c>
      <c r="Q46" s="8">
        <f t="shared" si="1"/>
        <v>1.4962356560945314E-10</v>
      </c>
      <c r="R46" s="8">
        <f>(-$D$19/$Q46+$Q46+SQRT(($D$19/$Q46-$Q46)^2-4*($D$17*$D$20/$Q46+2*$D$17*$D$18*$D$20/($Q46^2))*(-2*$D$21*($Q46^2)/($D$17*$D$18*$D$20))))/(2*($D$17*$D$20/$Q46+4*$D$17*$D$18*$D$20/($Q46^2)))</f>
        <v>6.1058562587649612E-7</v>
      </c>
      <c r="S46" s="8">
        <f t="shared" si="2"/>
        <v>7.5388027484384621E-3</v>
      </c>
    </row>
    <row r="47" spans="5:19" x14ac:dyDescent="0.25">
      <c r="P47">
        <v>9.8199999999999701</v>
      </c>
      <c r="Q47" s="8">
        <f t="shared" si="1"/>
        <v>1.5135612484363072E-10</v>
      </c>
      <c r="R47" s="8">
        <f>(-$D$19/$Q47+$Q47+SQRT(($D$19/$Q47-$Q47)^2-4*($D$17*$D$20/$Q47+2*$D$17*$D$18*$D$20/($Q47^2))*(-2*$D$21*($Q47^2)/($D$17*$D$18*$D$20))))/(2*($D$17*$D$20/$Q47+4*$D$17*$D$18*$D$20/($Q47^2)))</f>
        <v>6.2556219346891602E-7</v>
      </c>
      <c r="S47" s="8">
        <f t="shared" si="2"/>
        <v>7.5377794421053424E-3</v>
      </c>
    </row>
    <row r="48" spans="5:19" x14ac:dyDescent="0.25">
      <c r="P48">
        <v>9.8149999999999693</v>
      </c>
      <c r="Q48" s="8">
        <f t="shared" si="1"/>
        <v>1.5310874616821355E-10</v>
      </c>
      <c r="R48" s="8">
        <f>(-$D$19/$Q48+$Q48+SQRT(($D$19/$Q48-$Q48)^2-4*($D$17*$D$20/$Q48+2*$D$17*$D$18*$D$20/($Q48^2))*(-2*$D$21*($Q48^2)/($D$17*$D$18*$D$20))))/(2*($D$17*$D$20/$Q48+4*$D$17*$D$18*$D$20/($Q48^2)))</f>
        <v>6.4087247063472155E-7</v>
      </c>
      <c r="S48" s="8">
        <f t="shared" si="2"/>
        <v>7.5367569977907167E-3</v>
      </c>
    </row>
    <row r="49" spans="16:19" x14ac:dyDescent="0.25">
      <c r="P49">
        <v>9.8099999999999703</v>
      </c>
      <c r="Q49" s="8">
        <f t="shared" si="1"/>
        <v>1.5488166189125824E-10</v>
      </c>
      <c r="R49" s="8">
        <f>(-$D$19/$Q49+$Q49+SQRT(($D$19/$Q49-$Q49)^2-4*($D$17*$D$20/$Q49+2*$D$17*$D$18*$D$20/($Q49^2))*(-2*$D$21*($Q49^2)/($D$17*$D$18*$D$20))))/(2*($D$17*$D$20/$Q49+4*$D$17*$D$18*$D$20/($Q49^2)))</f>
        <v>6.5652319801054054E-7</v>
      </c>
      <c r="S49" s="8">
        <f t="shared" si="2"/>
        <v>7.5357353131314886E-3</v>
      </c>
    </row>
    <row r="50" spans="16:19" x14ac:dyDescent="0.25">
      <c r="P50">
        <v>9.8049999999999695</v>
      </c>
      <c r="Q50" s="8">
        <f t="shared" si="1"/>
        <v>1.566751070108257E-10</v>
      </c>
      <c r="R50" s="8">
        <f>(-$D$19/$Q50+$Q50+SQRT(($D$19/$Q50-$Q50)^2-4*($D$17*$D$20/$Q50+2*$D$17*$D$18*$D$20/($Q50^2))*(-2*$D$21*($Q50^2)/($D$17*$D$18*$D$20))))/(2*($D$17*$D$20/$Q50+4*$D$17*$D$18*$D$20/($Q50^2)))</f>
        <v>6.7252124072999204E-7</v>
      </c>
      <c r="S50" s="8">
        <f t="shared" si="2"/>
        <v>7.5347142874710961E-3</v>
      </c>
    </row>
    <row r="51" spans="16:19" x14ac:dyDescent="0.25">
      <c r="P51">
        <v>9.7999999999999705</v>
      </c>
      <c r="Q51" s="8">
        <f t="shared" si="1"/>
        <v>1.5848931924612169E-10</v>
      </c>
      <c r="R51" s="8">
        <f>(-$D$19/$Q51+$Q51+SQRT(($D$19/$Q51-$Q51)^2-4*($D$17*$D$20/$Q51+2*$D$17*$D$18*$D$20/($Q51^2))*(-2*$D$21*($Q51^2)/($D$17*$D$18*$D$20))))/(2*($D$17*$D$20/$Q51+4*$D$17*$D$18*$D$20/($Q51^2)))</f>
        <v>6.8887359056412415E-7</v>
      </c>
      <c r="S51" s="8">
        <f t="shared" si="2"/>
        <v>7.5336938218299914E-3</v>
      </c>
    </row>
    <row r="52" spans="16:19" x14ac:dyDescent="0.25">
      <c r="P52">
        <v>9.7949999999999697</v>
      </c>
      <c r="Q52" s="8">
        <f t="shared" si="1"/>
        <v>1.6032453906901515E-10</v>
      </c>
      <c r="R52" s="8">
        <f>(-$D$19/$Q52+$Q52+SQRT(($D$19/$Q52-$Q52)^2-4*($D$17*$D$20/$Q52+2*$D$17*$D$18*$D$20/($Q52^2))*(-2*$D$21*($Q52^2)/($D$17*$D$18*$D$20))))/(2*($D$17*$D$20/$Q52+4*$D$17*$D$18*$D$20/($Q52^2)))</f>
        <v>7.0558736809754822E-7</v>
      </c>
      <c r="S52" s="8">
        <f t="shared" si="2"/>
        <v>7.5326738188763584E-3</v>
      </c>
    </row>
    <row r="53" spans="16:19" x14ac:dyDescent="0.25">
      <c r="P53">
        <v>9.7899999999999707</v>
      </c>
      <c r="Q53" s="8">
        <f t="shared" si="1"/>
        <v>1.6218100973590357E-10</v>
      </c>
      <c r="R53" s="8">
        <f>(-$D$19/$Q53+$Q53+SQRT(($D$19/$Q53-$Q53)^2-4*($D$17*$D$20/$Q53+2*$D$17*$D$18*$D$20/($Q53^2))*(-2*$D$21*($Q53^2)/($D$17*$D$18*$D$20))))/(2*($D$17*$D$20/$Q53+4*$D$17*$D$18*$D$20/($Q53^2)))</f>
        <v>7.2266982494058837E-7</v>
      </c>
      <c r="S53" s="8">
        <f t="shared" si="2"/>
        <v>7.5316541828970912E-3</v>
      </c>
    </row>
    <row r="54" spans="16:19" x14ac:dyDescent="0.25">
      <c r="P54">
        <v>9.7849999999999699</v>
      </c>
      <c r="Q54" s="8">
        <f t="shared" si="1"/>
        <v>1.6405897731996517E-10</v>
      </c>
      <c r="R54" s="8">
        <f>(-$D$19/$Q54+$Q54+SQRT(($D$19/$Q54-$Q54)^2-4*($D$17*$D$20/$Q54+2*$D$17*$D$18*$D$20/($Q54^2))*(-2*$D$21*($Q54^2)/($D$17*$D$18*$D$20))))/(2*($D$17*$D$20/$Q54+4*$D$17*$D$18*$D$20/($Q54^2)))</f>
        <v>7.4012834597840588E-7</v>
      </c>
      <c r="S54" s="8">
        <f t="shared" si="2"/>
        <v>7.5306348197690109E-3</v>
      </c>
    </row>
    <row r="55" spans="16:19" x14ac:dyDescent="0.25">
      <c r="P55">
        <v>9.7799999999999692</v>
      </c>
      <c r="Q55" s="8">
        <f t="shared" si="1"/>
        <v>1.6595869074376746E-10</v>
      </c>
      <c r="R55" s="8">
        <f>(-$D$19/$Q55+$Q55+SQRT(($D$19/$Q55-$Q55)^2-4*($D$17*$D$20/$Q55+2*$D$17*$D$18*$D$20/($Q55^2))*(-2*$D$21*($Q55^2)/($D$17*$D$18*$D$20))))/(2*($D$17*$D$20/$Q55+4*$D$17*$D$18*$D$20/($Q55^2)))</f>
        <v>7.5797045165743568E-7</v>
      </c>
      <c r="S55" s="8">
        <f t="shared" si="2"/>
        <v>7.5296156369303365E-3</v>
      </c>
    </row>
    <row r="56" spans="16:19" x14ac:dyDescent="0.25">
      <c r="P56">
        <v>9.7749999999999595</v>
      </c>
      <c r="Q56" s="8">
        <f t="shared" si="1"/>
        <v>1.6788040181227111E-10</v>
      </c>
      <c r="R56" s="8">
        <f>(-$D$19/$Q56+$Q56+SQRT(($D$19/$Q56-$Q56)^2-4*($D$17*$D$20/$Q56+2*$D$17*$D$18*$D$20/($Q56^2))*(-2*$D$21*($Q56^2)/($D$17*$D$18*$D$20))))/(2*($D$17*$D$20/$Q56+4*$D$17*$D$18*$D$20/($Q56^2)))</f>
        <v>7.7620380031012057E-7</v>
      </c>
      <c r="S56" s="8">
        <f t="shared" si="2"/>
        <v>7.5285965433523946E-3</v>
      </c>
    </row>
    <row r="57" spans="16:19" x14ac:dyDescent="0.25">
      <c r="P57">
        <v>9.7699999999999605</v>
      </c>
      <c r="Q57" s="8">
        <f t="shared" si="1"/>
        <v>1.6982436524618968E-10</v>
      </c>
      <c r="R57" s="8">
        <f>(-$D$19/$Q57+$Q57+SQRT(($D$19/$Q57-$Q57)^2-4*($D$17*$D$20/$Q57+2*$D$17*$D$18*$D$20/($Q57^2))*(-2*$D$21*($Q57^2)/($D$17*$D$18*$D$20))))/(2*($D$17*$D$20/$Q57+4*$D$17*$D$18*$D$20/($Q57^2)))</f>
        <v>7.9483619051821326E-7</v>
      </c>
      <c r="S57" s="8">
        <f t="shared" si="2"/>
        <v>7.5275774495115787E-3</v>
      </c>
    </row>
    <row r="58" spans="16:19" x14ac:dyDescent="0.25">
      <c r="P58">
        <v>9.7649999999999597</v>
      </c>
      <c r="Q58" s="8">
        <f t="shared" si="1"/>
        <v>1.7179083871577424E-10</v>
      </c>
      <c r="R58" s="8">
        <f>(-$D$19/$Q58+$Q58+SQRT(($D$19/$Q58-$Q58)^2-4*($D$17*$D$20/$Q58+2*$D$17*$D$18*$D$20/($Q58^2))*(-2*$D$21*($Q58^2)/($D$17*$D$18*$D$20))))/(2*($D$17*$D$20/$Q58+4*$D$17*$D$18*$D$20/($Q58^2)))</f>
        <v>8.1387556351594929E-7</v>
      </c>
      <c r="S58" s="8">
        <f t="shared" si="2"/>
        <v>7.5265582673615401E-3</v>
      </c>
    </row>
    <row r="59" spans="16:19" x14ac:dyDescent="0.25">
      <c r="P59">
        <v>9.7599999999999607</v>
      </c>
      <c r="Q59" s="8">
        <f t="shared" si="1"/>
        <v>1.7378008287495311E-10</v>
      </c>
      <c r="R59" s="8">
        <f>(-$D$19/$Q59+$Q59+SQRT(($D$19/$Q59-$Q59)^2-4*($D$17*$D$20/$Q59+2*$D$17*$D$18*$D$20/($Q59^2))*(-2*$D$21*($Q59^2)/($D$17*$D$18*$D$20))))/(2*($D$17*$D$20/$Q59+4*$D$17*$D$18*$D$20/($Q59^2)))</f>
        <v>8.3333000563309141E-7</v>
      </c>
      <c r="S59" s="8">
        <f t="shared" si="2"/>
        <v>7.5255389103056234E-3</v>
      </c>
    </row>
    <row r="60" spans="16:19" x14ac:dyDescent="0.25">
      <c r="P60">
        <v>9.7549999999999599</v>
      </c>
      <c r="Q60" s="8">
        <f t="shared" si="1"/>
        <v>1.7579236139588503E-10</v>
      </c>
      <c r="R60" s="8">
        <f>(-$D$19/$Q60+$Q60+SQRT(($D$19/$Q60-$Q60)^2-4*($D$17*$D$20/$Q60+2*$D$17*$D$18*$D$20/($Q60^2))*(-2*$D$21*($Q60^2)/($D$17*$D$18*$D$20))))/(2*($D$17*$D$20/$Q60+4*$D$17*$D$18*$D$20/($Q60^2)))</f>
        <v>8.5320775077907887E-7</v>
      </c>
      <c r="S60" s="8">
        <f t="shared" si="2"/>
        <v>7.5245192931695428E-3</v>
      </c>
    </row>
    <row r="61" spans="16:19" x14ac:dyDescent="0.25">
      <c r="P61">
        <v>9.7499999999999591</v>
      </c>
      <c r="Q61" s="8">
        <f t="shared" si="1"/>
        <v>1.7782794100390883E-10</v>
      </c>
      <c r="R61" s="8">
        <f>(-$D$19/$Q61+$Q61+SQRT(($D$19/$Q61-$Q61)^2-4*($D$17*$D$20/$Q61+2*$D$17*$D$18*$D$20/($Q61^2))*(-2*$D$21*($Q61^2)/($D$17*$D$18*$D$20))))/(2*($D$17*$D$20/$Q61+4*$D$17*$D$18*$D$20/($Q61^2)))</f>
        <v>8.7351718296880775E-7</v>
      </c>
      <c r="S61" s="8">
        <f t="shared" si="2"/>
        <v>7.5234993321742771E-3</v>
      </c>
    </row>
    <row r="62" spans="16:19" x14ac:dyDescent="0.25">
      <c r="P62">
        <v>9.7449999999999601</v>
      </c>
      <c r="Q62" s="8">
        <f t="shared" si="1"/>
        <v>1.7988709151289488E-10</v>
      </c>
      <c r="R62" s="8">
        <f>(-$D$19/$Q62+$Q62+SQRT(($D$19/$Q62-$Q62)^2-4*($D$17*$D$20/$Q62+2*$D$17*$D$18*$D$20/($Q62^2))*(-2*$D$21*($Q62^2)/($D$17*$D$18*$D$20))))/(2*($D$17*$D$20/$Q62+4*$D$17*$D$18*$D$20/($Q62^2)))</f>
        <v>8.942668388907976E-7</v>
      </c>
      <c r="S62" s="8">
        <f t="shared" si="2"/>
        <v>7.5224789449092134E-3</v>
      </c>
    </row>
    <row r="63" spans="16:19" x14ac:dyDescent="0.25">
      <c r="P63">
        <v>9.7399999999999594</v>
      </c>
      <c r="Q63" s="8">
        <f t="shared" si="1"/>
        <v>1.8197008586101528E-10</v>
      </c>
      <c r="R63" s="8">
        <f>(-$D$19/$Q63+$Q63+SQRT(($D$19/$Q63-$Q63)^2-4*($D$17*$D$20/$Q63+2*$D$17*$D$18*$D$20/($Q63^2))*(-2*$D$21*($Q63^2)/($D$17*$D$18*$D$20))))/(2*($D$17*$D$20/$Q63+4*$D$17*$D$18*$D$20/($Q63^2)))</f>
        <v>9.1546541051862891E-7</v>
      </c>
      <c r="S63" s="8">
        <f t="shared" si="2"/>
        <v>7.5214580503055019E-3</v>
      </c>
    </row>
    <row r="64" spans="16:19" x14ac:dyDescent="0.25">
      <c r="P64">
        <v>9.7349999999999604</v>
      </c>
      <c r="Q64" s="8">
        <f t="shared" si="1"/>
        <v>1.8407720014691204E-10</v>
      </c>
      <c r="R64" s="8">
        <f>(-$D$19/$Q64+$Q64+SQRT(($D$19/$Q64-$Q64)^2-4*($D$17*$D$20/$Q64+2*$D$17*$D$18*$D$20/($Q64^2))*(-2*$D$21*($Q64^2)/($D$17*$D$18*$D$20))))/(2*($D$17*$D$20/$Q64+4*$D$17*$D$18*$D$20/($Q64^2)))</f>
        <v>9.3712174776617127E-7</v>
      </c>
      <c r="S64" s="8">
        <f t="shared" si="2"/>
        <v>7.5204365686096447E-3</v>
      </c>
    </row>
    <row r="65" spans="16:19" x14ac:dyDescent="0.25">
      <c r="P65">
        <v>9.7299999999999596</v>
      </c>
      <c r="Q65" s="8">
        <f t="shared" si="1"/>
        <v>1.8620871366630339E-10</v>
      </c>
      <c r="R65" s="8">
        <f>(-$D$19/$Q65+$Q65+SQRT(($D$19/$Q65-$Q65)^2-4*($D$17*$D$20/$Q65+2*$D$17*$D$18*$D$20/($Q65^2))*(-2*$D$21*($Q65^2)/($D$17*$D$18*$D$20))))/(2*($D$17*$D$20/$Q65+4*$D$17*$D$18*$D$20/($Q65^2)))</f>
        <v>9.5924486118775233E-7</v>
      </c>
      <c r="S65" s="8">
        <f t="shared" si="2"/>
        <v>7.5194144213573053E-3</v>
      </c>
    </row>
    <row r="66" spans="16:19" x14ac:dyDescent="0.25">
      <c r="P66">
        <v>9.7249999999999606</v>
      </c>
      <c r="Q66" s="8">
        <f t="shared" si="1"/>
        <v>1.8836490894899689E-10</v>
      </c>
      <c r="R66" s="8">
        <f>(-$D$19/$Q66+$Q66+SQRT(($D$19/$Q66-$Q66)^2-4*($D$17*$D$20/$Q66+2*$D$17*$D$18*$D$20/($Q66^2))*(-2*$D$21*($Q66^2)/($D$17*$D$18*$D$20))))/(2*($D$17*$D$20/$Q66+4*$D$17*$D$18*$D$20/($Q66^2)))</f>
        <v>9.8184392472370744E-7</v>
      </c>
      <c r="S66" s="8">
        <f t="shared" si="2"/>
        <v>7.5183915313473283E-3</v>
      </c>
    </row>
    <row r="67" spans="16:19" x14ac:dyDescent="0.25">
      <c r="P67">
        <v>9.7199999999999598</v>
      </c>
      <c r="Q67" s="8">
        <f t="shared" si="1"/>
        <v>1.9054607179634173E-10</v>
      </c>
      <c r="R67" s="8">
        <f>(-$D$19/$Q67+$Q67+SQRT(($D$19/$Q67-$Q67)^2-4*($D$17*$D$20/$Q67+2*$D$17*$D$18*$D$20/($Q67^2))*(-2*$D$21*($Q67^2)/($D$17*$D$18*$D$20))))/(2*($D$17*$D$20/$Q67+4*$D$17*$D$18*$D$20/($Q67^2)))</f>
        <v>1.0049282784924109E-6</v>
      </c>
      <c r="S67" s="8">
        <f t="shared" si="2"/>
        <v>7.5173678226159862E-3</v>
      </c>
    </row>
    <row r="68" spans="16:19" x14ac:dyDescent="0.25">
      <c r="P68">
        <v>9.7149999999999608</v>
      </c>
      <c r="Q68" s="8">
        <f t="shared" si="1"/>
        <v>1.927524913191108E-10</v>
      </c>
      <c r="R68" s="8">
        <f>(-$D$19/$Q68+$Q68+SQRT(($D$19/$Q68-$Q68)^2-4*($D$17*$D$20/$Q68+2*$D$17*$D$18*$D$20/($Q68^2))*(-2*$D$21*($Q68^2)/($D$17*$D$18*$D$20))))/(2*($D$17*$D$20/$Q68+4*$D$17*$D$18*$D$20/($Q68^2)))</f>
        <v>1.0285074316294801E-6</v>
      </c>
      <c r="S68" s="8">
        <f t="shared" si="2"/>
        <v>7.5163432204114226E-3</v>
      </c>
    </row>
    <row r="69" spans="16:19" x14ac:dyDescent="0.25">
      <c r="P69">
        <v>9.7099999999999493</v>
      </c>
      <c r="Q69" s="8">
        <f t="shared" si="1"/>
        <v>1.9498445997582678E-10</v>
      </c>
      <c r="R69" s="8">
        <f>(-$D$19/$Q69+$Q69+SQRT(($D$19/$Q69-$Q69)^2-4*($D$17*$D$20/$Q69+2*$D$17*$D$18*$D$20/($Q69^2))*(-2*$D$21*($Q69^2)/($D$17*$D$18*$D$20))))/(2*($D$17*$D$20/$Q69+4*$D$17*$D$18*$D$20/($Q69^2)))</f>
        <v>1.0525910651751065E-6</v>
      </c>
      <c r="S69" s="8">
        <f t="shared" si="2"/>
        <v>7.5153176511683125E-3</v>
      </c>
    </row>
    <row r="70" spans="16:19" x14ac:dyDescent="0.25">
      <c r="P70">
        <v>9.7049999999999503</v>
      </c>
      <c r="Q70" s="8">
        <f t="shared" si="1"/>
        <v>1.9724227361150787E-10</v>
      </c>
      <c r="R70" s="8">
        <f>(-$D$19/$Q70+$Q70+SQRT(($D$19/$Q70-$Q70)^2-4*($D$17*$D$20/$Q70+2*$D$17*$D$18*$D$20/($Q70^2))*(-2*$D$21*($Q70^2)/($D$17*$D$18*$D$20))))/(2*($D$17*$D$20/$Q70+4*$D$17*$D$18*$D$20/($Q70^2)))</f>
        <v>1.0771890350100598E-6</v>
      </c>
      <c r="S70" s="8">
        <f t="shared" si="2"/>
        <v>7.5142910424827311E-3</v>
      </c>
    </row>
    <row r="71" spans="16:19" x14ac:dyDescent="0.25">
      <c r="P71">
        <v>9.6999999999999496</v>
      </c>
      <c r="Q71" s="8">
        <f t="shared" si="1"/>
        <v>1.9952623149691069E-10</v>
      </c>
      <c r="R71" s="8">
        <f>(-$D$19/$Q71+$Q71+SQRT(($D$19/$Q71-$Q71)^2-4*($D$17*$D$20/$Q71+2*$D$17*$D$18*$D$20/($Q71^2))*(-2*$D$21*($Q71^2)/($D$17*$D$18*$D$20))))/(2*($D$17*$D$20/$Q71+4*$D$17*$D$18*$D$20/($Q71^2)))</f>
        <v>1.1023113748420369E-6</v>
      </c>
      <c r="S71" s="8">
        <f t="shared" si="2"/>
        <v>7.5132633230872003E-3</v>
      </c>
    </row>
    <row r="72" spans="16:19" x14ac:dyDescent="0.25">
      <c r="P72">
        <v>9.6949999999999505</v>
      </c>
      <c r="Q72" s="8">
        <f t="shared" si="1"/>
        <v>2.0183663636817837E-10</v>
      </c>
      <c r="R72" s="8">
        <f>(-$D$19/$Q72+$Q72+SQRT(($D$19/$Q72-$Q72)^2-4*($D$17*$D$20/$Q72+2*$D$17*$D$18*$D$20/($Q72^2))*(-2*$D$21*($Q72^2)/($D$17*$D$18*$D$20))))/(2*($D$17*$D$20/$Q72+4*$D$17*$D$18*$D$20/($Q72^2)))</f>
        <v>1.1279682992422101E-6</v>
      </c>
      <c r="S72" s="8">
        <f t="shared" si="2"/>
        <v>7.5122344228259579E-3</v>
      </c>
    </row>
    <row r="73" spans="16:19" x14ac:dyDescent="0.25">
      <c r="P73">
        <v>9.6899999999999498</v>
      </c>
      <c r="Q73" s="8">
        <f t="shared" si="1"/>
        <v>2.0417379446697617E-10</v>
      </c>
      <c r="R73" s="8">
        <f>(-$D$19/$Q73+$Q73+SQRT(($D$19/$Q73-$Q73)^2-4*($D$17*$D$20/$Q73+2*$D$17*$D$18*$D$20/($Q73^2))*(-2*$D$21*($Q73^2)/($D$17*$D$18*$D$20))))/(2*($D$17*$D$20/$Q73+4*$D$17*$D$18*$D$20/($Q73^2)))</f>
        <v>1.1541702067337256E-6</v>
      </c>
      <c r="S73" s="8">
        <f t="shared" si="2"/>
        <v>7.5112042726304031E-3</v>
      </c>
    </row>
    <row r="74" spans="16:19" x14ac:dyDescent="0.25">
      <c r="P74">
        <v>9.6849999999999508</v>
      </c>
      <c r="Q74" s="8">
        <f t="shared" si="1"/>
        <v>2.0653801558107571E-10</v>
      </c>
      <c r="R74" s="8">
        <f>(-$D$19/$Q74+$Q74+SQRT(($D$19/$Q74-$Q74)^2-4*($D$17*$D$20/$Q74+2*$D$17*$D$18*$D$20/($Q74^2))*(-2*$D$21*($Q74^2)/($D$17*$D$18*$D$20))))/(2*($D$17*$D$20/$Q74+4*$D$17*$D$18*$D$20/($Q74^2)))</f>
        <v>1.1809276829326036E-6</v>
      </c>
      <c r="S74" s="8">
        <f t="shared" si="2"/>
        <v>7.5101728044947389E-3</v>
      </c>
    </row>
    <row r="75" spans="16:19" x14ac:dyDescent="0.25">
      <c r="P75">
        <v>9.67999999999995</v>
      </c>
      <c r="Q75" s="8">
        <f t="shared" si="1"/>
        <v>2.0892961308542772E-10</v>
      </c>
      <c r="R75" s="8">
        <f>(-$D$19/$Q75+$Q75+SQRT(($D$19/$Q75-$Q75)^2-4*($D$17*$D$20/$Q75+2*$D$17*$D$18*$D$20/($Q75^2))*(-2*$D$21*($Q75^2)/($D$17*$D$18*$D$20))))/(2*($D$17*$D$20/$Q75+4*$D$17*$D$18*$D$20/($Q75^2)))</f>
        <v>1.2082515037423849E-6</v>
      </c>
      <c r="S75" s="8">
        <f t="shared" si="2"/>
        <v>7.5091399514517921E-3</v>
      </c>
    </row>
    <row r="76" spans="16:19" x14ac:dyDescent="0.25">
      <c r="P76">
        <v>9.6749999999999492</v>
      </c>
      <c r="Q76" s="8">
        <f t="shared" ref="Q76:Q139" si="3">10^(-P76)</f>
        <v>2.1134890398368873E-10</v>
      </c>
      <c r="R76" s="8">
        <f>(-$D$19/$Q76+$Q76+SQRT(($D$19/$Q76-$Q76)^2-4*($D$17*$D$20/$Q76+2*$D$17*$D$18*$D$20/($Q76^2))*(-2*$D$21*($Q76^2)/($D$17*$D$18*$D$20))))/(2*($D$17*$D$20/$Q76+4*$D$17*$D$18*$D$20/($Q76^2)))</f>
        <v>1.2361526386030394E-6</v>
      </c>
      <c r="S76" s="8">
        <f t="shared" ref="S76:S139" si="4">ABS(($J$28/($D$15*$D$16)+$J$29*$D$17*$D$20/$Q76)*$R76-$D$21*($Q76^2)/($D$17*$D$18*$D$20*$R76)*$J$29-$J$16+$D$9*$J$29)</f>
        <v>7.5081056475490224E-3</v>
      </c>
    </row>
    <row r="77" spans="16:19" x14ac:dyDescent="0.25">
      <c r="P77">
        <v>9.6699999999999502</v>
      </c>
      <c r="Q77" s="8">
        <f t="shared" si="3"/>
        <v>2.1379620895024749E-10</v>
      </c>
      <c r="R77" s="8">
        <f>(-$D$19/$Q77+$Q77+SQRT(($D$19/$Q77-$Q77)^2-4*($D$17*$D$20/$Q77+2*$D$17*$D$18*$D$20/($Q77^2))*(-2*$D$21*($Q77^2)/($D$17*$D$18*$D$20))))/(2*($D$17*$D$20/$Q77+4*$D$17*$D$18*$D$20/($Q77^2)))</f>
        <v>1.2646422537955873E-6</v>
      </c>
      <c r="S77" s="8">
        <f t="shared" si="4"/>
        <v>7.5070698278247036E-3</v>
      </c>
    </row>
    <row r="78" spans="16:19" x14ac:dyDescent="0.25">
      <c r="P78">
        <v>9.6649999999999494</v>
      </c>
      <c r="Q78" s="8">
        <f t="shared" si="3"/>
        <v>2.1627185237272658E-10</v>
      </c>
      <c r="R78" s="8">
        <f>(-$D$19/$Q78+$Q78+SQRT(($D$19/$Q78-$Q78)^2-4*($D$17*$D$20/$Q78+2*$D$17*$D$18*$D$20/($Q78^2))*(-2*$D$21*($Q78^2)/($D$17*$D$18*$D$20))))/(2*($D$17*$D$20/$Q78+4*$D$17*$D$18*$D$20/($Q78^2)))</f>
        <v>1.2937317158030924E-6</v>
      </c>
      <c r="S78" s="8">
        <f t="shared" si="4"/>
        <v>7.5060324282842841E-3</v>
      </c>
    </row>
    <row r="79" spans="16:19" x14ac:dyDescent="0.25">
      <c r="P79">
        <v>9.6599999999999504</v>
      </c>
      <c r="Q79" s="8">
        <f t="shared" si="3"/>
        <v>2.1877616239498007E-10</v>
      </c>
      <c r="R79" s="8">
        <f>(-$D$19/$Q79+$Q79+SQRT(($D$19/$Q79-$Q79)^2-4*($D$17*$D$20/$Q79+2*$D$17*$D$18*$D$20/($Q79^2))*(-2*$D$21*($Q79^2)/($D$17*$D$18*$D$20))))/(2*($D$17*$D$20/$Q79+4*$D$17*$D$18*$D$20/($Q79^2)))</f>
        <v>1.3234325947292337E-6</v>
      </c>
      <c r="S79" s="8">
        <f t="shared" si="4"/>
        <v>7.5049933858769092E-3</v>
      </c>
    </row>
    <row r="80" spans="16:19" x14ac:dyDescent="0.25">
      <c r="P80">
        <v>9.6549999999999496</v>
      </c>
      <c r="Q80" s="8">
        <f t="shared" si="3"/>
        <v>2.213094709605889E-10</v>
      </c>
      <c r="R80" s="8">
        <f>(-$D$19/$Q80+$Q80+SQRT(($D$19/$Q80-$Q80)^2-4*($D$17*$D$20/$Q80+2*$D$17*$D$18*$D$20/($Q80^2))*(-2*$D$21*($Q80^2)/($D$17*$D$18*$D$20))))/(2*($D$17*$D$20/$Q80+4*$D$17*$D$18*$D$20/($Q80^2)))</f>
        <v>1.3537566677754505E-6</v>
      </c>
      <c r="S80" s="8">
        <f t="shared" si="4"/>
        <v>7.5039526384721202E-3</v>
      </c>
    </row>
    <row r="81" spans="16:19" x14ac:dyDescent="0.25">
      <c r="P81">
        <v>9.6499999999999506</v>
      </c>
      <c r="Q81" s="8">
        <f t="shared" si="3"/>
        <v>2.2387211385685858E-10</v>
      </c>
      <c r="R81" s="8">
        <f>(-$D$19/$Q81+$Q81+SQRT(($D$19/$Q81-$Q81)^2-4*($D$17*$D$20/$Q81+2*$D$17*$D$18*$D$20/($Q81^2))*(-2*$D$21*($Q81^2)/($D$17*$D$18*$D$20))))/(2*($D$17*$D$20/$Q81+4*$D$17*$D$18*$D$20/($Q81^2)))</f>
        <v>1.3847159227777124E-6</v>
      </c>
      <c r="S81" s="8">
        <f t="shared" si="4"/>
        <v>7.5029101248367093E-3</v>
      </c>
    </row>
    <row r="82" spans="16:19" x14ac:dyDescent="0.25">
      <c r="P82">
        <v>9.6449999999999392</v>
      </c>
      <c r="Q82" s="8">
        <f t="shared" si="3"/>
        <v>2.2646443075933727E-10</v>
      </c>
      <c r="R82" s="8">
        <f>(-$D$19/$Q82+$Q82+SQRT(($D$19/$Q82-$Q82)^2-4*($D$17*$D$20/$Q82+2*$D$17*$D$18*$D$20/($Q82^2))*(-2*$D$21*($Q82^2)/($D$17*$D$18*$D$20))))/(2*($D$17*$D$20/$Q82+4*$D$17*$D$18*$D$20/($Q82^2)))</f>
        <v>1.416322561804144E-6</v>
      </c>
      <c r="S82" s="8">
        <f t="shared" si="4"/>
        <v>7.5018657846117314E-3</v>
      </c>
    </row>
    <row r="83" spans="16:19" x14ac:dyDescent="0.25">
      <c r="P83">
        <v>9.6399999999999402</v>
      </c>
      <c r="Q83" s="8">
        <f t="shared" si="3"/>
        <v>2.2908676527680818E-10</v>
      </c>
      <c r="R83" s="8">
        <f>(-$D$19/$Q83+$Q83+SQRT(($D$19/$Q83-$Q83)^2-4*($D$17*$D$20/$Q83+2*$D$17*$D$18*$D$20/($Q83^2))*(-2*$D$21*($Q83^2)/($D$17*$D$18*$D$20))))/(2*($D$17*$D$20/$Q83+4*$D$17*$D$18*$D$20/($Q83^2)))</f>
        <v>1.4485890048139793E-6</v>
      </c>
      <c r="S83" s="8">
        <f t="shared" si="4"/>
        <v>7.5008195582896911E-3</v>
      </c>
    </row>
    <row r="84" spans="16:19" x14ac:dyDescent="0.25">
      <c r="P84">
        <v>9.6349999999999394</v>
      </c>
      <c r="Q84" s="8">
        <f t="shared" si="3"/>
        <v>2.3173946499687989E-10</v>
      </c>
      <c r="R84" s="8">
        <f>(-$D$19/$Q84+$Q84+SQRT(($D$19/$Q84-$Q84)^2-4*($D$17*$D$20/$Q84+2*$D$17*$D$18*$D$20/($Q84^2))*(-2*$D$21*($Q84^2)/($D$17*$D$18*$D$20))))/(2*($D$17*$D$20/$Q84+4*$D$17*$D$18*$D$20/($Q84^2)))</f>
        <v>1.4815278933803993E-6</v>
      </c>
      <c r="S84" s="8">
        <f t="shared" si="4"/>
        <v>7.4997713871918469E-3</v>
      </c>
    </row>
    <row r="85" spans="16:19" x14ac:dyDescent="0.25">
      <c r="P85">
        <v>9.6299999999999404</v>
      </c>
      <c r="Q85" s="8">
        <f t="shared" si="3"/>
        <v>2.3442288153202376E-10</v>
      </c>
      <c r="R85" s="8">
        <f>(-$D$19/$Q85+$Q85+SQRT(($D$19/$Q85-$Q85)^2-4*($D$17*$D$20/$Q85+2*$D$17*$D$18*$D$20/($Q85^2))*(-2*$D$21*($Q85^2)/($D$17*$D$18*$D$20))))/(2*($D$17*$D$20/$Q85+4*$D$17*$D$18*$D$20/($Q85^2)))</f>
        <v>1.5151520944764808E-6</v>
      </c>
      <c r="S85" s="8">
        <f t="shared" si="4"/>
        <v>7.4987212134456985E-3</v>
      </c>
    </row>
    <row r="86" spans="16:19" x14ac:dyDescent="0.25">
      <c r="P86">
        <v>9.6249999999999396</v>
      </c>
      <c r="Q86" s="8">
        <f t="shared" si="3"/>
        <v>2.3713737056619829E-10</v>
      </c>
      <c r="R86" s="8">
        <f>(-$D$19/$Q86+$Q86+SQRT(($D$19/$Q86-$Q86)^2-4*($D$17*$D$20/$Q86+2*$D$17*$D$18*$D$20/($Q86^2))*(-2*$D$21*($Q86^2)/($D$17*$D$18*$D$20))))/(2*($D$17*$D$20/$Q86+4*$D$17*$D$18*$D$20/($Q86^2)))</f>
        <v>1.5494747043270613E-6</v>
      </c>
      <c r="S86" s="8">
        <f t="shared" si="4"/>
        <v>7.4976689799625988E-3</v>
      </c>
    </row>
    <row r="87" spans="16:19" x14ac:dyDescent="0.25">
      <c r="P87">
        <v>9.6199999999999406</v>
      </c>
      <c r="Q87" s="8">
        <f t="shared" si="3"/>
        <v>2.3988329190198134E-10</v>
      </c>
      <c r="R87" s="8">
        <f>(-$D$19/$Q87+$Q87+SQRT(($D$19/$Q87-$Q87)^2-4*($D$17*$D$20/$Q87+2*$D$17*$D$18*$D$20/($Q87^2))*(-2*$D$21*($Q87^2)/($D$17*$D$18*$D$20))))/(2*($D$17*$D$20/$Q87+4*$D$17*$D$18*$D$20/($Q87^2)))</f>
        <v>1.584509052326649E-6</v>
      </c>
      <c r="S87" s="8">
        <f t="shared" si="4"/>
        <v>7.4966146304155197E-3</v>
      </c>
    </row>
    <row r="88" spans="16:19" x14ac:dyDescent="0.25">
      <c r="P88">
        <v>9.6149999999999398</v>
      </c>
      <c r="Q88" s="8">
        <f t="shared" si="3"/>
        <v>2.4266100950827506E-10</v>
      </c>
      <c r="R88" s="8">
        <f>(-$D$19/$Q88+$Q88+SQRT(($D$19/$Q88-$Q88)^2-4*($D$17*$D$20/$Q88+2*$D$17*$D$18*$D$20/($Q88^2))*(-2*$D$21*($Q88^2)/($D$17*$D$18*$D$20))))/(2*($D$17*$D$20/$Q88+4*$D$17*$D$18*$D$20/($Q88^2)))</f>
        <v>1.6202687050253183E-6</v>
      </c>
      <c r="S88" s="8">
        <f t="shared" si="4"/>
        <v>7.4955581092169448E-3</v>
      </c>
    </row>
    <row r="89" spans="16:19" x14ac:dyDescent="0.25">
      <c r="P89">
        <v>9.6099999999999408</v>
      </c>
      <c r="Q89" s="8">
        <f t="shared" si="3"/>
        <v>2.4547089156853603E-10</v>
      </c>
      <c r="R89" s="8">
        <f>(-$D$19/$Q89+$Q89+SQRT(($D$19/$Q89-$Q89)^2-4*($D$17*$D$20/$Q89+2*$D$17*$D$18*$D$20/($Q89^2))*(-2*$D$21*($Q89^2)/($D$17*$D$18*$D$20))))/(2*($D$17*$D$20/$Q89+4*$D$17*$D$18*$D$20/($Q89^2)))</f>
        <v>1.6567674701831411E-6</v>
      </c>
      <c r="S89" s="8">
        <f t="shared" si="4"/>
        <v>7.4944993614969087E-3</v>
      </c>
    </row>
    <row r="90" spans="16:19" x14ac:dyDescent="0.25">
      <c r="P90">
        <v>9.60499999999994</v>
      </c>
      <c r="Q90" s="8">
        <f t="shared" si="3"/>
        <v>2.483133105295904E-10</v>
      </c>
      <c r="R90" s="8">
        <f>(-$D$19/$Q90+$Q90+SQRT(($D$19/$Q90-$Q90)^2-4*($D$17*$D$20/$Q90+2*$D$17*$D$18*$D$20/($Q90^2))*(-2*$D$21*($Q90^2)/($D$17*$D$18*$D$20))))/(2*($D$17*$D$20/$Q90+4*$D$17*$D$18*$D$20/($Q90^2)))</f>
        <v>1.694019400895075E-6</v>
      </c>
      <c r="S90" s="8">
        <f t="shared" si="4"/>
        <v>7.4934383330811606E-3</v>
      </c>
    </row>
    <row r="91" spans="16:19" x14ac:dyDescent="0.25">
      <c r="P91">
        <v>9.5999999999999392</v>
      </c>
      <c r="Q91" s="8">
        <f t="shared" si="3"/>
        <v>2.5118864315099268E-10</v>
      </c>
      <c r="R91" s="8">
        <f>(-$D$19/$Q91+$Q91+SQRT(($D$19/$Q91-$Q91)^2-4*($D$17*$D$20/$Q91+2*$D$17*$D$18*$D$20/($Q91^2))*(-2*$D$21*($Q91^2)/($D$17*$D$18*$D$20))))/(2*($D$17*$D$20/$Q91+4*$D$17*$D$18*$D$20/($Q91^2)))</f>
        <v>1.7320387997869789E-6</v>
      </c>
      <c r="S91" s="8">
        <f t="shared" si="4"/>
        <v>7.492374970469463E-3</v>
      </c>
    </row>
    <row r="92" spans="16:19" x14ac:dyDescent="0.25">
      <c r="P92">
        <v>9.5949999999999402</v>
      </c>
      <c r="Q92" s="8">
        <f t="shared" si="3"/>
        <v>2.5409727055496464E-10</v>
      </c>
      <c r="R92" s="8">
        <f>(-$D$19/$Q92+$Q92+SQRT(($D$19/$Q92-$Q92)^2-4*($D$17*$D$20/$Q92+2*$D$17*$D$18*$D$20/($Q92^2))*(-2*$D$21*($Q92^2)/($D$17*$D$18*$D$20))))/(2*($D$17*$D$20/$Q92+4*$D$17*$D$18*$D$20/($Q92^2)))</f>
        <v>1.7708402232844207E-6</v>
      </c>
      <c r="S92" s="8">
        <f t="shared" si="4"/>
        <v>7.491309220814011E-3</v>
      </c>
    </row>
    <row r="93" spans="16:19" x14ac:dyDescent="0.25">
      <c r="P93">
        <v>9.5899999999999395</v>
      </c>
      <c r="Q93" s="8">
        <f t="shared" si="3"/>
        <v>2.5703957827692179E-10</v>
      </c>
      <c r="R93" s="8">
        <f>(-$D$19/$Q93+$Q93+SQRT(($D$19/$Q93-$Q93)^2-4*($D$17*$D$20/$Q93+2*$D$17*$D$18*$D$20/($Q93^2))*(-2*$D$21*($Q93^2)/($D$17*$D$18*$D$20))))/(2*($D$17*$D$20/$Q93+4*$D$17*$D$18*$D$20/($Q93^2)))</f>
        <v>1.8104384859556215E-6</v>
      </c>
      <c r="S93" s="8">
        <f t="shared" si="4"/>
        <v>7.4902410318979772E-3</v>
      </c>
    </row>
    <row r="94" spans="16:19" x14ac:dyDescent="0.25">
      <c r="P94">
        <v>9.5849999999999405</v>
      </c>
      <c r="Q94" s="8">
        <f t="shared" si="3"/>
        <v>2.6001595631656209E-10</v>
      </c>
      <c r="R94" s="8">
        <f>(-$D$19/$Q94+$Q94+SQRT(($D$19/$Q94-$Q94)^2-4*($D$17*$D$20/$Q94+2*$D$17*$D$18*$D$20/($Q94^2))*(-2*$D$21*($Q94^2)/($D$17*$D$18*$D$20))))/(2*($D$17*$D$20/$Q94+4*$D$17*$D$18*$D$20/($Q94^2)))</f>
        <v>1.8508486649294476E-6</v>
      </c>
      <c r="S94" s="8">
        <f t="shared" si="4"/>
        <v>7.4891703521141779E-3</v>
      </c>
    </row>
    <row r="95" spans="16:19" x14ac:dyDescent="0.25">
      <c r="P95">
        <v>9.5799999999999308</v>
      </c>
      <c r="Q95" s="8">
        <f t="shared" si="3"/>
        <v>2.6302679918958001E-10</v>
      </c>
      <c r="R95" s="8">
        <f>(-$D$19/$Q95+$Q95+SQRT(($D$19/$Q95-$Q95)^2-4*($D$17*$D$20/$Q95+2*$D$17*$D$18*$D$20/($Q95^2))*(-2*$D$21*($Q95^2)/($D$17*$D$18*$D$20))))/(2*($D$17*$D$20/$Q95+4*$D$17*$D$18*$D$20/($Q95^2)))</f>
        <v>1.8920861043905597E-6</v>
      </c>
      <c r="S95" s="8">
        <f t="shared" si="4"/>
        <v>7.4880971304438519E-3</v>
      </c>
    </row>
    <row r="96" spans="16:19" x14ac:dyDescent="0.25">
      <c r="P96">
        <v>9.57499999999993</v>
      </c>
      <c r="Q96" s="8">
        <f t="shared" si="3"/>
        <v>2.6607250597992327E-10</v>
      </c>
      <c r="R96" s="8">
        <f>(-$D$19/$Q96+$Q96+SQRT(($D$19/$Q96-$Q96)^2-4*($D$17*$D$20/$Q96+2*$D$17*$D$18*$D$20/($Q96^2))*(-2*$D$21*($Q96^2)/($D$17*$D$18*$D$20))))/(2*($D$17*$D$20/$Q96+4*$D$17*$D$18*$D$20/($Q96^2)))</f>
        <v>1.9341664201519067E-6</v>
      </c>
      <c r="S96" s="8">
        <f t="shared" si="4"/>
        <v>7.4870213164355635E-3</v>
      </c>
    </row>
    <row r="97" spans="16:19" x14ac:dyDescent="0.25">
      <c r="P97">
        <v>9.5699999999999292</v>
      </c>
      <c r="Q97" s="8">
        <f t="shared" si="3"/>
        <v>2.6915348039273531E-10</v>
      </c>
      <c r="R97" s="8">
        <f>(-$D$19/$Q97+$Q97+SQRT(($D$19/$Q97-$Q97)^2-4*($D$17*$D$20/$Q97+2*$D$17*$D$18*$D$20/($Q97^2))*(-2*$D$21*($Q97^2)/($D$17*$D$18*$D$20))))/(2*($D$17*$D$20/$Q97+4*$D$17*$D$18*$D$20/($Q97^2)))</f>
        <v>1.9771055043078246E-6</v>
      </c>
      <c r="S97" s="8">
        <f t="shared" si="4"/>
        <v>7.4859428601842005E-3</v>
      </c>
    </row>
    <row r="98" spans="16:19" x14ac:dyDescent="0.25">
      <c r="P98">
        <v>9.5649999999999302</v>
      </c>
      <c r="Q98" s="8">
        <f t="shared" si="3"/>
        <v>2.722701308078345E-10</v>
      </c>
      <c r="R98" s="8">
        <f>(-$D$19/$Q98+$Q98+SQRT(($D$19/$Q98-$Q98)^2-4*($D$17*$D$20/$Q98+2*$D$17*$D$18*$D$20/($Q98^2))*(-2*$D$21*($Q98^2)/($D$17*$D$18*$D$20))))/(2*($D$17*$D$20/$Q98+4*$D$17*$D$18*$D$20/($Q98^2)))</f>
        <v>2.0209195299670474E-6</v>
      </c>
      <c r="S98" s="8">
        <f t="shared" si="4"/>
        <v>7.484861712310097E-3</v>
      </c>
    </row>
    <row r="99" spans="16:19" x14ac:dyDescent="0.25">
      <c r="P99">
        <v>9.5599999999999294</v>
      </c>
      <c r="Q99" s="8">
        <f t="shared" si="3"/>
        <v>2.7542287033386042E-10</v>
      </c>
      <c r="R99" s="8">
        <f>(-$D$19/$Q99+$Q99+SQRT(($D$19/$Q99-$Q99)^2-4*($D$17*$D$20/$Q99+2*$D$17*$D$18*$D$20/($Q99^2))*(-2*$D$21*($Q99^2)/($D$17*$D$18*$D$20))))/(2*($D$17*$D$20/$Q99+4*$D$17*$D$18*$D$20/($Q99^2)))</f>
        <v>2.0656249560687813E-6</v>
      </c>
      <c r="S99" s="8">
        <f t="shared" si="4"/>
        <v>7.4837778239382514E-3</v>
      </c>
    </row>
    <row r="100" spans="16:19" x14ac:dyDescent="0.25">
      <c r="P100">
        <v>9.5549999999999304</v>
      </c>
      <c r="Q100" s="8">
        <f t="shared" si="3"/>
        <v>2.7861211686302125E-10</v>
      </c>
      <c r="R100" s="8">
        <f>(-$D$19/$Q100+$Q100+SQRT(($D$19/$Q100-$Q100)^2-4*($D$17*$D$20/$Q100+2*$D$17*$D$18*$D$20/($Q100^2))*(-2*$D$21*($Q100^2)/($D$17*$D$18*$D$20))))/(2*($D$17*$D$20/$Q100+4*$D$17*$D$18*$D$20/($Q100^2)))</f>
        <v>2.1112385322823214E-6</v>
      </c>
      <c r="S100" s="8">
        <f t="shared" si="4"/>
        <v>7.4826911466776592E-3</v>
      </c>
    </row>
    <row r="101" spans="16:19" x14ac:dyDescent="0.25">
      <c r="P101">
        <v>9.5499999999999297</v>
      </c>
      <c r="Q101" s="8">
        <f t="shared" si="3"/>
        <v>2.8183829312649013E-10</v>
      </c>
      <c r="R101" s="8">
        <f>(-$D$19/$Q101+$Q101+SQRT(($D$19/$Q101-$Q101)^2-4*($D$17*$D$20/$Q101+2*$D$17*$D$18*$D$20/($Q101^2))*(-2*$D$21*($Q101^2)/($D$17*$D$18*$D$20))))/(2*($D$17*$D$20/$Q101+4*$D$17*$D$18*$D$20/($Q101^2)))</f>
        <v>2.1577773039922816E-6</v>
      </c>
      <c r="S101" s="8">
        <f t="shared" si="4"/>
        <v>7.4816016326007314E-3</v>
      </c>
    </row>
    <row r="102" spans="16:19" x14ac:dyDescent="0.25">
      <c r="P102">
        <v>9.5449999999999307</v>
      </c>
      <c r="Q102" s="8">
        <f t="shared" si="3"/>
        <v>2.8510182675043618E-10</v>
      </c>
      <c r="R102" s="8">
        <f>(-$D$19/$Q102+$Q102+SQRT(($D$19/$Q102-$Q102)^2-4*($D$17*$D$20/$Q102+2*$D$17*$D$18*$D$20/($Q102^2))*(-2*$D$21*($Q102^2)/($D$17*$D$18*$D$20))))/(2*($D$17*$D$20/$Q102+4*$D$17*$D$18*$D$20/($Q102^2)))</f>
        <v>2.20525861737069E-6</v>
      </c>
      <c r="S102" s="8">
        <f t="shared" si="4"/>
        <v>7.4805092342228267E-3</v>
      </c>
    </row>
    <row r="103" spans="16:19" x14ac:dyDescent="0.25">
      <c r="P103">
        <v>9.5399999999999299</v>
      </c>
      <c r="Q103" s="8">
        <f t="shared" si="3"/>
        <v>2.8840315031270635E-10</v>
      </c>
      <c r="R103" s="8">
        <f>(-$D$19/$Q103+$Q103+SQRT(($D$19/$Q103-$Q103)^2-4*($D$17*$D$20/$Q103+2*$D$17*$D$18*$D$20/($Q103^2))*(-2*$D$21*($Q103^2)/($D$17*$D$18*$D$20))))/(2*($D$17*$D$20/$Q103+4*$D$17*$D$18*$D$20/($Q103^2)))</f>
        <v>2.2537001245376247E-6</v>
      </c>
      <c r="S103" s="8">
        <f t="shared" si="4"/>
        <v>7.4794139044818721E-3</v>
      </c>
    </row>
    <row r="104" spans="16:19" x14ac:dyDescent="0.25">
      <c r="P104">
        <v>9.5349999999999309</v>
      </c>
      <c r="Q104" s="8">
        <f t="shared" si="3"/>
        <v>2.9174270140016294E-10</v>
      </c>
      <c r="R104" s="8">
        <f>(-$D$19/$Q104+$Q104+SQRT(($D$19/$Q104-$Q104)^2-4*($D$17*$D$20/$Q104+2*$D$17*$D$18*$D$20/($Q104^2))*(-2*$D$21*($Q104^2)/($D$17*$D$18*$D$20))))/(2*($D$17*$D$20/$Q104+4*$D$17*$D$18*$D$20/($Q104^2)))</f>
        <v>2.3031197888119486E-6</v>
      </c>
      <c r="S104" s="8">
        <f t="shared" si="4"/>
        <v>7.4783155967180727E-3</v>
      </c>
    </row>
    <row r="105" spans="16:19" x14ac:dyDescent="0.25">
      <c r="P105">
        <v>9.5299999999999301</v>
      </c>
      <c r="Q105" s="8">
        <f t="shared" si="3"/>
        <v>2.9512092266668536E-10</v>
      </c>
      <c r="R105" s="8">
        <f>(-$D$19/$Q105+$Q105+SQRT(($D$19/$Q105-$Q105)^2-4*($D$17*$D$20/$Q105+2*$D$17*$D$18*$D$20/($Q105^2))*(-2*$D$21*($Q105^2)/($D$17*$D$18*$D$20))))/(2*($D$17*$D$20/$Q105+4*$D$17*$D$18*$D$20/($Q105^2)))</f>
        <v>2.353535890053787E-6</v>
      </c>
      <c r="S105" s="8">
        <f t="shared" si="4"/>
        <v>7.4772142646537263E-3</v>
      </c>
    </row>
    <row r="106" spans="16:19" x14ac:dyDescent="0.25">
      <c r="P106">
        <v>9.5249999999999293</v>
      </c>
      <c r="Q106" s="8">
        <f t="shared" si="3"/>
        <v>2.985382618918443E-10</v>
      </c>
      <c r="R106" s="8">
        <f>(-$D$19/$Q106+$Q106+SQRT(($D$19/$Q106-$Q106)^2-4*($D$17*$D$20/$Q106+2*$D$17*$D$18*$D$20/($Q106^2))*(-2*$D$21*($Q106^2)/($D$17*$D$18*$D$20))))/(2*($D$17*$D$20/$Q106+4*$D$17*$D$18*$D$20/($Q106^2)))</f>
        <v>2.4049670301003902E-6</v>
      </c>
      <c r="S106" s="8">
        <f t="shared" si="4"/>
        <v>7.4761098623731146E-3</v>
      </c>
    </row>
    <row r="107" spans="16:19" x14ac:dyDescent="0.25">
      <c r="P107">
        <v>9.5199999999999196</v>
      </c>
      <c r="Q107" s="8">
        <f t="shared" si="3"/>
        <v>3.0199517204025699E-10</v>
      </c>
      <c r="R107" s="8">
        <f>(-$D$19/$Q107+$Q107+SQRT(($D$19/$Q107-$Q107)^2-4*($D$17*$D$20/$Q107+2*$D$17*$D$18*$D$20/($Q107^2))*(-2*$D$21*($Q107^2)/($D$17*$D$18*$D$20))))/(2*($D$17*$D$20/$Q107+4*$D$17*$D$18*$D$20/($Q107^2)))</f>
        <v>2.4574321382970844E-6</v>
      </c>
      <c r="S107" s="8">
        <f t="shared" si="4"/>
        <v>7.4750023443024829E-3</v>
      </c>
    </row>
    <row r="108" spans="16:19" x14ac:dyDescent="0.25">
      <c r="P108">
        <v>9.5149999999999206</v>
      </c>
      <c r="Q108" s="8">
        <f t="shared" si="3"/>
        <v>3.054921113216062E-10</v>
      </c>
      <c r="R108" s="8">
        <f>(-$D$19/$Q108+$Q108+SQRT(($D$19/$Q108-$Q108)^2-4*($D$17*$D$20/$Q108+2*$D$17*$D$18*$D$20/($Q108^2))*(-2*$D$21*($Q108^2)/($D$17*$D$18*$D$20))))/(2*($D$17*$D$20/$Q108+4*$D$17*$D$18*$D$20/($Q108^2)))</f>
        <v>2.5109504771246261E-6</v>
      </c>
      <c r="S108" s="8">
        <f t="shared" si="4"/>
        <v>7.4738916651901199E-3</v>
      </c>
    </row>
    <row r="109" spans="16:19" x14ac:dyDescent="0.25">
      <c r="P109">
        <v>9.5099999999999199</v>
      </c>
      <c r="Q109" s="8">
        <f t="shared" si="3"/>
        <v>3.0902954325141567E-10</v>
      </c>
      <c r="R109" s="8">
        <f>(-$D$19/$Q109+$Q109+SQRT(($D$19/$Q109-$Q109)^2-4*($D$17*$D$20/$Q109+2*$D$17*$D$18*$D$20/($Q109^2))*(-2*$D$21*($Q109^2)/($D$17*$D$18*$D$20))))/(2*($D$17*$D$20/$Q109+4*$D$17*$D$18*$D$20/($Q109^2)))</f>
        <v>2.5655416479259902E-6</v>
      </c>
      <c r="S109" s="8">
        <f t="shared" si="4"/>
        <v>7.472777780086491E-3</v>
      </c>
    </row>
    <row r="110" spans="16:19" x14ac:dyDescent="0.25">
      <c r="P110">
        <v>9.5049999999999208</v>
      </c>
      <c r="Q110" s="8">
        <f t="shared" si="3"/>
        <v>3.1260793671245161E-10</v>
      </c>
      <c r="R110" s="8">
        <f>(-$D$19/$Q110+$Q110+SQRT(($D$19/$Q110-$Q110)^2-4*($D$17*$D$20/$Q110+2*$D$17*$D$18*$D$20/($Q110^2))*(-2*$D$21*($Q110^2)/($D$17*$D$18*$D$20))))/(2*($D$17*$D$20/$Q110+4*$D$17*$D$18*$D$20/($Q110^2)))</f>
        <v>2.6212255967322453E-6</v>
      </c>
      <c r="S110" s="8">
        <f t="shared" si="4"/>
        <v>7.4716606443244798E-3</v>
      </c>
    </row>
    <row r="111" spans="16:19" x14ac:dyDescent="0.25">
      <c r="P111">
        <v>9.4999999999999201</v>
      </c>
      <c r="Q111" s="8">
        <f t="shared" si="3"/>
        <v>3.162277660168958E-10</v>
      </c>
      <c r="R111" s="8">
        <f>(-$D$19/$Q111+$Q111+SQRT(($D$19/$Q111-$Q111)^2-4*($D$17*$D$20/$Q111+2*$D$17*$D$18*$D$20/($Q111^2))*(-2*$D$21*($Q111^2)/($D$17*$D$18*$D$20))))/(2*($D$17*$D$20/$Q111+4*$D$17*$D$18*$D$20/($Q111^2)))</f>
        <v>2.6780226201914099E-6</v>
      </c>
      <c r="S111" s="8">
        <f t="shared" si="4"/>
        <v>7.470540213499694E-3</v>
      </c>
    </row>
    <row r="112" spans="16:19" x14ac:dyDescent="0.25">
      <c r="P112">
        <v>9.4949999999999193</v>
      </c>
      <c r="Q112" s="8">
        <f t="shared" si="3"/>
        <v>3.1988951096919838E-10</v>
      </c>
      <c r="R112" s="8">
        <f>(-$D$19/$Q112+$Q112+SQRT(($D$19/$Q112-$Q112)^2-4*($D$17*$D$20/$Q112+2*$D$17*$D$18*$D$20/($Q112^2))*(-2*$D$21*($Q112^2)/($D$17*$D$18*$D$20))))/(2*($D$17*$D$20/$Q112+4*$D$17*$D$18*$D$20/($Q112^2)))</f>
        <v>2.735953371600582E-6</v>
      </c>
      <c r="S112" s="8">
        <f t="shared" si="4"/>
        <v>7.4694164434508494E-3</v>
      </c>
    </row>
    <row r="113" spans="16:19" x14ac:dyDescent="0.25">
      <c r="P113">
        <v>9.4899999999999203</v>
      </c>
      <c r="Q113" s="8">
        <f t="shared" si="3"/>
        <v>3.2359365692968748E-10</v>
      </c>
      <c r="R113" s="8">
        <f>(-$D$19/$Q113+$Q113+SQRT(($D$19/$Q113-$Q113)^2-4*($D$17*$D$20/$Q113+2*$D$17*$D$18*$D$20/($Q113^2))*(-2*$D$21*($Q113^2)/($D$17*$D$18*$D$20))))/(2*($D$17*$D$20/$Q113+4*$D$17*$D$18*$D$20/($Q113^2)))</f>
        <v>2.7950388670442604E-6</v>
      </c>
      <c r="S113" s="8">
        <f t="shared" si="4"/>
        <v>7.4682892902402306E-3</v>
      </c>
    </row>
    <row r="114" spans="16:19" x14ac:dyDescent="0.25">
      <c r="P114">
        <v>9.4849999999999195</v>
      </c>
      <c r="Q114" s="8">
        <f t="shared" si="3"/>
        <v>3.2734069487889804E-10</v>
      </c>
      <c r="R114" s="8">
        <f>(-$D$19/$Q114+$Q114+SQRT(($D$19/$Q114-$Q114)^2-4*($D$17*$D$20/$Q114+2*$D$17*$D$18*$D$20/($Q114^2))*(-2*$D$21*($Q114^2)/($D$17*$D$18*$D$20))))/(2*($D$17*$D$20/$Q114+4*$D$17*$D$18*$D$20/($Q114^2)))</f>
        <v>2.8553004916400327E-6</v>
      </c>
      <c r="S114" s="8">
        <f t="shared" si="4"/>
        <v>7.4671587101342212E-3</v>
      </c>
    </row>
    <row r="115" spans="16:19" x14ac:dyDescent="0.25">
      <c r="P115">
        <v>9.4799999999999205</v>
      </c>
      <c r="Q115" s="8">
        <f t="shared" si="3"/>
        <v>3.3113112148265047E-10</v>
      </c>
      <c r="R115" s="8">
        <f>(-$D$19/$Q115+$Q115+SQRT(($D$19/$Q115-$Q115)^2-4*($D$17*$D$20/$Q115+2*$D$17*$D$18*$D$20/($Q115^2))*(-2*$D$21*($Q115^2)/($D$17*$D$18*$D$20))))/(2*($D$17*$D$20/$Q115+4*$D$17*$D$18*$D$20/($Q115^2)))</f>
        <v>2.9167600058938966E-6</v>
      </c>
      <c r="S115" s="8">
        <f t="shared" si="4"/>
        <v>7.4660246595839091E-3</v>
      </c>
    </row>
    <row r="116" spans="16:19" x14ac:dyDescent="0.25">
      <c r="P116">
        <v>9.4749999999999197</v>
      </c>
      <c r="Q116" s="8">
        <f t="shared" si="3"/>
        <v>3.3496543915788892E-10</v>
      </c>
      <c r="R116" s="8">
        <f>(-$D$19/$Q116+$Q116+SQRT(($D$19/$Q116-$Q116)^2-4*($D$17*$D$20/$Q116+2*$D$17*$D$18*$D$20/($Q116^2))*(-2*$D$21*($Q116^2)/($D$17*$D$18*$D$20))))/(2*($D$17*$D$20/$Q116+4*$D$17*$D$18*$D$20/($Q116^2)))</f>
        <v>2.9794395521671905E-6</v>
      </c>
      <c r="S116" s="8">
        <f t="shared" si="4"/>
        <v>7.4648870952057512E-3</v>
      </c>
    </row>
    <row r="117" spans="16:19" x14ac:dyDescent="0.25">
      <c r="P117">
        <v>9.4699999999999207</v>
      </c>
      <c r="Q117" s="8">
        <f t="shared" si="3"/>
        <v>3.3884415613926329E-10</v>
      </c>
      <c r="R117" s="8">
        <f>(-$D$19/$Q117+$Q117+SQRT(($D$19/$Q117-$Q117)^2-4*($D$17*$D$20/$Q117+2*$D$17*$D$18*$D$20/($Q117^2))*(-2*$D$21*($Q117^2)/($D$17*$D$18*$D$20))))/(2*($D$17*$D$20/$Q117+4*$D$17*$D$18*$D$20/($Q117^2)))</f>
        <v>3.043361661256721E-6</v>
      </c>
      <c r="S117" s="8">
        <f t="shared" si="4"/>
        <v>7.4637459737623181E-3</v>
      </c>
    </row>
    <row r="118" spans="16:19" x14ac:dyDescent="0.25">
      <c r="P118">
        <v>9.4649999999999199</v>
      </c>
      <c r="Q118" s="8">
        <f t="shared" si="3"/>
        <v>3.4276778654651301E-10</v>
      </c>
      <c r="R118" s="8">
        <f>(-$D$19/$Q118+$Q118+SQRT(($D$19/$Q118-$Q118)^2-4*($D$17*$D$20/$Q118+2*$D$17*$D$18*$D$20/($Q118^2))*(-2*$D$21*($Q118^2)/($D$17*$D$18*$D$20))))/(2*($D$17*$D$20/$Q118+4*$D$17*$D$18*$D$20/($Q118^2)))</f>
        <v>3.1085492590909155E-6</v>
      </c>
      <c r="S118" s="8">
        <f t="shared" si="4"/>
        <v>7.4626012521430869E-3</v>
      </c>
    </row>
    <row r="119" spans="16:19" x14ac:dyDescent="0.25">
      <c r="P119">
        <v>9.4599999999999191</v>
      </c>
      <c r="Q119" s="8">
        <f t="shared" si="3"/>
        <v>3.4673685045259499E-10</v>
      </c>
      <c r="R119" s="8">
        <f>(-$D$19/$Q119+$Q119+SQRT(($D$19/$Q119-$Q119)^2-4*($D$17*$D$20/$Q119+2*$D$17*$D$18*$D$20/($Q119^2))*(-2*$D$21*($Q119^2)/($D$17*$D$18*$D$20))))/(2*($D$17*$D$20/$Q119+4*$D$17*$D$18*$D$20/($Q119^2)))</f>
        <v>3.175025673542965E-6</v>
      </c>
      <c r="S119" s="8">
        <f t="shared" si="4"/>
        <v>7.4614528873453156E-3</v>
      </c>
    </row>
    <row r="120" spans="16:19" x14ac:dyDescent="0.25">
      <c r="P120">
        <v>9.4549999999999095</v>
      </c>
      <c r="Q120" s="8">
        <f t="shared" si="3"/>
        <v>3.5075187395264085E-10</v>
      </c>
      <c r="R120" s="8">
        <f>(-$D$19/$Q120+$Q120+SQRT(($D$19/$Q120-$Q120)^2-4*($D$17*$D$20/$Q120+2*$D$17*$D$18*$D$20/($Q120^2))*(-2*$D$21*($Q120^2)/($D$17*$D$18*$D$20))))/(2*($D$17*$D$20/$Q120+4*$D$17*$D$18*$D$20/($Q120^2)))</f>
        <v>3.2428146413642951E-6</v>
      </c>
      <c r="S120" s="8">
        <f t="shared" si="4"/>
        <v>7.4603008364549561E-3</v>
      </c>
    </row>
    <row r="121" spans="16:19" x14ac:dyDescent="0.25">
      <c r="P121">
        <v>9.4499999999999105</v>
      </c>
      <c r="Q121" s="8">
        <f t="shared" si="3"/>
        <v>3.5481338923364786E-10</v>
      </c>
      <c r="R121" s="8">
        <f>(-$D$19/$Q121+$Q121+SQRT(($D$19/$Q121-$Q121)^2-4*($D$17*$D$20/$Q121+2*$D$17*$D$18*$D$20/($Q121^2))*(-2*$D$21*($Q121^2)/($D$17*$D$18*$D$20))))/(2*($D$17*$D$20/$Q121+4*$D$17*$D$18*$D$20/($Q121^2)))</f>
        <v>3.3119403152387577E-6</v>
      </c>
      <c r="S121" s="8">
        <f t="shared" si="4"/>
        <v>7.4591450566276552E-3</v>
      </c>
    </row>
    <row r="122" spans="16:19" x14ac:dyDescent="0.25">
      <c r="P122">
        <v>9.4449999999999097</v>
      </c>
      <c r="Q122" s="8">
        <f t="shared" si="3"/>
        <v>3.5892193464507967E-10</v>
      </c>
      <c r="R122" s="8">
        <f>(-$D$19/$Q122+$Q122+SQRT(($D$19/$Q122-$Q122)^2-4*($D$17*$D$20/$Q122+2*$D$17*$D$18*$D$20/($Q122^2))*(-2*$D$21*($Q122^2)/($D$17*$D$18*$D$20))))/(2*($D$17*$D$20/$Q122+4*$D$17*$D$18*$D$20/($Q122^2)))</f>
        <v>3.3824272709625145E-6</v>
      </c>
      <c r="S122" s="8">
        <f t="shared" si="4"/>
        <v>7.4579855050697771E-3</v>
      </c>
    </row>
    <row r="123" spans="16:19" x14ac:dyDescent="0.25">
      <c r="P123">
        <v>9.4399999999999107</v>
      </c>
      <c r="Q123" s="8">
        <f t="shared" si="3"/>
        <v>3.6307805477017533E-10</v>
      </c>
      <c r="R123" s="8">
        <f>(-$D$19/$Q123+$Q123+SQRT(($D$19/$Q123-$Q123)^2-4*($D$17*$D$20/$Q123+2*$D$17*$D$18*$D$20/($Q123^2))*(-2*$D$21*($Q123^2)/($D$17*$D$18*$D$20))))/(2*($D$17*$D$20/$Q123+4*$D$17*$D$18*$D$20/($Q123^2)))</f>
        <v>3.45430051474823E-6</v>
      </c>
      <c r="S123" s="8">
        <f t="shared" si="4"/>
        <v>7.456822139019513E-3</v>
      </c>
    </row>
    <row r="124" spans="16:19" x14ac:dyDescent="0.25">
      <c r="P124">
        <v>9.4349999999999099</v>
      </c>
      <c r="Q124" s="8">
        <f t="shared" si="3"/>
        <v>3.6728230049815955E-10</v>
      </c>
      <c r="R124" s="8">
        <f>(-$D$19/$Q124+$Q124+SQRT(($D$19/$Q124-$Q124)^2-4*($D$17*$D$20/$Q124+2*$D$17*$D$18*$D$20/($Q124^2))*(-2*$D$21*($Q124^2)/($D$17*$D$18*$D$20))))/(2*($D$17*$D$20/$Q124+4*$D$17*$D$18*$D$20/($Q124^2)))</f>
        <v>3.5275854906589556E-6</v>
      </c>
      <c r="S124" s="8">
        <f t="shared" si="4"/>
        <v>7.4556549157280255E-3</v>
      </c>
    </row>
    <row r="125" spans="16:19" x14ac:dyDescent="0.25">
      <c r="P125">
        <v>9.4299999999999091</v>
      </c>
      <c r="Q125" s="8">
        <f t="shared" si="3"/>
        <v>3.7153522909724955E-10</v>
      </c>
      <c r="R125" s="8">
        <f>(-$D$19/$Q125+$Q125+SQRT(($D$19/$Q125-$Q125)^2-4*($D$17*$D$20/$Q125+2*$D$17*$D$18*$D$20/($Q125^2))*(-2*$D$21*($Q125^2)/($D$17*$D$18*$D$20))))/(2*($D$17*$D$20/$Q125+4*$D$17*$D$18*$D$20/($Q125^2)))</f>
        <v>3.6023080881719984E-6</v>
      </c>
      <c r="S125" s="8">
        <f t="shared" si="4"/>
        <v>7.45448379244065E-3</v>
      </c>
    </row>
    <row r="126" spans="16:19" x14ac:dyDescent="0.25">
      <c r="P126">
        <v>9.4249999999999101</v>
      </c>
      <c r="Q126" s="8">
        <f t="shared" si="3"/>
        <v>3.7583740428852074E-10</v>
      </c>
      <c r="R126" s="8">
        <f>(-$D$19/$Q126+$Q126+SQRT(($D$19/$Q126-$Q126)^2-4*($D$17*$D$20/$Q126+2*$D$17*$D$18*$D$20/($Q126^2))*(-2*$D$21*($Q126^2)/($D$17*$D$18*$D$20))))/(2*($D$17*$D$20/$Q126+4*$D$17*$D$18*$D$20/($Q126^2)))</f>
        <v>3.6784946498760146E-6</v>
      </c>
      <c r="S126" s="8">
        <f t="shared" si="4"/>
        <v>7.4533087263781517E-3</v>
      </c>
    </row>
    <row r="127" spans="16:19" x14ac:dyDescent="0.25">
      <c r="P127">
        <v>9.4199999999999093</v>
      </c>
      <c r="Q127" s="8">
        <f t="shared" si="3"/>
        <v>3.8018939632063996E-10</v>
      </c>
      <c r="R127" s="8">
        <f>(-$D$19/$Q127+$Q127+SQRT(($D$19/$Q127-$Q127)^2-4*($D$17*$D$20/$Q127+2*$D$17*$D$18*$D$20/($Q127^2))*(-2*$D$21*($Q127^2)/($D$17*$D$18*$D$20))))/(2*($D$17*$D$20/$Q127+4*$D$17*$D$18*$D$20/($Q127^2)))</f>
        <v>3.7561719793036649E-6</v>
      </c>
      <c r="S127" s="8">
        <f t="shared" si="4"/>
        <v>7.452129674718015E-3</v>
      </c>
    </row>
    <row r="128" spans="16:19" x14ac:dyDescent="0.25">
      <c r="P128">
        <v>9.4149999999999103</v>
      </c>
      <c r="Q128" s="8">
        <f t="shared" si="3"/>
        <v>3.8459178204543188E-10</v>
      </c>
      <c r="R128" s="8">
        <f>(-$D$19/$Q128+$Q128+SQRT(($D$19/$Q128-$Q128)^2-4*($D$17*$D$20/$Q128+2*$D$17*$D$18*$D$20/($Q128^2))*(-2*$D$21*($Q128^2)/($D$17*$D$18*$D$20))))/(2*($D$17*$D$20/$Q128+4*$D$17*$D$18*$D$20/($Q128^2)))</f>
        <v>3.8353673489014339E-6</v>
      </c>
      <c r="S128" s="8">
        <f t="shared" si="4"/>
        <v>7.4509465945757948E-3</v>
      </c>
    </row>
    <row r="129" spans="16:19" x14ac:dyDescent="0.25">
      <c r="P129">
        <v>9.4099999999999095</v>
      </c>
      <c r="Q129" s="8">
        <f t="shared" si="3"/>
        <v>3.8904514499436116E-10</v>
      </c>
      <c r="R129" s="8">
        <f>(-$D$19/$Q129+$Q129+SQRT(($D$19/$Q129-$Q129)^2-4*($D$17*$D$20/$Q129+2*$D$17*$D$18*$D$20/($Q129^2))*(-2*$D$21*($Q129^2)/($D$17*$D$18*$D$20))))/(2*($D$17*$D$20/$Q129+4*$D$17*$D$18*$D$20/($Q129^2)))</f>
        <v>3.9161085081403394E-6</v>
      </c>
      <c r="S129" s="8">
        <f t="shared" si="4"/>
        <v>7.4497594429865002E-3</v>
      </c>
    </row>
    <row r="130" spans="16:19" x14ac:dyDescent="0.25">
      <c r="P130">
        <v>9.4049999999999105</v>
      </c>
      <c r="Q130" s="8">
        <f t="shared" si="3"/>
        <v>3.9355007545585755E-10</v>
      </c>
      <c r="R130" s="8">
        <f>(-$D$19/$Q130+$Q130+SQRT(($D$19/$Q130-$Q130)^2-4*($D$17*$D$20/$Q130+2*$D$17*$D$18*$D$20/($Q130^2))*(-2*$D$21*($Q130^2)/($D$17*$D$18*$D$20))))/(2*($D$17*$D$20/$Q130+4*$D$17*$D$18*$D$20/($Q130^2)))</f>
        <v>3.9984236917685327E-6</v>
      </c>
      <c r="S130" s="8">
        <f t="shared" si="4"/>
        <v>7.448568176886031E-3</v>
      </c>
    </row>
    <row r="131" spans="16:19" x14ac:dyDescent="0.25">
      <c r="P131">
        <v>9.3999999999999098</v>
      </c>
      <c r="Q131" s="8">
        <f t="shared" si="3"/>
        <v>3.9810717055357971E-10</v>
      </c>
      <c r="R131" s="8">
        <f>(-$D$19/$Q131+$Q131+SQRT(($D$19/$Q131-$Q131)^2-4*($D$17*$D$20/$Q131+2*$D$17*$D$18*$D$20/($Q131^2))*(-2*$D$21*($Q131^2)/($D$17*$D$18*$D$20))))/(2*($D$17*$D$20/$Q131+4*$D$17*$D$18*$D$20/($Q131^2)))</f>
        <v>4.0823416282098351E-6</v>
      </c>
      <c r="S131" s="8">
        <f t="shared" si="4"/>
        <v>7.4473727530926402E-3</v>
      </c>
    </row>
    <row r="132" spans="16:19" x14ac:dyDescent="0.25">
      <c r="P132">
        <v>9.3949999999999108</v>
      </c>
      <c r="Q132" s="8">
        <f t="shared" si="3"/>
        <v>4.0271703432554103E-10</v>
      </c>
      <c r="R132" s="8">
        <f>(-$D$19/$Q132+$Q132+SQRT(($D$19/$Q132-$Q132)^2-4*($D$17*$D$20/$Q132+2*$D$17*$D$18*$D$20/($Q132^2))*(-2*$D$21*($Q132^2)/($D$17*$D$18*$D$20))))/(2*($D$17*$D$20/$Q132+4*$D$17*$D$18*$D$20/($Q132^2)))</f>
        <v>4.1678915481092086E-6</v>
      </c>
      <c r="S132" s="8">
        <f t="shared" si="4"/>
        <v>7.4461731282884479E-3</v>
      </c>
    </row>
    <row r="133" spans="16:19" x14ac:dyDescent="0.25">
      <c r="P133">
        <v>9.3899999999998993</v>
      </c>
      <c r="Q133" s="8">
        <f t="shared" si="3"/>
        <v>4.0738027780420569E-10</v>
      </c>
      <c r="R133" s="8">
        <f>(-$D$19/$Q133+$Q133+SQRT(($D$19/$Q133-$Q133)^2-4*($D$17*$D$20/$Q133+2*$D$17*$D$18*$D$20/($Q133^2))*(-2*$D$21*($Q133^2)/($D$17*$D$18*$D$20))))/(2*($D$17*$D$20/$Q133+4*$D$17*$D$18*$D$20/($Q133^2)))</f>
        <v>4.255103193029532E-6</v>
      </c>
      <c r="S133" s="8">
        <f t="shared" si="4"/>
        <v>7.444969259000977E-3</v>
      </c>
    </row>
    <row r="134" spans="16:19" x14ac:dyDescent="0.25">
      <c r="P134">
        <v>9.3849999999999003</v>
      </c>
      <c r="Q134" s="8">
        <f t="shared" si="3"/>
        <v>4.1209751909742422E-10</v>
      </c>
      <c r="R134" s="8">
        <f>(-$D$19/$Q134+$Q134+SQRT(($D$19/$Q134-$Q134)^2-4*($D$17*$D$20/$Q134+2*$D$17*$D$18*$D$20/($Q134^2))*(-2*$D$21*($Q134^2)/($D$17*$D$18*$D$20))))/(2*($D$17*$D$20/$Q134+4*$D$17*$D$18*$D$20/($Q134^2)))</f>
        <v>4.3440068242997281E-6</v>
      </c>
      <c r="S134" s="8">
        <f t="shared" si="4"/>
        <v>7.4437611015847494E-3</v>
      </c>
    </row>
    <row r="135" spans="16:19" x14ac:dyDescent="0.25">
      <c r="P135">
        <v>9.3799999999998995</v>
      </c>
      <c r="Q135" s="8">
        <f t="shared" si="3"/>
        <v>4.1686938347043048E-10</v>
      </c>
      <c r="R135" s="8">
        <f>(-$D$19/$Q135+$Q135+SQRT(($D$19/$Q135-$Q135)^2-4*($D$17*$D$20/$Q135+2*$D$17*$D$18*$D$20/($Q135^2))*(-2*$D$21*($Q135^2)/($D$17*$D$18*$D$20))))/(2*($D$17*$D$20/$Q135+4*$D$17*$D$18*$D$20/($Q135^2)))</f>
        <v>4.4346332320208812E-6</v>
      </c>
      <c r="S135" s="8">
        <f t="shared" si="4"/>
        <v>7.4425486122028702E-3</v>
      </c>
    </row>
    <row r="136" spans="16:19" x14ac:dyDescent="0.25">
      <c r="P136">
        <v>9.3749999999999005</v>
      </c>
      <c r="Q136" s="8">
        <f t="shared" si="3"/>
        <v>4.2169650342867845E-10</v>
      </c>
      <c r="R136" s="8">
        <f>(-$D$19/$Q136+$Q136+SQRT(($D$19/$Q136-$Q136)^2-4*($D$17*$D$20/$Q136+2*$D$17*$D$18*$D$20/($Q136^2))*(-2*$D$21*($Q136^2)/($D$17*$D$18*$D$20))))/(2*($D$17*$D$20/$Q136+4*$D$17*$D$18*$D$20/($Q136^2)))</f>
        <v>4.5270137442287132E-6</v>
      </c>
      <c r="S136" s="8">
        <f t="shared" si="4"/>
        <v>7.441331746808685E-3</v>
      </c>
    </row>
    <row r="137" spans="16:19" x14ac:dyDescent="0.25">
      <c r="P137">
        <v>9.3699999999998997</v>
      </c>
      <c r="Q137" s="8">
        <f t="shared" si="3"/>
        <v>4.2657951880168994E-10</v>
      </c>
      <c r="R137" s="8">
        <f>(-$D$19/$Q137+$Q137+SQRT(($D$19/$Q137-$Q137)^2-4*($D$17*$D$20/$Q137+2*$D$17*$D$18*$D$20/($Q137^2))*(-2*$D$21*($Q137^2)/($D$17*$D$18*$D$20))))/(2*($D$17*$D$20/$Q137+4*$D$17*$D$18*$D$20/($Q137^2)))</f>
        <v>4.6211802362182243E-6</v>
      </c>
      <c r="S137" s="8">
        <f t="shared" si="4"/>
        <v>7.4401104611274372E-3</v>
      </c>
    </row>
    <row r="138" spans="16:19" x14ac:dyDescent="0.25">
      <c r="P138">
        <v>9.3649999999999007</v>
      </c>
      <c r="Q138" s="8">
        <f t="shared" si="3"/>
        <v>4.3151907682786359E-10</v>
      </c>
      <c r="R138" s="8">
        <f>(-$D$19/$Q138+$Q138+SQRT(($D$19/$Q138-$Q138)^2-4*($D$17*$D$20/$Q138+2*$D$17*$D$18*$D$20/($Q138^2))*(-2*$D$21*($Q138^2)/($D$17*$D$18*$D$20))))/(2*($D$17*$D$20/$Q138+4*$D$17*$D$18*$D$20/($Q138^2)))</f>
        <v>4.7171651400321768E-6</v>
      </c>
      <c r="S138" s="8">
        <f t="shared" si="4"/>
        <v>7.4388847106379649E-3</v>
      </c>
    </row>
    <row r="139" spans="16:19" x14ac:dyDescent="0.25">
      <c r="P139">
        <v>9.3599999999999</v>
      </c>
      <c r="Q139" s="8">
        <f t="shared" si="3"/>
        <v>4.3651583224026545E-10</v>
      </c>
      <c r="R139" s="8">
        <f>(-$D$19/$Q139+$Q139+SQRT(($D$19/$Q139-$Q139)^2-4*($D$17*$D$20/$Q139+2*$D$17*$D$18*$D$20/($Q139^2))*(-2*$D$21*($Q139^2)/($D$17*$D$18*$D$20))))/(2*($D$17*$D$20/$Q139+4*$D$17*$D$18*$D$20/($Q139^2)))</f>
        <v>4.815001454116495E-6</v>
      </c>
      <c r="S139" s="8">
        <f t="shared" si="4"/>
        <v>7.4376544505544125E-3</v>
      </c>
    </row>
    <row r="140" spans="16:19" x14ac:dyDescent="0.25">
      <c r="P140">
        <v>9.3549999999998992</v>
      </c>
      <c r="Q140" s="8">
        <f t="shared" ref="Q140:Q203" si="5">10^(-P140)</f>
        <v>4.4157044735341469E-10</v>
      </c>
      <c r="R140" s="8">
        <f>(-$D$19/$Q140+$Q140+SQRT(($D$19/$Q140-$Q140)^2-4*($D$17*$D$20/$Q140+2*$D$17*$D$18*$D$20/($Q140^2))*(-2*$D$21*($Q140^2)/($D$17*$D$18*$D$20))))/(2*($D$17*$D$20/$Q140+4*$D$17*$D$18*$D$20/($Q140^2)))</f>
        <v>4.9147227531455207E-6</v>
      </c>
      <c r="S140" s="8">
        <f t="shared" ref="S140:S203" si="6">ABS(($J$28/($D$15*$D$16)+$J$29*$D$17*$D$20/$Q140)*$R140-$D$21*($Q140^2)/($D$17*$D$18*$D$20*$R140)*$J$29-$J$16+$D$9*$J$29)</f>
        <v>7.436419635807965E-3</v>
      </c>
    </row>
    <row r="141" spans="16:19" x14ac:dyDescent="0.25">
      <c r="P141">
        <v>9.3499999999999002</v>
      </c>
      <c r="Q141" s="8">
        <f t="shared" si="5"/>
        <v>4.466835921510649E-10</v>
      </c>
      <c r="R141" s="8">
        <f>(-$D$19/$Q141+$Q141+SQRT(($D$19/$Q141-$Q141)^2-4*($D$17*$D$20/$Q141+2*$D$17*$D$18*$D$20/($Q141^2))*(-2*$D$21*($Q141^2)/($D$17*$D$18*$D$20))))/(2*($D$17*$D$20/$Q141+4*$D$17*$D$18*$D$20/($Q141^2)))</f>
        <v>5.016363198019921E-6</v>
      </c>
      <c r="S141" s="8">
        <f t="shared" si="6"/>
        <v>7.435180221028603E-3</v>
      </c>
    </row>
    <row r="142" spans="16:19" x14ac:dyDescent="0.25">
      <c r="P142">
        <v>9.3449999999998994</v>
      </c>
      <c r="Q142" s="8">
        <f t="shared" si="5"/>
        <v>4.5185594437502695E-10</v>
      </c>
      <c r="R142" s="8">
        <f>(-$D$19/$Q142+$Q142+SQRT(($D$19/$Q142-$Q142)^2-4*($D$17*$D$20/$Q142+2*$D$17*$D$18*$D$20/($Q142^2))*(-2*$D$21*($Q142^2)/($D$17*$D$18*$D$20))))/(2*($D$17*$D$20/$Q142+4*$D$17*$D$18*$D$20/($Q142^2)))</f>
        <v>5.1199575460409405E-6</v>
      </c>
      <c r="S142" s="8">
        <f t="shared" si="6"/>
        <v>7.4339361605268673E-3</v>
      </c>
    </row>
    <row r="143" spans="16:19" x14ac:dyDescent="0.25">
      <c r="P143">
        <v>9.3399999999999004</v>
      </c>
      <c r="Q143" s="8">
        <f t="shared" si="5"/>
        <v>4.5708818961497914E-10</v>
      </c>
      <c r="R143" s="8">
        <f>(-$D$19/$Q143+$Q143+SQRT(($D$19/$Q143-$Q143)^2-4*($D$17*$D$20/$Q143+2*$D$17*$D$18*$D$20/($Q143^2))*(-2*$D$21*($Q143^2)/($D$17*$D$18*$D$20))))/(2*($D$17*$D$20/$Q143+4*$D$17*$D$18*$D$20/($Q143^2)))</f>
        <v>5.2255411612627648E-6</v>
      </c>
      <c r="S143" s="8">
        <f t="shared" si="6"/>
        <v>7.4326874082756497E-3</v>
      </c>
    </row>
    <row r="144" spans="16:19" x14ac:dyDescent="0.25">
      <c r="P144">
        <v>9.3349999999998996</v>
      </c>
      <c r="Q144" s="8">
        <f t="shared" si="5"/>
        <v>4.6238102139936559E-10</v>
      </c>
      <c r="R144" s="8">
        <f>(-$D$19/$Q144+$Q144+SQRT(($D$19/$Q144-$Q144)^2-4*($D$17*$D$20/$Q144+2*$D$17*$D$18*$D$20/($Q144^2))*(-2*$D$21*($Q144^2)/($D$17*$D$18*$D$20))))/(2*($D$17*$D$20/$Q144+4*$D$17*$D$18*$D$20/($Q144^2)))</f>
        <v>5.3331500250279304E-6</v>
      </c>
      <c r="S144" s="8">
        <f t="shared" si="6"/>
        <v>7.4314339178919745E-3</v>
      </c>
    </row>
    <row r="145" spans="16:19" x14ac:dyDescent="0.25">
      <c r="P145">
        <v>9.3299999999999006</v>
      </c>
      <c r="Q145" s="8">
        <f t="shared" si="5"/>
        <v>4.6773514128730473E-10</v>
      </c>
      <c r="R145" s="8">
        <f>(-$D$19/$Q145+$Q145+SQRT(($D$19/$Q145-$Q145)^2-4*($D$17*$D$20/$Q145+2*$D$17*$D$18*$D$20/($Q145^2))*(-2*$D$21*($Q145^2)/($D$17*$D$18*$D$20))))/(2*($D$17*$D$20/$Q145+4*$D$17*$D$18*$D$20/($Q145^2)))</f>
        <v>5.4428207466871304E-6</v>
      </c>
      <c r="S145" s="8">
        <f t="shared" si="6"/>
        <v>7.4301756426188113E-3</v>
      </c>
    </row>
    <row r="146" spans="16:19" x14ac:dyDescent="0.25">
      <c r="P146">
        <v>9.3249999999998892</v>
      </c>
      <c r="Q146" s="8">
        <f t="shared" si="5"/>
        <v>4.7315125896159995E-10</v>
      </c>
      <c r="R146" s="8">
        <f>(-$D$19/$Q146+$Q146+SQRT(($D$19/$Q146-$Q146)^2-4*($D$17*$D$20/$Q146+2*$D$17*$D$18*$D$20/($Q146^2))*(-2*$D$21*($Q146^2)/($D$17*$D$18*$D$20))))/(2*($D$17*$D$20/$Q146+4*$D$17*$D$18*$D$20/($Q146^2)))</f>
        <v>5.5545905745082986E-6</v>
      </c>
      <c r="S146" s="8">
        <f t="shared" si="6"/>
        <v>7.4289125353068676E-3</v>
      </c>
    </row>
    <row r="147" spans="16:19" x14ac:dyDescent="0.25">
      <c r="P147">
        <v>9.3199999999998902</v>
      </c>
      <c r="Q147" s="8">
        <f t="shared" si="5"/>
        <v>4.7863009232275916E-10</v>
      </c>
      <c r="R147" s="8">
        <f>(-$D$19/$Q147+$Q147+SQRT(($D$19/$Q147-$Q147)^2-4*($D$17*$D$20/$Q147+2*$D$17*$D$18*$D$20/($Q147^2))*(-2*$D$21*($Q147^2)/($D$17*$D$18*$D$20))))/(2*($D$17*$D$20/$Q147+4*$D$17*$D$18*$D$20/($Q147^2)))</f>
        <v>5.6684974067760932E-6</v>
      </c>
      <c r="S147" s="8">
        <f t="shared" si="6"/>
        <v>7.4276445483964192E-3</v>
      </c>
    </row>
    <row r="148" spans="16:19" x14ac:dyDescent="0.25">
      <c r="P148">
        <v>9.3149999999998894</v>
      </c>
      <c r="Q148" s="8">
        <f t="shared" si="5"/>
        <v>4.8417236758422151E-10</v>
      </c>
      <c r="R148" s="8">
        <f>(-$D$19/$Q148+$Q148+SQRT(($D$19/$Q148-$Q148)^2-4*($D$17*$D$20/$Q148+2*$D$17*$D$18*$D$20/($Q148^2))*(-2*$D$21*($Q148^2)/($D$17*$D$18*$D$20))))/(2*($D$17*$D$20/$Q148+4*$D$17*$D$18*$D$20/($Q148^2)))</f>
        <v>5.7845798030889734E-6</v>
      </c>
      <c r="S148" s="8">
        <f t="shared" si="6"/>
        <v>7.4263716338990949E-3</v>
      </c>
    </row>
    <row r="149" spans="16:19" x14ac:dyDescent="0.25">
      <c r="P149">
        <v>9.3099999999998904</v>
      </c>
      <c r="Q149" s="8">
        <f t="shared" si="5"/>
        <v>4.8977881936856801E-10</v>
      </c>
      <c r="R149" s="8">
        <f>(-$D$19/$Q149+$Q149+SQRT(($D$19/$Q149-$Q149)^2-4*($D$17*$D$20/$Q149+2*$D$17*$D$18*$D$20/($Q149^2))*(-2*$D$21*($Q149^2)/($D$17*$D$18*$D$20))))/(2*($D$17*$D$20/$Q149+4*$D$17*$D$18*$D$20/($Q149^2)))</f>
        <v>5.9028769958524035E-6</v>
      </c>
      <c r="S149" s="8">
        <f t="shared" si="6"/>
        <v>7.4250937433797013E-3</v>
      </c>
    </row>
    <row r="150" spans="16:19" x14ac:dyDescent="0.25">
      <c r="P150">
        <v>9.3049999999998896</v>
      </c>
      <c r="Q150" s="8">
        <f t="shared" si="5"/>
        <v>4.9545019080491518E-10</v>
      </c>
      <c r="R150" s="8">
        <f>(-$D$19/$Q150+$Q150+SQRT(($D$19/$Q150-$Q150)^2-4*($D$17*$D$20/$Q150+2*$D$17*$D$18*$D$20/($Q150^2))*(-2*$D$21*($Q150^2)/($D$17*$D$18*$D$20))))/(2*($D$17*$D$20/$Q150+4*$D$17*$D$18*$D$20/($Q150^2)))</f>
        <v>6.0234289019755053E-6</v>
      </c>
      <c r="S150" s="8">
        <f t="shared" si="6"/>
        <v>7.4238108279380136E-3</v>
      </c>
    </row>
    <row r="151" spans="16:19" x14ac:dyDescent="0.25">
      <c r="P151">
        <v>9.2999999999998906</v>
      </c>
      <c r="Q151" s="8">
        <f t="shared" si="5"/>
        <v>5.0118723362739695E-10</v>
      </c>
      <c r="R151" s="8">
        <f>(-$D$19/$Q151+$Q151+SQRT(($D$19/$Q151-$Q151)^2-4*($D$17*$D$20/$Q151+2*$D$17*$D$18*$D$20/($Q151^2))*(-2*$D$21*($Q151^2)/($D$17*$D$18*$D$20))))/(2*($D$17*$D$20/$Q151+4*$D$17*$D$18*$D$20/($Q151^2)))</f>
        <v>6.1462761347724855E-6</v>
      </c>
      <c r="S151" s="8">
        <f t="shared" si="6"/>
        <v>7.4225228381905751E-3</v>
      </c>
    </row>
    <row r="152" spans="16:19" x14ac:dyDescent="0.25">
      <c r="P152">
        <v>9.2949999999998898</v>
      </c>
      <c r="Q152" s="8">
        <f t="shared" si="5"/>
        <v>5.069907082748322E-10</v>
      </c>
      <c r="R152" s="8">
        <f>(-$D$19/$Q152+$Q152+SQRT(($D$19/$Q152-$Q152)^2-4*($D$17*$D$20/$Q152+2*$D$17*$D$18*$D$20/($Q152^2))*(-2*$D$21*($Q152^2)/($D$17*$D$18*$D$20))))/(2*($D$17*$D$20/$Q152+4*$D$17*$D$18*$D$20/($Q152^2)))</f>
        <v>6.2714600160741245E-6</v>
      </c>
      <c r="S152" s="8">
        <f t="shared" si="6"/>
        <v>7.421229724252471E-3</v>
      </c>
    </row>
    <row r="153" spans="16:19" x14ac:dyDescent="0.25">
      <c r="P153">
        <v>9.2899999999998908</v>
      </c>
      <c r="Q153" s="8">
        <f t="shared" si="5"/>
        <v>5.1286138399149239E-10</v>
      </c>
      <c r="R153" s="8">
        <f>(-$D$19/$Q153+$Q153+SQRT(($D$19/$Q153-$Q153)^2-4*($D$17*$D$20/$Q153+2*$D$17*$D$18*$D$20/($Q153^2))*(-2*$D$21*($Q153^2)/($D$17*$D$18*$D$20))))/(2*($D$17*$D$20/$Q153+4*$D$17*$D$18*$D$20/($Q153^2)))</f>
        <v>6.399022588550974E-6</v>
      </c>
      <c r="S153" s="8">
        <f t="shared" si="6"/>
        <v>7.4199314357191E-3</v>
      </c>
    </row>
    <row r="154" spans="16:19" x14ac:dyDescent="0.25">
      <c r="P154">
        <v>9.28499999999989</v>
      </c>
      <c r="Q154" s="8">
        <f t="shared" si="5"/>
        <v>5.1880003892909194E-10</v>
      </c>
      <c r="R154" s="8">
        <f>(-$D$19/$Q154+$Q154+SQRT(($D$19/$Q154-$Q154)^2-4*($D$17*$D$20/$Q154+2*$D$17*$D$18*$D$20/($Q154^2))*(-2*$D$21*($Q154^2)/($D$17*$D$18*$D$20))))/(2*($D$17*$D$20/$Q154+4*$D$17*$D$18*$D$20/($Q154^2)))</f>
        <v>6.5290066282542517E-6</v>
      </c>
      <c r="S154" s="8">
        <f t="shared" si="6"/>
        <v>7.4186279216479148E-3</v>
      </c>
    </row>
    <row r="155" spans="16:19" x14ac:dyDescent="0.25">
      <c r="P155">
        <v>9.2799999999998892</v>
      </c>
      <c r="Q155" s="8">
        <f t="shared" si="5"/>
        <v>5.2480746024990484E-10</v>
      </c>
      <c r="R155" s="8">
        <f>(-$D$19/$Q155+$Q155+SQRT(($D$19/$Q155-$Q155)^2-4*($D$17*$D$20/$Q155+2*$D$17*$D$18*$D$20/($Q155^2))*(-2*$D$21*($Q155^2)/($D$17*$D$18*$D$20))))/(2*($D$17*$D$20/$Q155+4*$D$17*$D$18*$D$20/($Q155^2)))</f>
        <v>6.6614556573758582E-6</v>
      </c>
      <c r="S155" s="8">
        <f t="shared" si="6"/>
        <v>7.4173191305401545E-3</v>
      </c>
    </row>
    <row r="156" spans="16:19" x14ac:dyDescent="0.25">
      <c r="P156">
        <v>9.2749999999998902</v>
      </c>
      <c r="Q156" s="8">
        <f t="shared" si="5"/>
        <v>5.3088444423112216E-10</v>
      </c>
      <c r="R156" s="8">
        <f>(-$D$19/$Q156+$Q156+SQRT(($D$19/$Q156-$Q156)^2-4*($D$17*$D$20/$Q156+2*$D$17*$D$18*$D$20/($Q156^2))*(-2*$D$21*($Q156^2)/($D$17*$D$18*$D$20))))/(2*($D$17*$D$20/$Q156+4*$D$17*$D$18*$D$20/($Q156^2)))</f>
        <v>6.796413957233557E-6</v>
      </c>
      <c r="S156" s="8">
        <f t="shared" si="6"/>
        <v>7.4160050103225421E-3</v>
      </c>
    </row>
    <row r="157" spans="16:19" x14ac:dyDescent="0.25">
      <c r="P157">
        <v>9.2699999999998894</v>
      </c>
      <c r="Q157" s="8">
        <f t="shared" si="5"/>
        <v>5.3703179637038804E-10</v>
      </c>
      <c r="R157" s="8">
        <f>(-$D$19/$Q157+$Q157+SQRT(($D$19/$Q157-$Q157)^2-4*($D$17*$D$20/$Q157+2*$D$17*$D$18*$D$20/($Q157^2))*(-2*$D$21*($Q157^2)/($D$17*$D$18*$D$20))))/(2*($D$17*$D$20/$Q157+4*$D$17*$D$18*$D$20/($Q157^2)))</f>
        <v>6.9339265814835453E-6</v>
      </c>
      <c r="S157" s="8">
        <f t="shared" si="6"/>
        <v>7.4146855083289569E-3</v>
      </c>
    </row>
    <row r="158" spans="16:19" x14ac:dyDescent="0.25">
      <c r="P158">
        <v>9.2649999999998904</v>
      </c>
      <c r="Q158" s="8">
        <f t="shared" si="5"/>
        <v>5.4325033149257006E-10</v>
      </c>
      <c r="R158" s="8">
        <f>(-$D$19/$Q158+$Q158+SQRT(($D$19/$Q158-$Q158)^2-4*($D$17*$D$20/$Q158+2*$D$17*$D$18*$D$20/($Q158^2))*(-2*$D$21*($Q158^2)/($D$17*$D$18*$D$20))))/(2*($D$17*$D$20/$Q158+4*$D$17*$D$18*$D$20/($Q158^2)))</f>
        <v>7.0740393695653347E-6</v>
      </c>
      <c r="S158" s="8">
        <f t="shared" si="6"/>
        <v>7.4133605712820771E-3</v>
      </c>
    </row>
    <row r="159" spans="16:19" x14ac:dyDescent="0.25">
      <c r="P159">
        <v>9.2599999999998808</v>
      </c>
      <c r="Q159" s="8">
        <f t="shared" si="5"/>
        <v>5.4954087385777464E-10</v>
      </c>
      <c r="R159" s="8">
        <f>(-$D$19/$Q159+$Q159+SQRT(($D$19/$Q159-$Q159)^2-4*($D$17*$D$20/$Q159+2*$D$17*$D$18*$D$20/($Q159^2))*(-2*$D$21*($Q159^2)/($D$17*$D$18*$D$20))))/(2*($D$17*$D$20/$Q159+4*$D$17*$D$18*$D$20/($Q159^2)))</f>
        <v>7.2167989603828832E-6</v>
      </c>
      <c r="S159" s="8">
        <f t="shared" si="6"/>
        <v>7.4120301452749848E-3</v>
      </c>
    </row>
    <row r="160" spans="16:19" x14ac:dyDescent="0.25">
      <c r="P160">
        <v>9.25499999999988</v>
      </c>
      <c r="Q160" s="8">
        <f t="shared" si="5"/>
        <v>5.5590425727055541E-10</v>
      </c>
      <c r="R160" s="8">
        <f>(-$D$19/$Q160+$Q160+SQRT(($D$19/$Q160-$Q160)^2-4*($D$17*$D$20/$Q160+2*$D$17*$D$18*$D$20/($Q160^2))*(-2*$D$21*($Q160^2)/($D$17*$D$18*$D$20))))/(2*($D$17*$D$20/$Q160+4*$D$17*$D$18*$D$20/($Q160^2)))</f>
        <v>7.3622528062246136E-6</v>
      </c>
      <c r="S160" s="8">
        <f t="shared" si="6"/>
        <v>7.4106941757527359E-3</v>
      </c>
    </row>
    <row r="161" spans="16:19" x14ac:dyDescent="0.25">
      <c r="P161">
        <v>9.2499999999998792</v>
      </c>
      <c r="Q161" s="8">
        <f t="shared" si="5"/>
        <v>5.6234132519050461E-10</v>
      </c>
      <c r="R161" s="8">
        <f>(-$D$19/$Q161+$Q161+SQRT(($D$19/$Q161-$Q161)^2-4*($D$17*$D$20/$Q161+2*$D$17*$D$18*$D$20/($Q161^2))*(-2*$D$21*($Q161^2)/($D$17*$D$18*$D$20))))/(2*($D$17*$D$20/$Q161+4*$D$17*$D$18*$D$20/($Q161^2)))</f>
        <v>7.5104491869304543E-6</v>
      </c>
      <c r="S161" s="8">
        <f t="shared" si="6"/>
        <v>7.40935260749388E-3</v>
      </c>
    </row>
    <row r="162" spans="16:19" x14ac:dyDescent="0.25">
      <c r="P162">
        <v>9.2449999999998802</v>
      </c>
      <c r="Q162" s="8">
        <f t="shared" si="5"/>
        <v>5.6885293084399676E-10</v>
      </c>
      <c r="R162" s="8">
        <f>(-$D$19/$Q162+$Q162+SQRT(($D$19/$Q162-$Q162)^2-4*($D$17*$D$20/$Q162+2*$D$17*$D$18*$D$20/($Q162^2))*(-2*$D$21*($Q162^2)/($D$17*$D$18*$D$20))))/(2*($D$17*$D$20/$Q162+4*$D$17*$D$18*$D$20/($Q162^2)))</f>
        <v>7.66143722430464E-6</v>
      </c>
      <c r="S162" s="8">
        <f t="shared" si="6"/>
        <v>7.408005384591936E-3</v>
      </c>
    </row>
    <row r="163" spans="16:19" x14ac:dyDescent="0.25">
      <c r="P163">
        <v>9.2399999999998794</v>
      </c>
      <c r="Q163" s="8">
        <f t="shared" si="5"/>
        <v>5.7543993733731602E-10</v>
      </c>
      <c r="R163" s="8">
        <f>(-$D$19/$Q163+$Q163+SQRT(($D$19/$Q163-$Q163)^2-4*($D$17*$D$20/$Q163+2*$D$17*$D$18*$D$20/($Q163^2))*(-2*$D$21*($Q163^2)/($D$17*$D$18*$D$20))))/(2*($D$17*$D$20/$Q163+4*$D$17*$D$18*$D$20/($Q163^2)))</f>
        <v>7.8152668967834425E-6</v>
      </c>
      <c r="S163" s="8">
        <f t="shared" si="6"/>
        <v>7.4066524504368247E-3</v>
      </c>
    </row>
    <row r="164" spans="16:19" x14ac:dyDescent="0.25">
      <c r="P164">
        <v>9.2349999999998804</v>
      </c>
      <c r="Q164" s="8">
        <f t="shared" si="5"/>
        <v>5.8210321777103027E-10</v>
      </c>
      <c r="R164" s="8">
        <f>(-$D$19/$Q164+$Q164+SQRT(($D$19/$Q164-$Q164)^2-4*($D$17*$D$20/$Q164+2*$D$17*$D$18*$D$20/($Q164^2))*(-2*$D$21*($Q164^2)/($D$17*$D$18*$D$20))))/(2*($D$17*$D$20/$Q164+4*$D$17*$D$18*$D$20/($Q164^2)))</f>
        <v>7.9719890543588535E-6</v>
      </c>
      <c r="S164" s="8">
        <f t="shared" si="6"/>
        <v>7.4052937476962368E-3</v>
      </c>
    </row>
    <row r="165" spans="16:19" x14ac:dyDescent="0.25">
      <c r="P165">
        <v>9.2299999999998796</v>
      </c>
      <c r="Q165" s="8">
        <f t="shared" si="5"/>
        <v>5.8884365535575172E-10</v>
      </c>
      <c r="R165" s="8">
        <f>(-$D$19/$Q165+$Q165+SQRT(($D$19/$Q165-$Q165)^2-4*($D$17*$D$20/$Q165+2*$D$17*$D$18*$D$20/($Q165^2))*(-2*$D$21*($Q165^2)/($D$17*$D$18*$D$20))))/(2*($D$17*$D$20/$Q165+4*$D$17*$D$18*$D$20/($Q165^2)))</f>
        <v>8.1316554337655001E-6</v>
      </c>
      <c r="S165" s="8">
        <f t="shared" si="6"/>
        <v>7.4039292182969448E-3</v>
      </c>
    </row>
    <row r="166" spans="16:19" x14ac:dyDescent="0.25">
      <c r="P166">
        <v>9.2249999999998806</v>
      </c>
      <c r="Q166" s="8">
        <f t="shared" si="5"/>
        <v>5.9566214352917302E-10</v>
      </c>
      <c r="R166" s="8">
        <f>(-$D$19/$Q166+$Q166+SQRT(($D$19/$Q166-$Q166)^2-4*($D$17*$D$20/$Q166+2*$D$17*$D$18*$D$20/($Q166^2))*(-2*$D$21*($Q166^2)/($D$17*$D$18*$D$20))))/(2*($D$17*$D$20/$Q166+4*$D$17*$D$18*$D$20/($Q166^2)))</f>
        <v>8.294318673932456E-6</v>
      </c>
      <c r="S166" s="8">
        <f t="shared" si="6"/>
        <v>7.4025588034060596E-3</v>
      </c>
    </row>
    <row r="167" spans="16:19" x14ac:dyDescent="0.25">
      <c r="P167">
        <v>9.2199999999998798</v>
      </c>
      <c r="Q167" s="8">
        <f t="shared" si="5"/>
        <v>6.0255958607452421E-10</v>
      </c>
      <c r="R167" s="8">
        <f>(-$D$19/$Q167+$Q167+SQRT(($D$19/$Q167-$Q167)^2-4*($D$17*$D$20/$Q167+2*$D$17*$D$18*$D$20/($Q167^2))*(-2*$D$21*($Q167^2)/($D$17*$D$18*$D$20))))/(2*($D$17*$D$20/$Q167+4*$D$17*$D$18*$D$20/($Q167^2)))</f>
        <v>8.4600323317075732E-6</v>
      </c>
      <c r="S167" s="8">
        <f t="shared" si="6"/>
        <v>7.4011824434122046E-3</v>
      </c>
    </row>
    <row r="168" spans="16:19" x14ac:dyDescent="0.25">
      <c r="P168">
        <v>9.2149999999998808</v>
      </c>
      <c r="Q168" s="8">
        <f t="shared" si="5"/>
        <v>6.0953689724033542E-10</v>
      </c>
      <c r="R168" s="8">
        <f>(-$D$19/$Q168+$Q168+SQRT(($D$19/$Q168-$Q168)^2-4*($D$17*$D$20/$Q168+2*$D$17*$D$18*$D$20/($Q168^2))*(-2*$D$21*($Q168^2)/($D$17*$D$18*$D$20))))/(2*($D$17*$D$20/$Q168+4*$D$17*$D$18*$D$20/($Q168^2)))</f>
        <v>8.6288508978560553E-6</v>
      </c>
      <c r="S168" s="8">
        <f t="shared" si="6"/>
        <v>7.399800077906634E-3</v>
      </c>
    </row>
    <row r="169" spans="16:19" x14ac:dyDescent="0.25">
      <c r="P169">
        <v>9.2099999999998801</v>
      </c>
      <c r="Q169" s="8">
        <f t="shared" si="5"/>
        <v>6.1659500186165039E-10</v>
      </c>
      <c r="R169" s="8">
        <f>(-$D$19/$Q169+$Q169+SQRT(($D$19/$Q169-$Q169)^2-4*($D$17*$D$20/$Q169+2*$D$17*$D$18*$D$20/($Q169^2))*(-2*$D$21*($Q169^2)/($D$17*$D$18*$D$20))))/(2*($D$17*$D$20/$Q169+4*$D$17*$D$18*$D$20/($Q169^2)))</f>
        <v>8.8008298133410122E-6</v>
      </c>
      <c r="S169" s="8">
        <f t="shared" si="6"/>
        <v>7.3984116456642639E-3</v>
      </c>
    </row>
    <row r="170" spans="16:19" x14ac:dyDescent="0.25">
      <c r="P170">
        <v>9.2049999999998793</v>
      </c>
      <c r="Q170" s="8">
        <f t="shared" si="5"/>
        <v>6.2373483548259155E-10</v>
      </c>
      <c r="R170" s="8">
        <f>(-$D$19/$Q170+$Q170+SQRT(($D$19/$Q170-$Q170)^2-4*($D$17*$D$20/$Q170+2*$D$17*$D$18*$D$20/($Q170^2))*(-2*$D$21*($Q170^2)/($D$17*$D$18*$D$20))))/(2*($D$17*$D$20/$Q170+4*$D$17*$D$18*$D$20/($Q170^2)))</f>
        <v>8.9760254858882175E-6</v>
      </c>
      <c r="S170" s="8">
        <f t="shared" si="6"/>
        <v>7.3970170846246281E-3</v>
      </c>
    </row>
    <row r="171" spans="16:19" x14ac:dyDescent="0.25">
      <c r="P171">
        <v>9.1999999999998696</v>
      </c>
      <c r="Q171" s="8">
        <f t="shared" si="5"/>
        <v>6.3095734448038088E-10</v>
      </c>
      <c r="R171" s="8">
        <f>(-$D$19/$Q171+$Q171+SQRT(($D$19/$Q171-$Q171)^2-4*($D$17*$D$20/$Q171+2*$D$17*$D$18*$D$20/($Q171^2))*(-2*$D$21*($Q171^2)/($D$17*$D$18*$D$20))))/(2*($D$17*$D$20/$Q171+4*$D$17*$D$18*$D$20/($Q171^2)))</f>
        <v>9.1544953068421133E-6</v>
      </c>
      <c r="S171" s="8">
        <f t="shared" si="6"/>
        <v>7.3956163318727435E-3</v>
      </c>
    </row>
    <row r="172" spans="16:19" x14ac:dyDescent="0.25">
      <c r="P172">
        <v>9.1949999999998706</v>
      </c>
      <c r="Q172" s="8">
        <f t="shared" si="5"/>
        <v>6.3826348619073853E-10</v>
      </c>
      <c r="R172" s="8">
        <f>(-$D$19/$Q172+$Q172+SQRT(($D$19/$Q172-$Q172)^2-4*($D$17*$D$20/$Q172+2*$D$17*$D$18*$D$20/($Q172^2))*(-2*$D$21*($Q172^2)/($D$17*$D$18*$D$20))))/(2*($D$17*$D$20/$Q172+4*$D$17*$D$18*$D$20/($Q172^2)))</f>
        <v>9.3362976683157708E-6</v>
      </c>
      <c r="S172" s="8">
        <f t="shared" si="6"/>
        <v>7.3942093236199005E-3</v>
      </c>
    </row>
    <row r="173" spans="16:19" x14ac:dyDescent="0.25">
      <c r="P173">
        <v>9.1899999999998698</v>
      </c>
      <c r="Q173" s="8">
        <f t="shared" si="5"/>
        <v>6.4565422903484759E-10</v>
      </c>
      <c r="R173" s="8">
        <f>(-$D$19/$Q173+$Q173+SQRT(($D$19/$Q173-$Q173)^2-4*($D$17*$D$20/$Q173+2*$D$17*$D$18*$D$20/($Q173^2))*(-2*$D$21*($Q173^2)/($D$17*$D$18*$D$20))))/(2*($D$17*$D$20/$Q173+4*$D$17*$D$18*$D$20/($Q173^2)))</f>
        <v>9.521491980644235E-6</v>
      </c>
      <c r="S173" s="8">
        <f t="shared" si="6"/>
        <v>7.3927959951843297E-3</v>
      </c>
    </row>
    <row r="174" spans="16:19" x14ac:dyDescent="0.25">
      <c r="P174">
        <v>9.1849999999998708</v>
      </c>
      <c r="Q174" s="8">
        <f t="shared" si="5"/>
        <v>6.5313055264766428E-10</v>
      </c>
      <c r="R174" s="8">
        <f>(-$D$19/$Q174+$Q174+SQRT(($D$19/$Q174-$Q174)^2-4*($D$17*$D$20/$Q174+2*$D$17*$D$18*$D$20/($Q174^2))*(-2*$D$21*($Q174^2)/($D$17*$D$18*$D$20))))/(2*($D$17*$D$20/$Q174+4*$D$17*$D$18*$D$20/($Q174^2)))</f>
        <v>9.7101386901405829E-6</v>
      </c>
      <c r="S174" s="8">
        <f t="shared" si="6"/>
        <v>7.3913762809717952E-3</v>
      </c>
    </row>
    <row r="175" spans="16:19" x14ac:dyDescent="0.25">
      <c r="P175">
        <v>9.17999999999987</v>
      </c>
      <c r="Q175" s="8">
        <f t="shared" si="5"/>
        <v>6.6069344800779245E-10</v>
      </c>
      <c r="R175" s="8">
        <f>(-$D$19/$Q175+$Q175+SQRT(($D$19/$Q175-$Q175)^2-4*($D$17*$D$20/$Q175+2*$D$17*$D$18*$D$20/($Q175^2))*(-2*$D$21*($Q175^2)/($D$17*$D$18*$D$20))))/(2*($D$17*$D$20/$Q175+4*$D$17*$D$18*$D$20/($Q175^2)))</f>
        <v>9.9022992971649761E-6</v>
      </c>
      <c r="S175" s="8">
        <f t="shared" si="6"/>
        <v>7.3899501144560715E-3</v>
      </c>
    </row>
    <row r="176" spans="16:19" x14ac:dyDescent="0.25">
      <c r="P176">
        <v>9.1749999999998693</v>
      </c>
      <c r="Q176" s="8">
        <f t="shared" si="5"/>
        <v>6.6834391756881565E-10</v>
      </c>
      <c r="R176" s="8">
        <f>(-$D$19/$Q176+$Q176+SQRT(($D$19/$Q176-$Q176)^2-4*($D$17*$D$20/$Q176+2*$D$17*$D$18*$D$20/($Q176^2))*(-2*$D$21*($Q176^2)/($D$17*$D$18*$D$20))))/(2*($D$17*$D$20/$Q176+4*$D$17*$D$18*$D$20/($Q176^2)))</f>
        <v>1.0098036374509061E-5</v>
      </c>
      <c r="S176" s="8">
        <f t="shared" si="6"/>
        <v>7.3885174281593134E-3</v>
      </c>
    </row>
    <row r="177" spans="16:19" x14ac:dyDescent="0.25">
      <c r="P177">
        <v>9.1699999999998703</v>
      </c>
      <c r="Q177" s="8">
        <f t="shared" si="5"/>
        <v>6.7608297539218269E-10</v>
      </c>
      <c r="R177" s="8">
        <f>(-$D$19/$Q177+$Q177+SQRT(($D$19/$Q177-$Q177)^2-4*($D$17*$D$20/$Q177+2*$D$17*$D$18*$D$20/($Q177^2))*(-2*$D$21*($Q177^2)/($D$17*$D$18*$D$20))))/(2*($D$17*$D$20/$Q177+4*$D$17*$D$18*$D$20/($Q177^2)))</f>
        <v>1.0297413586103204E-5</v>
      </c>
      <c r="S177" s="8">
        <f t="shared" si="6"/>
        <v>7.3870781536323083E-3</v>
      </c>
    </row>
    <row r="178" spans="16:19" x14ac:dyDescent="0.25">
      <c r="P178">
        <v>9.1649999999998695</v>
      </c>
      <c r="Q178" s="8">
        <f t="shared" si="5"/>
        <v>6.8391164728163261E-10</v>
      </c>
      <c r="R178" s="8">
        <f>(-$D$19/$Q178+$Q178+SQRT(($D$19/$Q178-$Q178)^2-4*($D$17*$D$20/$Q178+2*$D$17*$D$18*$D$20/($Q178^2))*(-2*$D$21*($Q178^2)/($D$17*$D$18*$D$20))))/(2*($D$17*$D$20/$Q178+4*$D$17*$D$18*$D$20/($Q178^2)))</f>
        <v>1.0500495706051298E-5</v>
      </c>
      <c r="S178" s="8">
        <f t="shared" si="6"/>
        <v>7.3856322214346029E-3</v>
      </c>
    </row>
    <row r="179" spans="16:19" x14ac:dyDescent="0.25">
      <c r="P179">
        <v>9.1599999999998705</v>
      </c>
      <c r="Q179" s="8">
        <f t="shared" si="5"/>
        <v>6.9183097091914206E-10</v>
      </c>
      <c r="R179" s="8">
        <f>(-$D$19/$Q179+$Q179+SQRT(($D$19/$Q179-$Q179)^2-4*($D$17*$D$20/$Q179+2*$D$17*$D$18*$D$20/($Q179^2))*(-2*$D$21*($Q179^2)/($D$17*$D$18*$D$20))))/(2*($D$17*$D$20/$Q179+4*$D$17*$D$18*$D$20/($Q179^2)))</f>
        <v>1.0707348637998018E-5</v>
      </c>
      <c r="S179" s="8">
        <f t="shared" si="6"/>
        <v>7.3841795611145162E-3</v>
      </c>
    </row>
    <row r="180" spans="16:19" x14ac:dyDescent="0.25">
      <c r="P180">
        <v>9.1549999999998697</v>
      </c>
      <c r="Q180" s="8">
        <f t="shared" si="5"/>
        <v>6.9984199600248141E-10</v>
      </c>
      <c r="R180" s="8">
        <f>(-$D$19/$Q180+$Q180+SQRT(($D$19/$Q180-$Q180)^2-4*($D$17*$D$20/$Q180+2*$D$17*$D$18*$D$20/($Q180^2))*(-2*$D$21*($Q180^2)/($D$17*$D$18*$D$20))))/(2*($D$17*$D$20/$Q180+4*$D$17*$D$18*$D$20/($Q180^2)))</f>
        <v>1.0918039434835981E-5</v>
      </c>
      <c r="S180" s="8">
        <f t="shared" si="6"/>
        <v>7.3827201011890118E-3</v>
      </c>
    </row>
    <row r="181" spans="16:19" x14ac:dyDescent="0.25">
      <c r="P181">
        <v>9.1499999999998707</v>
      </c>
      <c r="Q181" s="8">
        <f t="shared" si="5"/>
        <v>7.0794578438434825E-10</v>
      </c>
      <c r="R181" s="8">
        <f>(-$D$19/$Q181+$Q181+SQRT(($D$19/$Q181-$Q181)^2-4*($D$17*$D$20/$Q181+2*$D$17*$D$18*$D$20/($Q181^2))*(-2*$D$21*($Q181^2)/($D$17*$D$18*$D$20))))/(2*($D$17*$D$20/$Q181+4*$D$17*$D$18*$D$20/($Q181^2)))</f>
        <v>1.1132636318757506E-5</v>
      </c>
      <c r="S181" s="8">
        <f t="shared" si="6"/>
        <v>7.381253769123429E-3</v>
      </c>
    </row>
    <row r="182" spans="16:19" x14ac:dyDescent="0.25">
      <c r="P182">
        <v>9.1449999999998699</v>
      </c>
      <c r="Q182" s="8">
        <f t="shared" si="5"/>
        <v>7.1614341021311467E-10</v>
      </c>
      <c r="R182" s="8">
        <f>(-$D$19/$Q182+$Q182+SQRT(($D$19/$Q182-$Q182)^2-4*($D$17*$D$20/$Q182+2*$D$17*$D$18*$D$20/($Q182^2))*(-2*$D$21*($Q182^2)/($D$17*$D$18*$D$20))))/(2*($D$17*$D$20/$Q182+4*$D$17*$D$18*$D$20/($Q182^2)))</f>
        <v>1.1351208701657366E-5</v>
      </c>
      <c r="S182" s="8">
        <f t="shared" si="6"/>
        <v>7.3797804913110854E-3</v>
      </c>
    </row>
    <row r="183" spans="16:19" x14ac:dyDescent="0.25">
      <c r="P183">
        <v>9.1399999999998691</v>
      </c>
      <c r="Q183" s="8">
        <f t="shared" si="5"/>
        <v>7.244359600752077E-10</v>
      </c>
      <c r="R183" s="8">
        <f>(-$D$19/$Q183+$Q183+SQRT(($D$19/$Q183-$Q183)^2-4*($D$17*$D$20/$Q183+2*$D$17*$D$18*$D$20/($Q183^2))*(-2*$D$21*($Q183^2)/($D$17*$D$18*$D$20))))/(2*($D$17*$D$20/$Q183+4*$D$17*$D$18*$D$20/($Q183^2)))</f>
        <v>1.1573827205892688E-5</v>
      </c>
      <c r="S183" s="8">
        <f t="shared" si="6"/>
        <v>7.3783001930527118E-3</v>
      </c>
    </row>
    <row r="184" spans="16:19" x14ac:dyDescent="0.25">
      <c r="P184">
        <v>9.1349999999998595</v>
      </c>
      <c r="Q184" s="8">
        <f t="shared" si="5"/>
        <v>7.3282453313913985E-10</v>
      </c>
      <c r="R184" s="8">
        <f>(-$D$19/$Q184+$Q184+SQRT(($D$19/$Q184-$Q184)^2-4*($D$17*$D$20/$Q184+2*$D$17*$D$18*$D$20/($Q184^2))*(-2*$D$21*($Q184^2)/($D$17*$D$18*$D$20))))/(2*($D$17*$D$20/$Q184+4*$D$17*$D$18*$D$20/($Q184^2)))</f>
        <v>1.1800563685406129E-5</v>
      </c>
      <c r="S184" s="8">
        <f t="shared" si="6"/>
        <v>7.3768127985357479E-3</v>
      </c>
    </row>
    <row r="185" spans="16:19" x14ac:dyDescent="0.25">
      <c r="P185">
        <v>9.1299999999998604</v>
      </c>
      <c r="Q185" s="8">
        <f t="shared" si="5"/>
        <v>7.4131024130115338E-10</v>
      </c>
      <c r="R185" s="8">
        <f>(-$D$19/$Q185+$Q185+SQRT(($D$19/$Q185-$Q185)^2-4*($D$17*$D$20/$Q185+2*$D$17*$D$18*$D$20/($Q185^2))*(-2*$D$21*($Q185^2)/($D$17*$D$18*$D$20))))/(2*($D$17*$D$20/$Q185+4*$D$17*$D$18*$D$20/($Q185^2)))</f>
        <v>1.2031491247217162E-5</v>
      </c>
      <c r="S185" s="8">
        <f t="shared" si="6"/>
        <v>7.3753182308134739E-3</v>
      </c>
    </row>
    <row r="186" spans="16:19" x14ac:dyDescent="0.25">
      <c r="P186">
        <v>9.1249999999998597</v>
      </c>
      <c r="Q186" s="8">
        <f t="shared" si="5"/>
        <v>7.4989420933269698E-10</v>
      </c>
      <c r="R186" s="8">
        <f>(-$D$19/$Q186+$Q186+SQRT(($D$19/$Q186-$Q186)^2-4*($D$17*$D$20/$Q186+2*$D$17*$D$18*$D$20/($Q186^2))*(-2*$D$21*($Q186^2)/($D$17*$D$18*$D$20))))/(2*($D$17*$D$20/$Q186+4*$D$17*$D$18*$D$20/($Q186^2)))</f>
        <v>1.2266684273293254E-5</v>
      </c>
      <c r="S186" s="8">
        <f t="shared" si="6"/>
        <v>7.3738164117839594E-3</v>
      </c>
    </row>
    <row r="187" spans="16:19" x14ac:dyDescent="0.25">
      <c r="P187">
        <v>9.1199999999998607</v>
      </c>
      <c r="Q187" s="8">
        <f t="shared" si="5"/>
        <v>7.5857757502942502E-10</v>
      </c>
      <c r="R187" s="8">
        <f>(-$D$19/$Q187+$Q187+SQRT(($D$19/$Q187-$Q187)^2-4*($D$17*$D$20/$Q187+2*$D$17*$D$18*$D$20/($Q187^2))*(-2*$D$21*($Q187^2)/($D$17*$D$18*$D$20))))/(2*($D$17*$D$20/$Q187+4*$D$17*$D$18*$D$20/($Q187^2)))</f>
        <v>1.2506218442798564E-5</v>
      </c>
      <c r="S187" s="8">
        <f t="shared" si="6"/>
        <v>7.372307262168862E-3</v>
      </c>
    </row>
    <row r="188" spans="16:19" x14ac:dyDescent="0.25">
      <c r="P188">
        <v>9.1149999999998599</v>
      </c>
      <c r="Q188" s="8">
        <f t="shared" si="5"/>
        <v>7.6736148936206564E-10</v>
      </c>
      <c r="R188" s="8">
        <f>(-$D$19/$Q188+$Q188+SQRT(($D$19/$Q188-$Q188)^2-4*($D$17*$D$20/$Q188+2*$D$17*$D$18*$D$20/($Q188^2))*(-2*$D$21*($Q188^2)/($D$17*$D$18*$D$20))))/(2*($D$17*$D$20/$Q188+4*$D$17*$D$18*$D$20/($Q188^2)))</f>
        <v>1.2750170754735653E-5</v>
      </c>
      <c r="S188" s="8">
        <f t="shared" si="6"/>
        <v>7.3707907014920306E-3</v>
      </c>
    </row>
    <row r="189" spans="16:19" x14ac:dyDescent="0.25">
      <c r="P189">
        <v>9.1099999999998609</v>
      </c>
      <c r="Q189" s="8">
        <f t="shared" si="5"/>
        <v>7.762471166289385E-10</v>
      </c>
      <c r="R189" s="8">
        <f>(-$D$19/$Q189+$Q189+SQRT(($D$19/$Q189-$Q189)^2-4*($D$17*$D$20/$Q189+2*$D$17*$D$18*$D$20/($Q189^2))*(-2*$D$21*($Q189^2)/($D$17*$D$18*$D$20))))/(2*($D$17*$D$20/$Q189+4*$D$17*$D$18*$D$20/($Q189^2)))</f>
        <v>1.2998619550980495E-5</v>
      </c>
      <c r="S189" s="8">
        <f t="shared" si="6"/>
        <v>7.3692666480579304E-3</v>
      </c>
    </row>
    <row r="190" spans="16:19" x14ac:dyDescent="0.25">
      <c r="P190">
        <v>9.1049999999998601</v>
      </c>
      <c r="Q190" s="8">
        <f t="shared" si="5"/>
        <v>7.8523563461032417E-10</v>
      </c>
      <c r="R190" s="8">
        <f>(-$D$19/$Q190+$Q190+SQRT(($D$19/$Q190-$Q190)^2-4*($D$17*$D$20/$Q190+2*$D$17*$D$18*$D$20/($Q190^2))*(-2*$D$21*($Q190^2)/($D$17*$D$18*$D$20))))/(2*($D$17*$D$20/$Q190+4*$D$17*$D$18*$D$20/($Q190^2)))</f>
        <v>1.3251644539722552E-5</v>
      </c>
      <c r="S190" s="8">
        <f t="shared" si="6"/>
        <v>7.3677350189298692E-3</v>
      </c>
    </row>
    <row r="191" spans="16:19" x14ac:dyDescent="0.25">
      <c r="P191">
        <v>9.0999999999998593</v>
      </c>
      <c r="Q191" s="8">
        <f t="shared" si="5"/>
        <v>7.9432823472453674E-10</v>
      </c>
      <c r="R191" s="8">
        <f>(-$D$19/$Q191+$Q191+SQRT(($D$19/$Q191-$Q191)^2-4*($D$17*$D$20/$Q191+2*$D$17*$D$18*$D$20/($Q191^2))*(-2*$D$21*($Q191^2)/($D$17*$D$18*$D$20))))/(2*($D$17*$D$20/$Q191+4*$D$17*$D$18*$D$20/($Q191^2)))</f>
        <v>1.3509326819312333E-5</v>
      </c>
      <c r="S191" s="8">
        <f t="shared" si="6"/>
        <v>7.3661957299080288E-3</v>
      </c>
    </row>
    <row r="192" spans="16:19" x14ac:dyDescent="0.25">
      <c r="P192">
        <v>9.0949999999998603</v>
      </c>
      <c r="Q192" s="8">
        <f t="shared" si="5"/>
        <v>8.0352612218587554E-10</v>
      </c>
      <c r="R192" s="8">
        <f>(-$D$19/$Q192+$Q192+SQRT(($D$19/$Q192-$Q192)^2-4*($D$17*$D$20/$Q192+2*$D$17*$D$18*$D$20/($Q192^2))*(-2*$D$21*($Q192^2)/($D$17*$D$18*$D$20))))/(2*($D$17*$D$20/$Q192+4*$D$17*$D$18*$D$20/($Q192^2)))</f>
        <v>1.3771748902527848E-5</v>
      </c>
      <c r="S192" s="8">
        <f t="shared" si="6"/>
        <v>7.364648695507286E-3</v>
      </c>
    </row>
    <row r="193" spans="16:19" x14ac:dyDescent="0.25">
      <c r="P193">
        <v>9.0899999999998595</v>
      </c>
      <c r="Q193" s="8">
        <f t="shared" si="5"/>
        <v>8.1283051616436041E-10</v>
      </c>
      <c r="R193" s="8">
        <f>(-$D$19/$Q193+$Q193+SQRT(($D$19/$Q193-$Q193)^2-4*($D$17*$D$20/$Q193+2*$D$17*$D$18*$D$20/($Q193^2))*(-2*$D$21*($Q193^2)/($D$17*$D$18*$D$20))))/(2*($D$17*$D$20/$Q193+4*$D$17*$D$18*$D$20/($Q193^2)))</f>
        <v>1.4038994741263912E-5</v>
      </c>
      <c r="S193" s="8">
        <f t="shared" si="6"/>
        <v>7.3630938289348255E-3</v>
      </c>
    </row>
    <row r="194" spans="16:19" x14ac:dyDescent="0.25">
      <c r="P194">
        <v>9.0849999999998605</v>
      </c>
      <c r="Q194" s="8">
        <f t="shared" si="5"/>
        <v>8.2224264994733244E-10</v>
      </c>
      <c r="R194" s="8">
        <f>(-$D$19/$Q194+$Q194+SQRT(($D$19/$Q194-$Q194)^2-4*($D$17*$D$20/$Q194+2*$D$17*$D$18*$D$20/($Q194^2))*(-2*$D$21*($Q194^2)/($D$17*$D$18*$D$20))))/(2*($D$17*$D$20/$Q194+4*$D$17*$D$18*$D$20/($Q194^2)))</f>
        <v>1.4311149751653397E-5</v>
      </c>
      <c r="S194" s="8">
        <f t="shared" si="6"/>
        <v>7.3615310420675302E-3</v>
      </c>
    </row>
    <row r="195" spans="16:19" x14ac:dyDescent="0.25">
      <c r="P195">
        <v>9.0799999999998597</v>
      </c>
      <c r="Q195" s="8">
        <f t="shared" si="5"/>
        <v>8.317637711029381E-10</v>
      </c>
      <c r="R195" s="8">
        <f>(-$D$19/$Q195+$Q195+SQRT(($D$19/$Q195-$Q195)^2-4*($D$17*$D$20/$Q195+2*$D$17*$D$18*$D$20/($Q195^2))*(-2*$D$21*($Q195^2)/($D$17*$D$18*$D$20))))/(2*($D$17*$D$20/$Q195+4*$D$17*$D$18*$D$20/($Q195^2)))</f>
        <v>1.4588300839627818E-5</v>
      </c>
      <c r="S195" s="8">
        <f t="shared" si="6"/>
        <v>7.3599602454291393E-3</v>
      </c>
    </row>
    <row r="196" spans="16:19" x14ac:dyDescent="0.25">
      <c r="P196">
        <v>9.0749999999998607</v>
      </c>
      <c r="Q196" s="8">
        <f t="shared" si="5"/>
        <v>8.4139514164546228E-10</v>
      </c>
      <c r="R196" s="8">
        <f>(-$D$19/$Q196+$Q196+SQRT(($D$19/$Q196-$Q196)^2-4*($D$17*$D$20/$Q196+2*$D$17*$D$18*$D$20/($Q196^2))*(-2*$D$21*($Q196^2)/($D$17*$D$18*$D$20))))/(2*($D$17*$D$20/$Q196+4*$D$17*$D$18*$D$20/($Q196^2)))</f>
        <v>1.4870536426923302E-5</v>
      </c>
      <c r="S196" s="8">
        <f t="shared" si="6"/>
        <v>7.3583813481671832E-3</v>
      </c>
    </row>
    <row r="197" spans="16:19" x14ac:dyDescent="0.25">
      <c r="P197">
        <v>9.0699999999998493</v>
      </c>
      <c r="Q197" s="8">
        <f t="shared" si="5"/>
        <v>8.5113803820267092E-10</v>
      </c>
      <c r="R197" s="8">
        <f>(-$D$19/$Q197+$Q197+SQRT(($D$19/$Q197-$Q197)^2-4*($D$17*$D$20/$Q197+2*$D$17*$D$18*$D$20/($Q197^2))*(-2*$D$21*($Q197^2)/($D$17*$D$18*$D$20))))/(2*($D$17*$D$20/$Q197+4*$D$17*$D$18*$D$20/($Q197^2)))</f>
        <v>1.515794647754364E-5</v>
      </c>
      <c r="S197" s="8">
        <f t="shared" si="6"/>
        <v>7.3567942580296626E-3</v>
      </c>
    </row>
    <row r="198" spans="16:19" x14ac:dyDescent="0.25">
      <c r="P198">
        <v>9.0649999999998503</v>
      </c>
      <c r="Q198" s="8">
        <f t="shared" si="5"/>
        <v>8.6099375218489543E-10</v>
      </c>
      <c r="R198" s="8">
        <f>(-$D$19/$Q198+$Q198+SQRT(($D$19/$Q198-$Q198)^2-4*($D$17*$D$20/$Q198+2*$D$17*$D$18*$D$20/($Q198^2))*(-2*$D$21*($Q198^2)/($D$17*$D$18*$D$20))))/(2*($D$17*$D$20/$Q198+4*$D$17*$D$18*$D$20/($Q198^2)))</f>
        <v>1.5450622524679923E-5</v>
      </c>
      <c r="S198" s="8">
        <f t="shared" si="6"/>
        <v>7.3551988813415027E-3</v>
      </c>
    </row>
    <row r="199" spans="16:19" x14ac:dyDescent="0.25">
      <c r="P199">
        <v>9.0599999999998495</v>
      </c>
      <c r="Q199" s="8">
        <f t="shared" si="5"/>
        <v>8.7096358995638186E-10</v>
      </c>
      <c r="R199" s="8">
        <f>(-$D$19/$Q199+$Q199+SQRT(($D$19/$Q199-$Q199)^2-4*($D$17*$D$20/$Q199+2*$D$17*$D$18*$D$20/($Q199^2))*(-2*$D$21*($Q199^2)/($D$17*$D$18*$D$20))))/(2*($D$17*$D$20/$Q199+4*$D$17*$D$18*$D$20/($Q199^2)))</f>
        <v>1.5748657698109457E-5</v>
      </c>
      <c r="S199" s="8">
        <f t="shared" si="6"/>
        <v>7.3535951229807082E-3</v>
      </c>
    </row>
    <row r="200" spans="16:19" x14ac:dyDescent="0.25">
      <c r="P200">
        <v>9.0549999999998505</v>
      </c>
      <c r="Q200" s="8">
        <f t="shared" si="5"/>
        <v>8.8104887300831569E-10</v>
      </c>
      <c r="R200" s="8">
        <f>(-$D$19/$Q200+$Q200+SQRT(($D$19/$Q200-$Q200)^2-4*($D$17*$D$20/$Q200+2*$D$17*$D$18*$D$20/($Q200^2))*(-2*$D$21*($Q200^2)/($D$17*$D$18*$D$20))))/(2*($D$17*$D$20/$Q200+4*$D$17*$D$18*$D$20/($Q200^2)))</f>
        <v>1.6052146752064068E-5</v>
      </c>
      <c r="S200" s="8">
        <f t="shared" si="6"/>
        <v>7.3519828863543024E-3</v>
      </c>
    </row>
    <row r="201" spans="16:19" x14ac:dyDescent="0.25">
      <c r="P201">
        <v>9.0499999999998497</v>
      </c>
      <c r="Q201" s="8">
        <f t="shared" si="5"/>
        <v>8.9125093813405378E-10</v>
      </c>
      <c r="R201" s="8">
        <f>(-$D$19/$Q201+$Q201+SQRT(($D$19/$Q201-$Q201)^2-4*($D$17*$D$20/$Q201+2*$D$17*$D$18*$D$20/($Q201^2))*(-2*$D$21*($Q201^2)/($D$17*$D$18*$D$20))))/(2*($D$17*$D$20/$Q201+4*$D$17*$D$18*$D$20/($Q201^2)))</f>
        <v>1.6361186093591249E-5</v>
      </c>
      <c r="S201" s="8">
        <f t="shared" si="6"/>
        <v>7.3503620733739571E-3</v>
      </c>
    </row>
    <row r="202" spans="16:19" x14ac:dyDescent="0.25">
      <c r="P202">
        <v>9.0449999999998507</v>
      </c>
      <c r="Q202" s="8">
        <f t="shared" si="5"/>
        <v>9.0157113760626538E-10</v>
      </c>
      <c r="R202" s="8">
        <f>(-$D$19/$Q202+$Q202+SQRT(($D$19/$Q202-$Q202)^2-4*($D$17*$D$20/$Q202+2*$D$17*$D$18*$D$20/($Q202^2))*(-2*$D$21*($Q202^2)/($D$17*$D$18*$D$20))))/(2*($D$17*$D$20/$Q202+4*$D$17*$D$18*$D$20/($Q202^2)))</f>
        <v>1.6675873811406904E-5</v>
      </c>
      <c r="S202" s="8">
        <f t="shared" si="6"/>
        <v>7.3487325844313681E-3</v>
      </c>
    </row>
    <row r="203" spans="16:19" x14ac:dyDescent="0.25">
      <c r="P203">
        <v>9.0399999999998499</v>
      </c>
      <c r="Q203" s="8">
        <f t="shared" si="5"/>
        <v>9.1201083935622172E-10</v>
      </c>
      <c r="R203" s="8">
        <f>(-$D$19/$Q203+$Q203+SQRT(($D$19/$Q203-$Q203)^2-4*($D$17*$D$20/$Q203+2*$D$17*$D$18*$D$20/($Q203^2))*(-2*$D$21*($Q203^2)/($D$17*$D$18*$D$20))))/(2*($D$17*$D$20/$Q203+4*$D$17*$D$18*$D$20/($Q203^2)))</f>
        <v>1.6996309705254878E-5</v>
      </c>
      <c r="S203" s="8">
        <f t="shared" si="6"/>
        <v>7.3470943183733227E-3</v>
      </c>
    </row>
    <row r="204" spans="16:19" x14ac:dyDescent="0.25">
      <c r="P204">
        <v>9.0349999999998492</v>
      </c>
      <c r="Q204" s="8">
        <f t="shared" ref="Q204:Q267" si="7">10^(-P204)</f>
        <v>9.2257142715508197E-10</v>
      </c>
      <c r="R204" s="8">
        <f>(-$D$19/$Q204+$Q204+SQRT(($D$19/$Q204-$Q204)^2-4*($D$17*$D$20/$Q204+2*$D$17*$D$18*$D$20/($Q204^2))*(-2*$D$21*($Q204^2)/($D$17*$D$18*$D$20))))/(2*($D$17*$D$20/$Q204+4*$D$17*$D$18*$D$20/($Q204^2)))</f>
        <v>1.7322595315776707E-5</v>
      </c>
      <c r="S204" s="8">
        <f t="shared" ref="S204:S267" si="8">ABS(($J$28/($D$15*$D$16)+$J$29*$D$17*$D$20/$Q204)*$R204-$D$21*($Q204^2)/($D$17*$D$18*$D$20*$R204)*$J$29-$J$16+$D$9*$J$29)</f>
        <v>7.3454471724764842E-3</v>
      </c>
    </row>
    <row r="205" spans="16:19" x14ac:dyDescent="0.25">
      <c r="P205">
        <v>9.0299999999998501</v>
      </c>
      <c r="Q205" s="8">
        <f t="shared" si="7"/>
        <v>9.3325430079731028E-10</v>
      </c>
      <c r="R205" s="8">
        <f>(-$D$19/$Q205+$Q205+SQRT(($D$19/$Q205-$Q205)^2-4*($D$17*$D$20/$Q205+2*$D$17*$D$18*$D$20/($Q205^2))*(-2*$D$21*($Q205^2)/($D$17*$D$18*$D$20))))/(2*($D$17*$D$20/$Q205+4*$D$17*$D$18*$D$20/($Q205^2)))</f>
        <v>1.7654833954903782E-5</v>
      </c>
      <c r="S205" s="8">
        <f t="shared" si="8"/>
        <v>7.3437910424218695E-3</v>
      </c>
    </row>
    <row r="206" spans="16:19" x14ac:dyDescent="0.25">
      <c r="P206">
        <v>9.0249999999998494</v>
      </c>
      <c r="Q206" s="8">
        <f t="shared" si="7"/>
        <v>9.4406087628624974E-10</v>
      </c>
      <c r="R206" s="8">
        <f>(-$D$19/$Q206+$Q206+SQRT(($D$19/$Q206-$Q206)^2-4*($D$17*$D$20/$Q206+2*$D$17*$D$18*$D$20/($Q206^2))*(-2*$D$21*($Q206^2)/($D$17*$D$18*$D$20))))/(2*($D$17*$D$20/$Q206+4*$D$17*$D$18*$D$20/($Q206^2)))</f>
        <v>1.799313073678111E-5</v>
      </c>
      <c r="S206" s="8">
        <f t="shared" si="8"/>
        <v>7.342125822269006E-3</v>
      </c>
    </row>
    <row r="207" spans="16:19" x14ac:dyDescent="0.25">
      <c r="P207">
        <v>9.0199999999998504</v>
      </c>
      <c r="Q207" s="8">
        <f t="shared" si="7"/>
        <v>9.5499258602176251E-10</v>
      </c>
      <c r="R207" s="8">
        <f>(-$D$19/$Q207+$Q207+SQRT(($D$19/$Q207-$Q207)^2-4*($D$17*$D$20/$Q207+2*$D$17*$D$18*$D$20/($Q207^2))*(-2*$D$21*($Q207^2)/($D$17*$D$18*$D$20))))/(2*($D$17*$D$20/$Q207+4*$D$17*$D$18*$D$20/($Q207^2)))</f>
        <v>1.8337592609228309E-5</v>
      </c>
      <c r="S207" s="8">
        <f t="shared" si="8"/>
        <v>7.3404514044297835E-3</v>
      </c>
    </row>
    <row r="208" spans="16:19" x14ac:dyDescent="0.25">
      <c r="P208">
        <v>9.0149999999998496</v>
      </c>
      <c r="Q208" s="8">
        <f t="shared" si="7"/>
        <v>9.6605087899014707E-10</v>
      </c>
      <c r="R208" s="8">
        <f>(-$D$19/$Q208+$Q208+SQRT(($D$19/$Q208-$Q208)^2-4*($D$17*$D$20/$Q208+2*$D$17*$D$18*$D$20/($Q208^2))*(-2*$D$21*($Q208^2)/($D$17*$D$18*$D$20))))/(2*($D$17*$D$20/$Q208+4*$D$17*$D$18*$D$20/($Q208^2)))</f>
        <v>1.8688328385753016E-5</v>
      </c>
      <c r="S208" s="8">
        <f t="shared" si="8"/>
        <v>7.3387676796419525E-3</v>
      </c>
    </row>
    <row r="209" spans="16:19" x14ac:dyDescent="0.25">
      <c r="P209">
        <v>9.0099999999998506</v>
      </c>
      <c r="Q209" s="8">
        <f t="shared" si="7"/>
        <v>9.7723722095614474E-10</v>
      </c>
      <c r="R209" s="8">
        <f>(-$D$19/$Q209+$Q209+SQRT(($D$19/$Q209-$Q209)^2-4*($D$17*$D$20/$Q209+2*$D$17*$D$18*$D$20/($Q209^2))*(-2*$D$21*($Q209^2)/($D$17*$D$18*$D$20))))/(2*($D$17*$D$20/$Q209+4*$D$17*$D$18*$D$20/($Q209^2)))</f>
        <v>1.9045448778119502E-5</v>
      </c>
      <c r="S209" s="8">
        <f t="shared" si="8"/>
        <v>7.337074536942316E-3</v>
      </c>
    </row>
    <row r="210" spans="16:19" x14ac:dyDescent="0.25">
      <c r="P210">
        <v>9.0049999999998391</v>
      </c>
      <c r="Q210" s="8">
        <f t="shared" si="7"/>
        <v>9.8855309465730145E-10</v>
      </c>
      <c r="R210" s="8">
        <f>(-$D$19/$Q210+$Q210+SQRT(($D$19/$Q210-$Q210)^2-4*($D$17*$D$20/$Q210+2*$D$17*$D$18*$D$20/($Q210^2))*(-2*$D$21*($Q210^2)/($D$17*$D$18*$D$20))))/(2*($D$17*$D$20/$Q210+4*$D$17*$D$18*$D$20/($Q210^2)))</f>
        <v>1.9409066429489944E-5</v>
      </c>
      <c r="S210" s="8">
        <f t="shared" si="8"/>
        <v>7.3353718636395351E-3</v>
      </c>
    </row>
    <row r="211" spans="16:19" x14ac:dyDescent="0.25">
      <c r="P211">
        <v>8.9999999999998401</v>
      </c>
      <c r="Q211" s="8">
        <f t="shared" si="7"/>
        <v>1.0000000000003667E-9</v>
      </c>
      <c r="R211" s="8">
        <f>(-$D$19/$Q211+$Q211+SQRT(($D$19/$Q211-$Q211)^2-4*($D$17*$D$20/$Q211+2*$D$17*$D$18*$D$20/($Q211^2))*(-2*$D$21*($Q211^2)/($D$17*$D$18*$D$20))))/(2*($D$17*$D$20/$Q211+4*$D$17*$D$18*$D$20/($Q211^2)))</f>
        <v>1.9779295948137116E-5</v>
      </c>
      <c r="S211" s="8">
        <f t="shared" si="8"/>
        <v>7.3336595452866259E-3</v>
      </c>
    </row>
    <row r="212" spans="16:19" x14ac:dyDescent="0.25">
      <c r="P212">
        <v>8.9949999999998393</v>
      </c>
      <c r="Q212" s="8">
        <f t="shared" si="7"/>
        <v>1.0115794542602694E-9</v>
      </c>
      <c r="R212" s="8">
        <f>(-$D$19/$Q212+$Q212+SQRT(($D$19/$Q212-$Q212)^2-4*($D$17*$D$20/$Q212+2*$D$17*$D$18*$D$20/($Q212^2))*(-2*$D$21*($Q212^2)/($D$17*$D$18*$D$20))))/(2*($D$17*$D$20/$Q212+4*$D$17*$D$18*$D$20/($Q212^2)))</f>
        <v>2.0156253941755121E-5</v>
      </c>
      <c r="S212" s="8">
        <f t="shared" si="8"/>
        <v>7.3319374656530371E-3</v>
      </c>
    </row>
    <row r="213" spans="16:19" x14ac:dyDescent="0.25">
      <c r="P213">
        <v>8.9899999999998403</v>
      </c>
      <c r="Q213" s="8">
        <f t="shared" si="7"/>
        <v>1.0232929922811292E-9</v>
      </c>
      <c r="R213" s="8">
        <f>(-$D$19/$Q213+$Q213+SQRT(($D$19/$Q213-$Q213)^2-4*($D$17*$D$20/$Q213+2*$D$17*$D$18*$D$20/($Q213^2))*(-2*$D$21*($Q213^2)/($D$17*$D$18*$D$20))))/(2*($D$17*$D$20/$Q213+4*$D$17*$D$18*$D$20/($Q213^2)))</f>
        <v>2.0540059052360102E-5</v>
      </c>
      <c r="S213" s="8">
        <f t="shared" si="8"/>
        <v>7.3302055066963995E-3</v>
      </c>
    </row>
    <row r="214" spans="16:19" x14ac:dyDescent="0.25">
      <c r="P214">
        <v>8.9849999999998396</v>
      </c>
      <c r="Q214" s="8">
        <f t="shared" si="7"/>
        <v>1.0351421666797232E-9</v>
      </c>
      <c r="R214" s="8">
        <f>(-$D$19/$Q214+$Q214+SQRT(($D$19/$Q214-$Q214)^2-4*($D$17*$D$20/$Q214+2*$D$17*$D$18*$D$20/($Q214^2))*(-2*$D$21*($Q214^2)/($D$17*$D$18*$D$20))))/(2*($D$17*$D$20/$Q214+4*$D$17*$D$18*$D$20/($Q214^2)))</f>
        <v>2.0930831991804035E-5</v>
      </c>
      <c r="S214" s="8">
        <f t="shared" si="8"/>
        <v>7.3284635485338628E-3</v>
      </c>
    </row>
    <row r="215" spans="16:19" x14ac:dyDescent="0.25">
      <c r="P215">
        <v>8.9799999999998406</v>
      </c>
      <c r="Q215" s="8">
        <f t="shared" si="7"/>
        <v>1.0471285480512833E-9</v>
      </c>
      <c r="R215" s="8">
        <f>(-$D$19/$Q215+$Q215+SQRT(($D$19/$Q215-$Q215)^2-4*($D$17*$D$20/$Q215+2*$D$17*$D$18*$D$20/($Q215^2))*(-2*$D$21*($Q215^2)/($D$17*$D$18*$D$20))))/(2*($D$17*$D$20/$Q215+4*$D$17*$D$18*$D$20/($Q215^2)))</f>
        <v>2.1328695577907162E-5</v>
      </c>
      <c r="S215" s="8">
        <f t="shared" si="8"/>
        <v>7.3267114694130549E-3</v>
      </c>
    </row>
    <row r="216" spans="16:19" x14ac:dyDescent="0.25">
      <c r="P216">
        <v>8.9749999999998398</v>
      </c>
      <c r="Q216" s="8">
        <f t="shared" si="7"/>
        <v>1.0592537251776771E-9</v>
      </c>
      <c r="R216" s="8">
        <f>(-$D$19/$Q216+$Q216+SQRT(($D$19/$Q216-$Q216)^2-4*($D$17*$D$20/$Q216+2*$D$17*$D$18*$D$20/($Q216^2))*(-2*$D$21*($Q216^2)/($D$17*$D$18*$D$20))))/(2*($D$17*$D$20/$Q216+4*$D$17*$D$18*$D$20/($Q216^2)))</f>
        <v>2.1733774771220931E-5</v>
      </c>
      <c r="S216" s="8">
        <f t="shared" si="8"/>
        <v>7.3249491456826308E-3</v>
      </c>
    </row>
    <row r="217" spans="16:19" x14ac:dyDescent="0.25">
      <c r="P217">
        <v>8.9699999999998408</v>
      </c>
      <c r="Q217" s="8">
        <f t="shared" si="7"/>
        <v>1.071519305237999E-9</v>
      </c>
      <c r="R217" s="8">
        <f>(-$D$19/$Q217+$Q217+SQRT(($D$19/$Q217-$Q217)^2-4*($D$17*$D$20/$Q217+2*$D$17*$D$18*$D$20/($Q217^2))*(-2*$D$21*($Q217^2)/($D$17*$D$18*$D$20))))/(2*($D$17*$D$20/$Q217+4*$D$17*$D$18*$D$20/($Q217^2)))</f>
        <v>2.2146196712432003E-5</v>
      </c>
      <c r="S217" s="8">
        <f t="shared" si="8"/>
        <v>7.3231764517624094E-3</v>
      </c>
    </row>
    <row r="218" spans="16:19" x14ac:dyDescent="0.25">
      <c r="P218">
        <v>8.96499999999984</v>
      </c>
      <c r="Q218" s="8">
        <f t="shared" si="7"/>
        <v>1.0839269140216004E-9</v>
      </c>
      <c r="R218" s="8">
        <f>(-$D$19/$Q218+$Q218+SQRT(($D$19/$Q218-$Q218)^2-4*($D$17*$D$20/$Q218+2*$D$17*$D$18*$D$20/($Q218^2))*(-2*$D$21*($Q218^2)/($D$17*$D$18*$D$20))))/(2*($D$17*$D$20/$Q218+4*$D$17*$D$18*$D$20/($Q218^2)))</f>
        <v>2.2566090760418895E-5</v>
      </c>
      <c r="S218" s="8">
        <f t="shared" si="8"/>
        <v>7.321393260113088E-3</v>
      </c>
    </row>
    <row r="219" spans="16:19" x14ac:dyDescent="0.25">
      <c r="P219">
        <v>8.9599999999998392</v>
      </c>
      <c r="Q219" s="8">
        <f t="shared" si="7"/>
        <v>1.0964781961435905E-9</v>
      </c>
      <c r="R219" s="8">
        <f>(-$D$19/$Q219+$Q219+SQRT(($D$19/$Q219-$Q219)^2-4*($D$17*$D$20/$Q219+2*$D$17*$D$18*$D$20/($Q219^2))*(-2*$D$21*($Q219^2)/($D$17*$D$18*$D$20))))/(2*($D$17*$D$20/$Q219+4*$D$17*$D$18*$D$20/($Q219^2)))</f>
        <v>2.2993588530972415E-5</v>
      </c>
      <c r="S219" s="8">
        <f t="shared" si="8"/>
        <v>7.3195994412055274E-3</v>
      </c>
    </row>
    <row r="220" spans="16:19" x14ac:dyDescent="0.25">
      <c r="P220">
        <v>8.9549999999998402</v>
      </c>
      <c r="Q220" s="8">
        <f t="shared" si="7"/>
        <v>1.1091748152628073E-9</v>
      </c>
      <c r="R220" s="8">
        <f>(-$D$19/$Q220+$Q220+SQRT(($D$19/$Q220-$Q220)^2-4*($D$17*$D$20/$Q220+2*$D$17*$D$18*$D$20/($Q220^2))*(-2*$D$21*($Q220^2)/($D$17*$D$18*$D$20))))/(2*($D$17*$D$20/$Q220+4*$D$17*$D$18*$D$20/($Q220^2)))</f>
        <v>2.3428823936190546E-5</v>
      </c>
      <c r="S220" s="8">
        <f t="shared" si="8"/>
        <v>7.3177948634895931E-3</v>
      </c>
    </row>
    <row r="221" spans="16:19" x14ac:dyDescent="0.25">
      <c r="P221">
        <v>8.9499999999998394</v>
      </c>
      <c r="Q221" s="8">
        <f t="shared" si="7"/>
        <v>1.1220184543023743E-9</v>
      </c>
      <c r="R221" s="8">
        <f>(-$D$19/$Q221+$Q221+SQRT(($D$19/$Q221-$Q221)^2-4*($D$17*$D$20/$Q221+2*$D$17*$D$18*$D$20/($Q221^2))*(-2*$D$21*($Q221^2)/($D$17*$D$18*$D$20))))/(2*($D$17*$D$20/$Q221+4*$D$17*$D$18*$D$20/($Q221^2)))</f>
        <v>2.3871933224562567E-5</v>
      </c>
      <c r="S221" s="8">
        <f t="shared" si="8"/>
        <v>7.315979393362539E-3</v>
      </c>
    </row>
    <row r="222" spans="16:19" x14ac:dyDescent="0.25">
      <c r="P222">
        <v>8.9449999999998404</v>
      </c>
      <c r="Q222" s="8">
        <f t="shared" si="7"/>
        <v>1.1350108156727307E-9</v>
      </c>
      <c r="R222" s="8">
        <f>(-$D$19/$Q222+$Q222+SQRT(($D$19/$Q222-$Q222)^2-4*($D$17*$D$20/$Q222+2*$D$17*$D$18*$D$20/($Q222^2))*(-2*$D$21*($Q222^2)/($D$17*$D$18*$D$20))))/(2*($D$17*$D$20/$Q222+4*$D$17*$D$18*$D$20/($Q222^2)))</f>
        <v>2.4323055021749358E-5</v>
      </c>
      <c r="S222" s="8">
        <f t="shared" si="8"/>
        <v>7.3141528951369316E-3</v>
      </c>
    </row>
    <row r="223" spans="16:19" x14ac:dyDescent="0.25">
      <c r="P223">
        <v>8.9399999999998307</v>
      </c>
      <c r="Q223" s="8">
        <f t="shared" si="7"/>
        <v>1.1481536214973276E-9</v>
      </c>
      <c r="R223" s="8">
        <f>(-$D$19/$Q223+$Q223+SQRT(($D$19/$Q223-$Q223)^2-4*($D$17*$D$20/$Q223+2*$D$17*$D$18*$D$20/($Q223^2))*(-2*$D$21*($Q223^2)/($D$17*$D$18*$D$20))))/(2*($D$17*$D$20/$Q223+4*$D$17*$D$18*$D$20/($Q223^2)))</f>
        <v>2.4782330372077789E-5</v>
      </c>
      <c r="S223" s="8">
        <f t="shared" si="8"/>
        <v>7.3123152310081005E-3</v>
      </c>
    </row>
    <row r="224" spans="16:19" x14ac:dyDescent="0.25">
      <c r="P224">
        <v>8.93499999999983</v>
      </c>
      <c r="Q224" s="8">
        <f t="shared" si="7"/>
        <v>1.1614486138407968E-9</v>
      </c>
      <c r="R224" s="8">
        <f>(-$D$19/$Q224+$Q224+SQRT(($D$19/$Q224-$Q224)^2-4*($D$17*$D$20/$Q224+2*$D$17*$D$18*$D$20/($Q224^2))*(-2*$D$21*($Q224^2)/($D$17*$D$18*$D$20))))/(2*($D$17*$D$20/$Q224+4*$D$17*$D$18*$D$20/($Q224^2)))</f>
        <v>2.5249902780753679E-5</v>
      </c>
      <c r="S224" s="8">
        <f t="shared" si="8"/>
        <v>7.3104662610211125E-3</v>
      </c>
    </row>
    <row r="225" spans="16:19" x14ac:dyDescent="0.25">
      <c r="P225">
        <v>8.9299999999998292</v>
      </c>
      <c r="Q225" s="8">
        <f t="shared" si="7"/>
        <v>1.1748975549399888E-9</v>
      </c>
      <c r="R225" s="8">
        <f>(-$D$19/$Q225+$Q225+SQRT(($D$19/$Q225-$Q225)^2-4*($D$17*$D$20/$Q225+2*$D$17*$D$18*$D$20/($Q225^2))*(-2*$D$21*($Q225^2)/($D$17*$D$18*$D$20))))/(2*($D$17*$D$20/$Q225+4*$D$17*$D$18*$D$20/($Q225^2)))</f>
        <v>2.572591825681878E-5</v>
      </c>
      <c r="S225" s="8">
        <f t="shared" si="8"/>
        <v>7.3086058430372235E-3</v>
      </c>
    </row>
    <row r="226" spans="16:19" x14ac:dyDescent="0.25">
      <c r="P226">
        <v>8.9249999999998302</v>
      </c>
      <c r="Q226" s="8">
        <f t="shared" si="7"/>
        <v>1.188502227437483E-9</v>
      </c>
      <c r="R226" s="8">
        <f>(-$D$19/$Q226+$Q226+SQRT(($D$19/$Q226-$Q226)^2-4*($D$17*$D$20/$Q226+2*$D$17*$D$18*$D$20/($Q226^2))*(-2*$D$21*($Q226^2)/($D$17*$D$18*$D$20))))/(2*($D$17*$D$20/$Q226+4*$D$17*$D$18*$D$20/($Q226^2)))</f>
        <v>2.6210525356849666E-5</v>
      </c>
      <c r="S226" s="8">
        <f t="shared" si="8"/>
        <v>7.3067338326998545E-3</v>
      </c>
    </row>
    <row r="227" spans="16:19" x14ac:dyDescent="0.25">
      <c r="P227">
        <v>8.9199999999998294</v>
      </c>
      <c r="Q227" s="8">
        <f t="shared" si="7"/>
        <v>1.2022644346178828E-9</v>
      </c>
      <c r="R227" s="8">
        <f>(-$D$19/$Q227+$Q227+SQRT(($D$19/$Q227-$Q227)^2-4*($D$17*$D$20/$Q227+2*$D$17*$D$18*$D$20/($Q227^2))*(-2*$D$21*($Q227^2)/($D$17*$D$18*$D$20))))/(2*($D$17*$D$20/$Q227+4*$D$17*$D$18*$D$20/($Q227^2)))</f>
        <v>2.6703875229421315E-5</v>
      </c>
      <c r="S227" s="8">
        <f t="shared" si="8"/>
        <v>7.3048500834000333E-3</v>
      </c>
    </row>
    <row r="228" spans="16:19" x14ac:dyDescent="0.25">
      <c r="P228">
        <v>8.9149999999998304</v>
      </c>
      <c r="Q228" s="8">
        <f t="shared" si="7"/>
        <v>1.2161860006468388E-9</v>
      </c>
      <c r="R228" s="8">
        <f>(-$D$19/$Q228+$Q228+SQRT(($D$19/$Q228-$Q228)^2-4*($D$17*$D$20/$Q228+2*$D$17*$D$18*$D$20/($Q228^2))*(-2*$D$21*($Q228^2)/($D$17*$D$18*$D$20))))/(2*($D$17*$D$20/$Q228+4*$D$17*$D$18*$D$20/($Q228^2)))</f>
        <v>2.7206121660345555E-5</v>
      </c>
      <c r="S228" s="8">
        <f t="shared" si="8"/>
        <v>7.3029544462413099E-3</v>
      </c>
    </row>
    <row r="229" spans="16:19" x14ac:dyDescent="0.25">
      <c r="P229">
        <v>8.9099999999998296</v>
      </c>
      <c r="Q229" s="8">
        <f t="shared" si="7"/>
        <v>1.2302687708128622E-9</v>
      </c>
      <c r="R229" s="8">
        <f>(-$D$19/$Q229+$Q229+SQRT(($D$19/$Q229-$Q229)^2-4*($D$17*$D$20/$Q229+2*$D$17*$D$18*$D$20/($Q229^2))*(-2*$D$21*($Q229^2)/($D$17*$D$18*$D$20))))/(2*($D$17*$D$20/$Q229+4*$D$17*$D$18*$D$20/($Q229^2)))</f>
        <v>2.7717421118699119E-5</v>
      </c>
      <c r="S229" s="8">
        <f t="shared" si="8"/>
        <v>7.3010467700041319E-3</v>
      </c>
    </row>
    <row r="230" spans="16:19" x14ac:dyDescent="0.25">
      <c r="P230">
        <v>8.9049999999998306</v>
      </c>
      <c r="Q230" s="8">
        <f t="shared" si="7"/>
        <v>1.2445146117718667E-9</v>
      </c>
      <c r="R230" s="8">
        <f>(-$D$19/$Q230+$Q230+SQRT(($D$19/$Q230-$Q230)^2-4*($D$17*$D$20/$Q230+2*$D$17*$D$18*$D$20/($Q230^2))*(-2*$D$21*($Q230^2)/($D$17*$D$18*$D$20))))/(2*($D$17*$D$20/$Q230+4*$D$17*$D$18*$D$20/($Q230^2)))</f>
        <v>2.8237932803651373E-5</v>
      </c>
      <c r="S230" s="8">
        <f t="shared" si="8"/>
        <v>7.2991269011096734E-3</v>
      </c>
    </row>
    <row r="231" spans="16:19" x14ac:dyDescent="0.25">
      <c r="P231">
        <v>8.8999999999998298</v>
      </c>
      <c r="Q231" s="8">
        <f t="shared" si="7"/>
        <v>1.2589254117946589E-9</v>
      </c>
      <c r="R231" s="8">
        <f>(-$D$19/$Q231+$Q231+SQRT(($D$19/$Q231-$Q231)^2-4*($D$17*$D$20/$Q231+2*$D$17*$D$18*$D$20/($Q231^2))*(-2*$D$21*($Q231^2)/($D$17*$D$18*$D$20))))/(2*($D$17*$D$20/$Q231+4*$D$17*$D$18*$D$20/($Q231^2)))</f>
        <v>2.8767818692112669E-5</v>
      </c>
      <c r="S231" s="8">
        <f t="shared" si="8"/>
        <v>7.2971946835830841E-3</v>
      </c>
    </row>
    <row r="232" spans="16:19" x14ac:dyDescent="0.25">
      <c r="P232">
        <v>8.8949999999998308</v>
      </c>
      <c r="Q232" s="8">
        <f t="shared" si="7"/>
        <v>1.2735030810171545E-9</v>
      </c>
      <c r="R232" s="8">
        <f>(-$D$19/$Q232+$Q232+SQRT(($D$19/$Q232-$Q232)^2-4*($D$17*$D$20/$Q232+2*$D$17*$D$18*$D$20/($Q232^2))*(-2*$D$21*($Q232^2)/($D$17*$D$18*$D$20))))/(2*($D$17*$D$20/$Q232+4*$D$17*$D$18*$D$20/($Q232^2)))</f>
        <v>2.930724358720822E-5</v>
      </c>
      <c r="S232" s="8">
        <f t="shared" si="8"/>
        <v>7.2952499590161835E-3</v>
      </c>
    </row>
    <row r="233" spans="16:19" x14ac:dyDescent="0.25">
      <c r="P233">
        <v>8.88999999999983</v>
      </c>
      <c r="Q233" s="8">
        <f t="shared" si="7"/>
        <v>1.288249551693637E-9</v>
      </c>
      <c r="R233" s="8">
        <f>(-$D$19/$Q233+$Q233+SQRT(($D$19/$Q233-$Q233)^2-4*($D$17*$D$20/$Q233+2*$D$17*$D$18*$D$20/($Q233^2))*(-2*$D$21*($Q233^2)/($D$17*$D$18*$D$20))))/(2*($D$17*$D$20/$Q233+4*$D$17*$D$18*$D$20/($Q233^2)))</f>
        <v>2.9856375167602171E-5</v>
      </c>
      <c r="S233" s="8">
        <f t="shared" si="8"/>
        <v>7.2932925665295445E-3</v>
      </c>
    </row>
    <row r="234" spans="16:19" x14ac:dyDescent="0.25">
      <c r="P234">
        <v>8.8849999999998293</v>
      </c>
      <c r="Q234" s="8">
        <f t="shared" si="7"/>
        <v>1.3031667784528082E-9</v>
      </c>
      <c r="R234" s="8">
        <f>(-$D$19/$Q234+$Q234+SQRT(($D$19/$Q234-$Q234)^2-4*($D$17*$D$20/$Q234+2*$D$17*$D$18*$D$20/($Q234^2))*(-2*$D$21*($Q234^2)/($D$17*$D$18*$D$20))))/(2*($D$17*$D$20/$Q234+4*$D$17*$D$18*$D$20/($Q234^2)))</f>
        <v>3.0415384037676259E-5</v>
      </c>
      <c r="S234" s="8">
        <f t="shared" si="8"/>
        <v>7.2913223427339986E-3</v>
      </c>
    </row>
    <row r="235" spans="16:19" x14ac:dyDescent="0.25">
      <c r="P235">
        <v>8.8799999999998196</v>
      </c>
      <c r="Q235" s="8">
        <f t="shared" si="7"/>
        <v>1.3182567385569544E-9</v>
      </c>
      <c r="R235" s="8">
        <f>(-$D$19/$Q235+$Q235+SQRT(($D$19/$Q235-$Q235)^2-4*($D$17*$D$20/$Q235+2*$D$17*$D$18*$D$20/($Q235^2))*(-2*$D$21*($Q235^2)/($D$17*$D$18*$D$20))))/(2*($D$17*$D$20/$Q235+4*$D$17*$D$18*$D$20/($Q235^2)))</f>
        <v>3.0984443778588713E-5</v>
      </c>
      <c r="S235" s="8">
        <f t="shared" si="8"/>
        <v>7.289339121691509E-3</v>
      </c>
    </row>
    <row r="236" spans="16:19" x14ac:dyDescent="0.25">
      <c r="P236">
        <v>8.8749999999998206</v>
      </c>
      <c r="Q236" s="8">
        <f t="shared" si="7"/>
        <v>1.333521432163873E-9</v>
      </c>
      <c r="R236" s="8">
        <f>(-$D$19/$Q236+$Q236+SQRT(($D$19/$Q236-$Q236)^2-4*($D$17*$D$20/$Q236+2*$D$17*$D$18*$D$20/($Q236^2))*(-2*$D$21*($Q236^2)/($D$17*$D$18*$D$20))))/(2*($D$17*$D$20/$Q236+4*$D$17*$D$18*$D$20/($Q236^2)))</f>
        <v>3.1563731000214024E-5</v>
      </c>
      <c r="S236" s="8">
        <f t="shared" si="8"/>
        <v>7.2873427348754405E-3</v>
      </c>
    </row>
    <row r="237" spans="16:19" x14ac:dyDescent="0.25">
      <c r="P237">
        <v>8.8699999999998198</v>
      </c>
      <c r="Q237" s="8">
        <f t="shared" si="7"/>
        <v>1.3489628825922088E-9</v>
      </c>
      <c r="R237" s="8">
        <f>(-$D$19/$Q237+$Q237+SQRT(($D$19/$Q237-$Q237)^2-4*($D$17*$D$20/$Q237+2*$D$17*$D$18*$D$20/($Q237^2))*(-2*$D$21*($Q237^2)/($D$17*$D$18*$D$20))))/(2*($D$17*$D$20/$Q237+4*$D$17*$D$18*$D$20/($Q237^2)))</f>
        <v>3.2153425394002157E-5</v>
      </c>
      <c r="S237" s="8">
        <f t="shared" si="8"/>
        <v>7.2853330111301521E-3</v>
      </c>
    </row>
    <row r="238" spans="16:19" x14ac:dyDescent="0.25">
      <c r="P238">
        <v>8.8649999999998208</v>
      </c>
      <c r="Q238" s="8">
        <f t="shared" si="7"/>
        <v>1.3645831365894861E-9</v>
      </c>
      <c r="R238" s="8">
        <f>(-$D$19/$Q238+$Q238+SQRT(($D$19/$Q238-$Q238)^2-4*($D$17*$D$20/$Q238+2*$D$17*$D$18*$D$20/($Q238^2))*(-2*$D$21*($Q238^2)/($D$17*$D$18*$D$20))))/(2*($D$17*$D$20/$Q238+4*$D$17*$D$18*$D$20/($Q238^2)))</f>
        <v>3.2753709786744885E-5</v>
      </c>
      <c r="S238" s="8">
        <f t="shared" si="8"/>
        <v>7.2833097766299851E-3</v>
      </c>
    </row>
    <row r="239" spans="16:19" x14ac:dyDescent="0.25">
      <c r="P239">
        <v>8.85999999999982</v>
      </c>
      <c r="Q239" s="8">
        <f t="shared" si="7"/>
        <v>1.3803842646034527E-9</v>
      </c>
      <c r="R239" s="8">
        <f>(-$D$19/$Q239+$Q239+SQRT(($D$19/$Q239-$Q239)^2-4*($D$17*$D$20/$Q239+2*$D$17*$D$18*$D$20/($Q239^2))*(-2*$D$21*($Q239^2)/($D$17*$D$18*$D$20))))/(2*($D$17*$D$20/$Q239+4*$D$17*$D$18*$D$20/($Q239^2)))</f>
        <v>3.3364770195286855E-5</v>
      </c>
      <c r="S239" s="8">
        <f t="shared" si="8"/>
        <v>7.2812728548375533E-3</v>
      </c>
    </row>
    <row r="240" spans="16:19" x14ac:dyDescent="0.25">
      <c r="P240">
        <v>8.8549999999998192</v>
      </c>
      <c r="Q240" s="8">
        <f t="shared" si="7"/>
        <v>1.396368361056517E-9</v>
      </c>
      <c r="R240" s="8">
        <f>(-$D$19/$Q240+$Q240+SQRT(($D$19/$Q240-$Q240)^2-4*($D$17*$D$20/$Q240+2*$D$17*$D$18*$D$20/($Q240^2))*(-2*$D$21*($Q240^2)/($D$17*$D$18*$D$20))))/(2*($D$17*$D$20/$Q240+4*$D$17*$D$18*$D$20/($Q240^2)))</f>
        <v>3.3986795882188532E-5</v>
      </c>
      <c r="S240" s="8">
        <f t="shared" si="8"/>
        <v>7.2792220664613652E-3</v>
      </c>
    </row>
    <row r="241" spans="16:19" x14ac:dyDescent="0.25">
      <c r="P241">
        <v>8.8499999999998202</v>
      </c>
      <c r="Q241" s="8">
        <f t="shared" si="7"/>
        <v>1.4125375446233355E-9</v>
      </c>
      <c r="R241" s="8">
        <f>(-$D$19/$Q241+$Q241+SQRT(($D$19/$Q241-$Q241)^2-4*($D$17*$D$20/$Q241+2*$D$17*$D$18*$D$20/($Q241^2))*(-2*$D$21*($Q241^2)/($D$17*$D$18*$D$20))))/(2*($D$17*$D$20/$Q241+4*$D$17*$D$18*$D$20/($Q241^2)))</f>
        <v>3.4619979412357926E-5</v>
      </c>
      <c r="S241" s="8">
        <f t="shared" si="8"/>
        <v>7.2771572294127633E-3</v>
      </c>
    </row>
    <row r="242" spans="16:19" x14ac:dyDescent="0.25">
      <c r="P242">
        <v>8.8449999999998195</v>
      </c>
      <c r="Q242" s="8">
        <f t="shared" si="7"/>
        <v>1.4288939585116956E-9</v>
      </c>
      <c r="R242" s="8">
        <f>(-$D$19/$Q242+$Q242+SQRT(($D$19/$Q242-$Q242)^2-4*($D$17*$D$20/$Q242+2*$D$17*$D$18*$D$20/($Q242^2))*(-2*$D$21*($Q242^2)/($D$17*$D$18*$D$20))))/(2*($D$17*$D$20/$Q242+4*$D$17*$D$18*$D$20/($Q242^2)))</f>
        <v>3.5264516710672425E-5</v>
      </c>
      <c r="S242" s="8">
        <f t="shared" si="8"/>
        <v>7.2750781587621336E-3</v>
      </c>
    </row>
    <row r="243" spans="16:19" x14ac:dyDescent="0.25">
      <c r="P243">
        <v>8.8399999999998204</v>
      </c>
      <c r="Q243" s="8">
        <f t="shared" si="7"/>
        <v>1.445439770746522E-9</v>
      </c>
      <c r="R243" s="8">
        <f>(-$D$19/$Q243+$Q243+SQRT(($D$19/$Q243-$Q243)^2-4*($D$17*$D$20/$Q243+2*$D$17*$D$18*$D$20/($Q243^2))*(-2*$D$21*($Q243^2)/($D$17*$D$18*$D$20))))/(2*($D$17*$D$20/$Q243+4*$D$17*$D$18*$D$20/($Q243^2)))</f>
        <v>3.5920607120599821E-5</v>
      </c>
      <c r="S243" s="8">
        <f t="shared" si="8"/>
        <v>7.2729846666944268E-3</v>
      </c>
    </row>
    <row r="244" spans="16:19" x14ac:dyDescent="0.25">
      <c r="P244">
        <v>8.8349999999998197</v>
      </c>
      <c r="Q244" s="8">
        <f t="shared" si="7"/>
        <v>1.4621771744573246E-9</v>
      </c>
      <c r="R244" s="8">
        <f>(-$D$19/$Q244+$Q244+SQRT(($D$19/$Q244-$Q244)^2-4*($D$17*$D$20/$Q244+2*$D$17*$D$18*$D$20/($Q244^2))*(-2*$D$21*($Q244^2)/($D$17*$D$18*$D$20))))/(2*($D$17*$D$20/$Q244+4*$D$17*$D$18*$D$20/($Q244^2)))</f>
        <v>3.6588453463846723E-5</v>
      </c>
      <c r="S244" s="8">
        <f t="shared" si="8"/>
        <v>7.2708765624639148E-3</v>
      </c>
    </row>
    <row r="245" spans="16:19" x14ac:dyDescent="0.25">
      <c r="P245">
        <v>8.8299999999998207</v>
      </c>
      <c r="Q245" s="8">
        <f t="shared" si="7"/>
        <v>1.4791083881688156E-9</v>
      </c>
      <c r="R245" s="8">
        <f>(-$D$19/$Q245+$Q245+SQRT(($D$19/$Q245-$Q245)^2-4*($D$17*$D$20/$Q245+2*$D$17*$D$18*$D$20/($Q245^2))*(-2*$D$21*($Q245^2)/($D$17*$D$18*$D$20))))/(2*($D$17*$D$20/$Q245+4*$D$17*$D$18*$D$20/($Q245^2)))</f>
        <v>3.7268262101040209E-5</v>
      </c>
      <c r="S245" s="8">
        <f t="shared" si="8"/>
        <v>7.2687536523482277E-3</v>
      </c>
    </row>
    <row r="246" spans="16:19" x14ac:dyDescent="0.25">
      <c r="P246">
        <v>8.8249999999998199</v>
      </c>
      <c r="Q246" s="8">
        <f t="shared" si="7"/>
        <v>1.4962356560950486E-9</v>
      </c>
      <c r="R246" s="8">
        <f>(-$D$19/$Q246+$Q246+SQRT(($D$19/$Q246-$Q246)^2-4*($D$17*$D$20/$Q246+2*$D$17*$D$18*$D$20/($Q246^2))*(-2*$D$21*($Q246^2)/($D$17*$D$18*$D$20))))/(2*($D$17*$D$20/$Q246+4*$D$17*$D$18*$D$20/($Q246^2)))</f>
        <v>3.7960242993473063E-5</v>
      </c>
      <c r="S246" s="8">
        <f t="shared" si="8"/>
        <v>7.2666157396015984E-3</v>
      </c>
    </row>
    <row r="247" spans="16:19" x14ac:dyDescent="0.25">
      <c r="P247">
        <v>8.8199999999998209</v>
      </c>
      <c r="Q247" s="8">
        <f t="shared" si="7"/>
        <v>1.5135612484368306E-9</v>
      </c>
      <c r="R247" s="8">
        <f>(-$D$19/$Q247+$Q247+SQRT(($D$19/$Q247-$Q247)^2-4*($D$17*$D$20/$Q247+2*$D$17*$D$18*$D$20/($Q247^2))*(-2*$D$21*($Q247^2)/($D$17*$D$18*$D$20))))/(2*($D$17*$D$20/$Q247+4*$D$17*$D$18*$D$20/($Q247^2)))</f>
        <v>3.8664609765919575E-5</v>
      </c>
      <c r="S247" s="8">
        <f t="shared" si="8"/>
        <v>7.264462624407355E-3</v>
      </c>
    </row>
    <row r="248" spans="16:19" x14ac:dyDescent="0.25">
      <c r="P248">
        <v>8.8149999999998094</v>
      </c>
      <c r="Q248" s="8">
        <f t="shared" si="7"/>
        <v>1.5310874616826977E-9</v>
      </c>
      <c r="R248" s="8">
        <f>(-$D$19/$Q248+$Q248+SQRT(($D$19/$Q248-$Q248)^2-4*($D$17*$D$20/$Q248+2*$D$17*$D$18*$D$20/($Q248^2))*(-2*$D$21*($Q248^2)/($D$17*$D$18*$D$20))))/(2*($D$17*$D$20/$Q248+4*$D$17*$D$18*$D$20/($Q248^2)))</f>
        <v>3.938157977055077E-5</v>
      </c>
      <c r="S248" s="8">
        <f t="shared" si="8"/>
        <v>7.2622941038296019E-3</v>
      </c>
    </row>
    <row r="249" spans="16:19" x14ac:dyDescent="0.25">
      <c r="P249">
        <v>8.8099999999998104</v>
      </c>
      <c r="Q249" s="8">
        <f t="shared" si="7"/>
        <v>1.5488166189131563E-9</v>
      </c>
      <c r="R249" s="8">
        <f>(-$D$19/$Q249+$Q249+SQRT(($D$19/$Q249-$Q249)^2-4*($D$17*$D$20/$Q249+2*$D$17*$D$18*$D$20/($Q249^2))*(-2*$D$21*($Q249^2)/($D$17*$D$18*$D$20))))/(2*($D$17*$D$20/$Q249+4*$D$17*$D$18*$D$20/($Q249^2)))</f>
        <v>4.0111374151954328E-5</v>
      </c>
      <c r="S249" s="8">
        <f t="shared" si="8"/>
        <v>7.2601099717641152E-3</v>
      </c>
    </row>
    <row r="250" spans="16:19" x14ac:dyDescent="0.25">
      <c r="P250">
        <v>8.8049999999998096</v>
      </c>
      <c r="Q250" s="8">
        <f t="shared" si="7"/>
        <v>1.5667510701088319E-9</v>
      </c>
      <c r="R250" s="8">
        <f>(-$D$19/$Q250+$Q250+SQRT(($D$19/$Q250-$Q250)^2-4*($D$17*$D$20/$Q250+2*$D$17*$D$18*$D$20/($Q250^2))*(-2*$D$21*($Q250^2)/($D$17*$D$18*$D$20))))/(2*($D$17*$D$20/$Q250+4*$D$17*$D$18*$D$20/($Q250^2)))</f>
        <v>4.0854217913303164E-5</v>
      </c>
      <c r="S250" s="8">
        <f t="shared" si="8"/>
        <v>7.2579100188883755E-3</v>
      </c>
    </row>
    <row r="251" spans="16:19" x14ac:dyDescent="0.25">
      <c r="P251">
        <v>8.7999999999998106</v>
      </c>
      <c r="Q251" s="8">
        <f t="shared" si="7"/>
        <v>1.5848931924618043E-9</v>
      </c>
      <c r="R251" s="8">
        <f>(-$D$19/$Q251+$Q251+SQRT(($D$19/$Q251-$Q251)^2-4*($D$17*$D$20/$Q251+2*$D$17*$D$18*$D$20/($Q251^2))*(-2*$D$21*($Q251^2)/($D$17*$D$18*$D$20))))/(2*($D$17*$D$20/$Q251+4*$D$17*$D$18*$D$20/($Q251^2)))</f>
        <v>4.161033998366127E-5</v>
      </c>
      <c r="S251" s="8">
        <f t="shared" si="8"/>
        <v>7.2556940326107986E-3</v>
      </c>
    </row>
    <row r="252" spans="16:19" x14ac:dyDescent="0.25">
      <c r="P252">
        <v>8.7949999999998099</v>
      </c>
      <c r="Q252" s="8">
        <f t="shared" si="7"/>
        <v>1.60324539069074E-9</v>
      </c>
      <c r="R252" s="8">
        <f>(-$D$19/$Q252+$Q252+SQRT(($D$19/$Q252-$Q252)^2-4*($D$17*$D$20/$Q252+2*$D$17*$D$18*$D$20/($Q252^2))*(-2*$D$21*($Q252^2)/($D$17*$D$18*$D$20))))/(2*($D$17*$D$20/$Q252+4*$D$17*$D$18*$D$20/($Q252^2)))</f>
        <v>4.2379973286470151E-5</v>
      </c>
      <c r="S252" s="8">
        <f t="shared" si="8"/>
        <v>7.2534617970190993E-3</v>
      </c>
    </row>
    <row r="253" spans="16:19" x14ac:dyDescent="0.25">
      <c r="P253">
        <v>8.7899999999998109</v>
      </c>
      <c r="Q253" s="8">
        <f t="shared" si="7"/>
        <v>1.6218100973596308E-9</v>
      </c>
      <c r="R253" s="8">
        <f>(-$D$19/$Q253+$Q253+SQRT(($D$19/$Q253-$Q253)^2-4*($D$17*$D$20/$Q253+2*$D$17*$D$18*$D$20/($Q253^2))*(-2*$D$21*($Q253^2)/($D$17*$D$18*$D$20))))/(2*($D$17*$D$20/$Q253+4*$D$17*$D$18*$D$20/($Q253^2)))</f>
        <v>4.3163354809226806E-5</v>
      </c>
      <c r="S253" s="8">
        <f t="shared" si="8"/>
        <v>7.2512130928277709E-3</v>
      </c>
    </row>
    <row r="254" spans="16:19" x14ac:dyDescent="0.25">
      <c r="P254">
        <v>8.7849999999998101</v>
      </c>
      <c r="Q254" s="8">
        <f t="shared" si="7"/>
        <v>1.6405897732002541E-9</v>
      </c>
      <c r="R254" s="8">
        <f>(-$D$19/$Q254+$Q254+SQRT(($D$19/$Q254-$Q254)^2-4*($D$17*$D$20/$Q254+2*$D$17*$D$18*$D$20/($Q254^2))*(-2*$D$21*($Q254^2)/($D$17*$D$18*$D$20))))/(2*($D$17*$D$20/$Q254+4*$D$17*$D$18*$D$20/($Q254^2)))</f>
        <v>4.3960725674376884E-5</v>
      </c>
      <c r="S254" s="8">
        <f t="shared" si="8"/>
        <v>7.2489476973246914E-3</v>
      </c>
    </row>
    <row r="255" spans="16:19" x14ac:dyDescent="0.25">
      <c r="P255">
        <v>8.7799999999998093</v>
      </c>
      <c r="Q255" s="8">
        <f t="shared" si="7"/>
        <v>1.6595869074382836E-9</v>
      </c>
      <c r="R255" s="8">
        <f>(-$D$19/$Q255+$Q255+SQRT(($D$19/$Q255-$Q255)^2-4*($D$17*$D$20/$Q255+2*$D$17*$D$18*$D$20/($Q255^2))*(-2*$D$21*($Q255^2)/($D$17*$D$18*$D$20))))/(2*($D$17*$D$20/$Q255+4*$D$17*$D$18*$D$20/($Q255^2)))</f>
        <v>4.4772331211439634E-5</v>
      </c>
      <c r="S255" s="8">
        <f t="shared" si="8"/>
        <v>7.2466653843168208E-3</v>
      </c>
    </row>
    <row r="256" spans="16:19" x14ac:dyDescent="0.25">
      <c r="P256">
        <v>8.7749999999998103</v>
      </c>
      <c r="Q256" s="8">
        <f t="shared" si="7"/>
        <v>1.6788040181232915E-9</v>
      </c>
      <c r="R256" s="8">
        <f>(-$D$19/$Q256+$Q256+SQRT(($D$19/$Q256-$Q256)^2-4*($D$17*$D$20/$Q256+2*$D$17*$D$18*$D$20/($Q256^2))*(-2*$D$21*($Q256^2)/($D$17*$D$18*$D$20))))/(2*($D$17*$D$20/$Q256+4*$D$17*$D$18*$D$20/($Q256^2)))</f>
        <v>4.559842103039421E-5</v>
      </c>
      <c r="S256" s="8">
        <f t="shared" si="8"/>
        <v>7.2443659240749693E-3</v>
      </c>
    </row>
    <row r="257" spans="16:19" x14ac:dyDescent="0.25">
      <c r="P257">
        <v>8.7699999999998095</v>
      </c>
      <c r="Q257" s="8">
        <f t="shared" si="7"/>
        <v>1.6982436524624841E-9</v>
      </c>
      <c r="R257" s="8">
        <f>(-$D$19/$Q257+$Q257+SQRT(($D$19/$Q257-$Q257)^2-4*($D$17*$D$20/$Q257+2*$D$17*$D$18*$D$20/($Q257^2))*(-2*$D$21*($Q257^2)/($D$17*$D$18*$D$20))))/(2*($D$17*$D$20/$Q257+4*$D$17*$D$18*$D$20/($Q257^2)))</f>
        <v>4.6439249096340946E-5</v>
      </c>
      <c r="S257" s="8">
        <f t="shared" si="8"/>
        <v>7.2420490832776361E-3</v>
      </c>
    </row>
    <row r="258" spans="16:19" x14ac:dyDescent="0.25">
      <c r="P258">
        <v>8.7649999999998105</v>
      </c>
      <c r="Q258" s="8">
        <f t="shared" si="7"/>
        <v>1.7179083871583362E-9</v>
      </c>
      <c r="R258" s="8">
        <f>(-$D$19/$Q258+$Q258+SQRT(($D$19/$Q258-$Q258)^2-4*($D$17*$D$20/$Q258+2*$D$17*$D$18*$D$20/($Q258^2))*(-2*$D$21*($Q258^2)/($D$17*$D$18*$D$20))))/(2*($D$17*$D$20/$Q258+4*$D$17*$D$18*$D$20/($Q258^2)))</f>
        <v>4.7295073805464744E-5</v>
      </c>
      <c r="S258" s="8">
        <f t="shared" si="8"/>
        <v>7.2397146249538816E-3</v>
      </c>
    </row>
    <row r="259" spans="16:19" x14ac:dyDescent="0.25">
      <c r="P259">
        <v>8.7599999999998097</v>
      </c>
      <c r="Q259" s="8">
        <f t="shared" si="7"/>
        <v>1.7378008287501319E-9</v>
      </c>
      <c r="R259" s="8">
        <f>(-$D$19/$Q259+$Q259+SQRT(($D$19/$Q259-$Q259)^2-4*($D$17*$D$20/$Q259+2*$D$17*$D$18*$D$20/($Q259^2))*(-2*$D$21*($Q259^2)/($D$17*$D$18*$D$20))))/(2*($D$17*$D$20/$Q259+4*$D$17*$D$18*$D$20/($Q259^2)))</f>
        <v>4.8166158062321877E-5</v>
      </c>
      <c r="S259" s="8">
        <f t="shared" si="8"/>
        <v>7.2373623084252331E-3</v>
      </c>
    </row>
    <row r="260" spans="16:19" x14ac:dyDescent="0.25">
      <c r="P260">
        <v>8.7549999999998107</v>
      </c>
      <c r="Q260" s="8">
        <f t="shared" si="7"/>
        <v>1.7579236139594578E-9</v>
      </c>
      <c r="R260" s="8">
        <f>(-$D$19/$Q260+$Q260+SQRT(($D$19/$Q260-$Q260)^2-4*($D$17*$D$20/$Q260+2*$D$17*$D$18*$D$20/($Q260^2))*(-2*$D$21*($Q260^2)/($D$17*$D$18*$D$20))))/(2*($D$17*$D$20/$Q260+4*$D$17*$D$18*$D$20/($Q260^2)))</f>
        <v>4.9052769358473065E-5</v>
      </c>
      <c r="S260" s="8">
        <f t="shared" si="8"/>
        <v>7.2349918892465918E-3</v>
      </c>
    </row>
    <row r="261" spans="16:19" x14ac:dyDescent="0.25">
      <c r="P261">
        <v>8.7499999999997993</v>
      </c>
      <c r="Q261" s="8">
        <f t="shared" si="7"/>
        <v>1.7782794100397411E-9</v>
      </c>
      <c r="R261" s="8">
        <f>(-$D$19/$Q261+$Q261+SQRT(($D$19/$Q261-$Q261)^2-4*($D$17*$D$20/$Q261+2*$D$17*$D$18*$D$20/($Q261^2))*(-2*$D$21*($Q261^2)/($D$17*$D$18*$D$20))))/(2*($D$17*$D$20/$Q261+4*$D$17*$D$18*$D$20/($Q261^2)))</f>
        <v>4.9955179852488512E-5</v>
      </c>
      <c r="S261" s="8">
        <f t="shared" si="8"/>
        <v>7.2326031191461294E-3</v>
      </c>
    </row>
    <row r="262" spans="16:19" x14ac:dyDescent="0.25">
      <c r="P262">
        <v>8.7449999999998003</v>
      </c>
      <c r="Q262" s="8">
        <f t="shared" si="7"/>
        <v>1.7988709151296089E-9</v>
      </c>
      <c r="R262" s="8">
        <f>(-$D$19/$Q262+$Q262+SQRT(($D$19/$Q262-$Q262)^2-4*($D$17*$D$20/$Q262+2*$D$17*$D$18*$D$20/($Q262^2))*(-2*$D$21*($Q262^2)/($D$17*$D$18*$D$20))))/(2*($D$17*$D$20/$Q262+4*$D$17*$D$18*$D$20/($Q262^2)))</f>
        <v>5.0873666451336729E-5</v>
      </c>
      <c r="S262" s="8">
        <f t="shared" si="8"/>
        <v>7.2301957459641733E-3</v>
      </c>
    </row>
    <row r="263" spans="16:19" x14ac:dyDescent="0.25">
      <c r="P263">
        <v>8.7399999999997995</v>
      </c>
      <c r="Q263" s="8">
        <f t="shared" si="7"/>
        <v>1.8197008586108208E-9</v>
      </c>
      <c r="R263" s="8">
        <f>(-$D$19/$Q263+$Q263+SQRT(($D$19/$Q263-$Q263)^2-4*($D$17*$D$20/$Q263+2*$D$17*$D$18*$D$20/($Q263^2))*(-2*$D$21*($Q263^2)/($D$17*$D$18*$D$20))))/(2*($D$17*$D$20/$Q263+4*$D$17*$D$18*$D$20/($Q263^2)))</f>
        <v>5.1808510893212592E-5</v>
      </c>
      <c r="S263" s="8">
        <f t="shared" si="8"/>
        <v>7.2277695135909946E-3</v>
      </c>
    </row>
    <row r="264" spans="16:19" x14ac:dyDescent="0.25">
      <c r="P264">
        <v>8.7349999999998005</v>
      </c>
      <c r="Q264" s="8">
        <f t="shared" si="7"/>
        <v>1.840772001469796E-9</v>
      </c>
      <c r="R264" s="8">
        <f>(-$D$19/$Q264+$Q264+SQRT(($D$19/$Q264-$Q264)^2-4*($D$17*$D$20/$Q264+2*$D$17*$D$18*$D$20/($Q264^2))*(-2*$D$21*($Q264^2)/($D$17*$D$18*$D$20))))/(2*($D$17*$D$20/$Q264+4*$D$17*$D$18*$D$20/($Q264^2)))</f>
        <v>5.2759999831784057E-5</v>
      </c>
      <c r="S264" s="8">
        <f t="shared" si="8"/>
        <v>7.225324161903586E-3</v>
      </c>
    </row>
    <row r="265" spans="16:19" x14ac:dyDescent="0.25">
      <c r="P265">
        <v>8.7299999999997997</v>
      </c>
      <c r="Q265" s="8">
        <f t="shared" si="7"/>
        <v>1.862087136663724E-9</v>
      </c>
      <c r="R265" s="8">
        <f>(-$D$19/$Q265+$Q265+SQRT(($D$19/$Q265-$Q265)^2-4*($D$17*$D$20/$Q265+2*$D$17*$D$18*$D$20/($Q265^2))*(-2*$D$21*($Q265^2)/($D$17*$D$18*$D$20))))/(2*($D$17*$D$20/$Q265+4*$D$17*$D$18*$D$20/($Q265^2)))</f>
        <v>5.3728424921924034E-5</v>
      </c>
      <c r="S265" s="8">
        <f t="shared" si="8"/>
        <v>7.222859426701313E-3</v>
      </c>
    </row>
    <row r="266" spans="16:19" x14ac:dyDescent="0.25">
      <c r="P266">
        <v>8.7249999999998007</v>
      </c>
      <c r="Q266" s="8">
        <f t="shared" si="7"/>
        <v>1.8836490894906603E-9</v>
      </c>
      <c r="R266" s="8">
        <f>(-$D$19/$Q266+$Q266+SQRT(($D$19/$Q266-$Q266)^2-4*($D$17*$D$20/$Q266+2*$D$17*$D$18*$D$20/($Q266^2))*(-2*$D$21*($Q266^2)/($D$17*$D$18*$D$20))))/(2*($D$17*$D$20/$Q266+4*$D$17*$D$18*$D$20/($Q266^2)))</f>
        <v>5.4714082906924678E-5</v>
      </c>
      <c r="S266" s="8">
        <f t="shared" si="8"/>
        <v>7.2203750396404769E-3</v>
      </c>
    </row>
    <row r="267" spans="16:19" x14ac:dyDescent="0.25">
      <c r="P267">
        <v>8.7199999999997999</v>
      </c>
      <c r="Q267" s="8">
        <f t="shared" si="7"/>
        <v>1.9054607179641233E-9</v>
      </c>
      <c r="R267" s="8">
        <f>(-$D$19/$Q267+$Q267+SQRT(($D$19/$Q267-$Q267)^2-4*($D$17*$D$20/$Q267+2*$D$17*$D$18*$D$20/($Q267^2))*(-2*$D$21*($Q267^2)/($D$17*$D$18*$D$20))))/(2*($D$17*$D$20/$Q267+4*$D$17*$D$18*$D$20/($Q267^2)))</f>
        <v>5.5717275707240596E-5</v>
      </c>
      <c r="S267" s="8">
        <f t="shared" si="8"/>
        <v>7.2178707281677391E-3</v>
      </c>
    </row>
    <row r="268" spans="16:19" x14ac:dyDescent="0.25">
      <c r="P268">
        <v>8.7149999999997991</v>
      </c>
      <c r="Q268" s="8">
        <f t="shared" ref="Q268:Q331" si="9">10^(-P268)</f>
        <v>1.9275249131918225E-9</v>
      </c>
      <c r="R268" s="8">
        <f>(-$D$19/$Q268+$Q268+SQRT(($D$19/$Q268-$Q268)^2-4*($D$17*$D$20/$Q268+2*$D$17*$D$18*$D$20/($Q268^2))*(-2*$D$21*($Q268^2)/($D$17*$D$18*$D$20))))/(2*($D$17*$D$20/$Q268+4*$D$17*$D$18*$D$20/($Q268^2)))</f>
        <v>5.6738310510768693E-5</v>
      </c>
      <c r="S268" s="8">
        <f t="shared" ref="S268:S331" si="10">ABS(($J$28/($D$15*$D$16)+$J$29*$D$17*$D$20/$Q268)*$R268-$D$21*($Q268^2)/($D$17*$D$18*$D$20*$R268)*$J$29-$J$16+$D$9*$J$29)</f>
        <v>7.2153462154524051E-3</v>
      </c>
    </row>
    <row r="269" spans="16:19" x14ac:dyDescent="0.25">
      <c r="P269">
        <v>8.7099999999998001</v>
      </c>
      <c r="Q269" s="8">
        <f t="shared" si="9"/>
        <v>1.949844599758942E-9</v>
      </c>
      <c r="R269" s="8">
        <f>(-$D$19/$Q269+$Q269+SQRT(($D$19/$Q269-$Q269)^2-4*($D$17*$D$20/$Q269+2*$D$17*$D$18*$D$20/($Q269^2))*(-2*$D$21*($Q269^2)/($D$17*$D$18*$D$20))))/(2*($D$17*$D$20/$Q269+4*$D$17*$D$18*$D$20/($Q269^2)))</f>
        <v>5.7777499864708618E-5</v>
      </c>
      <c r="S269" s="8">
        <f t="shared" si="10"/>
        <v>7.2128012203175364E-3</v>
      </c>
    </row>
    <row r="270" spans="16:19" x14ac:dyDescent="0.25">
      <c r="P270">
        <v>8.7049999999997993</v>
      </c>
      <c r="Q270" s="8">
        <f t="shared" si="9"/>
        <v>1.9724227361157603E-9</v>
      </c>
      <c r="R270" s="8">
        <f>(-$D$19/$Q270+$Q270+SQRT(($D$19/$Q270-$Q270)^2-4*($D$17*$D$20/$Q270+2*$D$17*$D$18*$D$20/($Q270^2))*(-2*$D$21*($Q270^2)/($D$17*$D$18*$D$20))))/(2*($D$17*$D$20/$Q270+4*$D$17*$D$18*$D$20/($Q270^2)))</f>
        <v>5.8835161769018687E-5</v>
      </c>
      <c r="S270" s="8">
        <f t="shared" si="10"/>
        <v>7.210235457169872E-3</v>
      </c>
    </row>
    <row r="271" spans="16:19" x14ac:dyDescent="0.25">
      <c r="P271">
        <v>8.6999999999998003</v>
      </c>
      <c r="Q271" s="8">
        <f t="shared" si="9"/>
        <v>1.9952623149697898E-9</v>
      </c>
      <c r="R271" s="8">
        <f>(-$D$19/$Q271+$Q271+SQRT(($D$19/$Q271-$Q271)^2-4*($D$17*$D$20/$Q271+2*$D$17*$D$18*$D$20/($Q271^2))*(-2*$D$21*($Q271^2)/($D$17*$D$18*$D$20))))/(2*($D$17*$D$20/$Q271+4*$D$17*$D$18*$D$20/($Q271^2)))</f>
        <v>5.9911619771501396E-5</v>
      </c>
      <c r="S271" s="8">
        <f t="shared" si="10"/>
        <v>7.2076486359285378E-3</v>
      </c>
    </row>
    <row r="272" spans="16:19" x14ac:dyDescent="0.25">
      <c r="P272">
        <v>8.6949999999997996</v>
      </c>
      <c r="Q272" s="8">
        <f t="shared" si="9"/>
        <v>2.0183663636824888E-9</v>
      </c>
      <c r="R272" s="8">
        <f>(-$D$19/$Q272+$Q272+SQRT(($D$19/$Q272-$Q272)^2-4*($D$17*$D$20/$Q272+2*$D$17*$D$18*$D$20/($Q272^2))*(-2*$D$21*($Q272^2)/($D$17*$D$18*$D$20))))/(2*($D$17*$D$20/$Q272+4*$D$17*$D$18*$D$20/($Q272^2)))</f>
        <v>6.1007203064546874E-5</v>
      </c>
      <c r="S272" s="8">
        <f t="shared" si="10"/>
        <v>7.2050404619525268E-3</v>
      </c>
    </row>
    <row r="273" spans="16:19" x14ac:dyDescent="0.25">
      <c r="P273">
        <v>8.6899999999998006</v>
      </c>
      <c r="Q273" s="8">
        <f t="shared" si="9"/>
        <v>2.0417379446704606E-9</v>
      </c>
      <c r="R273" s="8">
        <f>(-$D$19/$Q273+$Q273+SQRT(($D$19/$Q273-$Q273)^2-4*($D$17*$D$20/$Q273+2*$D$17*$D$18*$D$20/($Q273^2))*(-2*$D$21*($Q273^2)/($D$17*$D$18*$D$20))))/(2*($D$17*$D$20/$Q273+4*$D$17*$D$18*$D$20/($Q273^2)))</f>
        <v>6.2122246583556565E-5</v>
      </c>
      <c r="S273" s="8">
        <f t="shared" si="10"/>
        <v>7.2024106359669217E-3</v>
      </c>
    </row>
    <row r="274" spans="16:19" x14ac:dyDescent="0.25">
      <c r="P274">
        <v>8.6849999999997909</v>
      </c>
      <c r="Q274" s="8">
        <f t="shared" si="9"/>
        <v>2.0653801558115226E-9</v>
      </c>
      <c r="R274" s="8">
        <f>(-$D$19/$Q274+$Q274+SQRT(($D$19/$Q274-$Q274)^2-4*($D$17*$D$20/$Q274+2*$D$17*$D$18*$D$20/($Q274^2))*(-2*$D$21*($Q274^2)/($D$17*$D$18*$D$20))))/(2*($D$17*$D$20/$Q274+4*$D$17*$D$18*$D$20/($Q274^2)))</f>
        <v>6.3257091107092175E-5</v>
      </c>
      <c r="S274" s="8">
        <f t="shared" si="10"/>
        <v>7.1997588539878307E-3</v>
      </c>
    </row>
    <row r="275" spans="16:19" x14ac:dyDescent="0.25">
      <c r="P275">
        <v>8.6799999999997901</v>
      </c>
      <c r="Q275" s="8">
        <f t="shared" si="9"/>
        <v>2.0892961308550439E-9</v>
      </c>
      <c r="R275" s="8">
        <f>(-$D$19/$Q275+$Q275+SQRT(($D$19/$Q275-$Q275)^2-4*($D$17*$D$20/$Q275+2*$D$17*$D$18*$D$20/($Q275^2))*(-2*$D$21*($Q275^2)/($D$17*$D$18*$D$20))))/(2*($D$17*$D$20/$Q275+4*$D$17*$D$18*$D$20/($Q275^2)))</f>
        <v>6.4412083358748539E-5</v>
      </c>
      <c r="S275" s="8">
        <f t="shared" si="10"/>
        <v>7.1970848072460542E-3</v>
      </c>
    </row>
    <row r="276" spans="16:19" x14ac:dyDescent="0.25">
      <c r="P276">
        <v>8.6749999999997893</v>
      </c>
      <c r="Q276" s="8">
        <f t="shared" si="9"/>
        <v>2.1134890398376705E-9</v>
      </c>
      <c r="R276" s="8">
        <f>(-$D$19/$Q276+$Q276+SQRT(($D$19/$Q276-$Q276)^2-4*($D$17*$D$20/$Q276+2*$D$17*$D$18*$D$20/($Q276^2))*(-2*$D$21*($Q276^2)/($D$17*$D$18*$D$20))))/(2*($D$17*$D$20/$Q276+4*$D$17*$D$18*$D$20/($Q276^2)))</f>
        <v>6.5587576110831737E-5</v>
      </c>
      <c r="S276" s="8">
        <f t="shared" si="10"/>
        <v>7.1943881821093731E-3</v>
      </c>
    </row>
    <row r="277" spans="16:19" x14ac:dyDescent="0.25">
      <c r="P277">
        <v>8.6699999999997903</v>
      </c>
      <c r="Q277" s="8">
        <f t="shared" si="9"/>
        <v>2.1379620895032598E-9</v>
      </c>
      <c r="R277" s="8">
        <f>(-$D$19/$Q277+$Q277+SQRT(($D$19/$Q277-$Q277)^2-4*($D$17*$D$20/$Q277+2*$D$17*$D$18*$D$20/($Q277^2))*(-2*$D$21*($Q277^2)/($D$17*$D$18*$D$20))))/(2*($D$17*$D$20/$Q277+4*$D$17*$D$18*$D$20/($Q277^2)))</f>
        <v>6.6783928289813942E-5</v>
      </c>
      <c r="S277" s="8">
        <f t="shared" si="10"/>
        <v>7.1916686600035423E-3</v>
      </c>
    </row>
    <row r="278" spans="16:19" x14ac:dyDescent="0.25">
      <c r="P278">
        <v>8.6649999999997895</v>
      </c>
      <c r="Q278" s="8">
        <f t="shared" si="9"/>
        <v>2.1627185237280676E-9</v>
      </c>
      <c r="R278" s="8">
        <f>(-$D$19/$Q278+$Q278+SQRT(($D$19/$Q278-$Q278)^2-4*($D$17*$D$20/$Q278+2*$D$17*$D$18*$D$20/($Q278^2))*(-2*$D$21*($Q278^2)/($D$17*$D$18*$D$20))))/(2*($D$17*$D$20/$Q278+4*$D$17*$D$18*$D$20/($Q278^2)))</f>
        <v>6.8001505083644642E-5</v>
      </c>
      <c r="S278" s="8">
        <f t="shared" si="10"/>
        <v>7.1889259173318785E-3</v>
      </c>
    </row>
    <row r="279" spans="16:19" x14ac:dyDescent="0.25">
      <c r="P279">
        <v>8.6599999999997905</v>
      </c>
      <c r="Q279" s="8">
        <f t="shared" si="9"/>
        <v>2.1877616239506043E-9</v>
      </c>
      <c r="R279" s="8">
        <f>(-$D$19/$Q279+$Q279+SQRT(($D$19/$Q279-$Q279)^2-4*($D$17*$D$20/$Q279+2*$D$17*$D$18*$D$20/($Q279^2))*(-2*$D$21*($Q279^2)/($D$17*$D$18*$D$20))))/(2*($D$17*$D$20/$Q279+4*$D$17*$D$18*$D$20/($Q279^2)))</f>
        <v>6.9240678050918277E-5</v>
      </c>
      <c r="S279" s="8">
        <f t="shared" si="10"/>
        <v>7.1861596253934793E-3</v>
      </c>
    </row>
    <row r="280" spans="16:19" x14ac:dyDescent="0.25">
      <c r="P280">
        <v>8.6549999999997898</v>
      </c>
      <c r="Q280" s="8">
        <f t="shared" si="9"/>
        <v>2.2130947096067012E-9</v>
      </c>
      <c r="R280" s="8">
        <f>(-$D$19/$Q280+$Q280+SQRT(($D$19/$Q280-$Q280)^2-4*($D$17*$D$20/$Q280+2*$D$17*$D$18*$D$20/($Q280^2))*(-2*$D$21*($Q280^2)/($D$17*$D$18*$D$20))))/(2*($D$17*$D$20/$Q280+4*$D$17*$D$18*$D$20/($Q280^2)))</f>
        <v>7.05018252319556E-5</v>
      </c>
      <c r="S280" s="8">
        <f t="shared" si="10"/>
        <v>7.183369450299985E-3</v>
      </c>
    </row>
    <row r="281" spans="16:19" x14ac:dyDescent="0.25">
      <c r="P281">
        <v>8.6499999999997907</v>
      </c>
      <c r="Q281" s="8">
        <f t="shared" si="9"/>
        <v>2.2387211385694151E-9</v>
      </c>
      <c r="R281" s="8">
        <f>(-$D$19/$Q281+$Q281+SQRT(($D$19/$Q281-$Q281)^2-4*($D$17*$D$20/$Q281+2*$D$17*$D$18*$D$20/($Q281^2))*(-2*$D$21*($Q281^2)/($D$17*$D$18*$D$20))))/(2*($D$17*$D$20/$Q281+4*$D$17*$D$18*$D$20/($Q281^2)))</f>
        <v>7.1785331261809709E-5</v>
      </c>
      <c r="S281" s="8">
        <f t="shared" si="10"/>
        <v>7.1805550528909346E-3</v>
      </c>
    </row>
    <row r="282" spans="16:19" x14ac:dyDescent="0.25">
      <c r="P282">
        <v>8.64499999999979</v>
      </c>
      <c r="Q282" s="8">
        <f t="shared" si="9"/>
        <v>2.2646443075941478E-9</v>
      </c>
      <c r="R282" s="8">
        <f>(-$D$19/$Q282+$Q282+SQRT(($D$19/$Q282-$Q282)^2-4*($D$17*$D$20/$Q282+2*$D$17*$D$18*$D$20/($Q282^2))*(-2*$D$21*($Q282^2)/($D$17*$D$18*$D$20))))/(2*($D$17*$D$20/$Q282+4*$D$17*$D$18*$D$20/($Q282^2)))</f>
        <v>7.3091587485246969E-5</v>
      </c>
      <c r="S282" s="8">
        <f t="shared" si="10"/>
        <v>7.1777160886476211E-3</v>
      </c>
    </row>
    <row r="283" spans="16:19" x14ac:dyDescent="0.25">
      <c r="P283">
        <v>8.6399999999997892</v>
      </c>
      <c r="Q283" s="8">
        <f t="shared" si="9"/>
        <v>2.2908676527688817E-9</v>
      </c>
      <c r="R283" s="8">
        <f>(-$D$19/$Q283+$Q283+SQRT(($D$19/$Q283-$Q283)^2-4*($D$17*$D$20/$Q283+2*$D$17*$D$18*$D$20/($Q283^2))*(-2*$D$21*($Q283^2)/($D$17*$D$18*$D$20))))/(2*($D$17*$D$20/$Q283+4*$D$17*$D$18*$D$20/($Q283^2)))</f>
        <v>7.4420992073728962E-5</v>
      </c>
      <c r="S283" s="8">
        <f t="shared" si="10"/>
        <v>7.1748522076054587E-3</v>
      </c>
    </row>
    <row r="284" spans="16:19" x14ac:dyDescent="0.25">
      <c r="P284">
        <v>8.6349999999997902</v>
      </c>
      <c r="Q284" s="8">
        <f t="shared" si="9"/>
        <v>2.3173946499695918E-9</v>
      </c>
      <c r="R284" s="8">
        <f>(-$D$19/$Q284+$Q284+SQRT(($D$19/$Q284-$Q284)^2-4*($D$17*$D$20/$Q284+2*$D$17*$D$18*$D$20/($Q284^2))*(-2*$D$21*($Q284^2)/($D$17*$D$18*$D$20))))/(2*($D$17*$D$20/$Q284+4*$D$17*$D$18*$D$20/($Q284^2)))</f>
        <v>7.5773950144430264E-5</v>
      </c>
      <c r="S284" s="8">
        <f t="shared" si="10"/>
        <v>7.1719630542648313E-3</v>
      </c>
    </row>
    <row r="285" spans="16:19" x14ac:dyDescent="0.25">
      <c r="P285">
        <v>8.6299999999997894</v>
      </c>
      <c r="Q285" s="8">
        <f t="shared" si="9"/>
        <v>2.3442288153210566E-9</v>
      </c>
      <c r="R285" s="8">
        <f>(-$D$19/$Q285+$Q285+SQRT(($D$19/$Q285-$Q285)^2-4*($D$17*$D$20/$Q285+2*$D$17*$D$18*$D$20/($Q285^2))*(-2*$D$21*($Q285^2)/($D$17*$D$18*$D$20))))/(2*($D$17*$D$20/$Q285+4*$D$17*$D$18*$D$20/($Q285^2)))</f>
        <v>7.715087388133606E-5</v>
      </c>
      <c r="S285" s="8">
        <f t="shared" si="10"/>
        <v>7.1690482675003742E-3</v>
      </c>
    </row>
    <row r="286" spans="16:19" x14ac:dyDescent="0.25">
      <c r="P286">
        <v>8.6249999999997904</v>
      </c>
      <c r="Q286" s="8">
        <f t="shared" si="9"/>
        <v>2.3713737056627943E-9</v>
      </c>
      <c r="R286" s="8">
        <f>(-$D$19/$Q286+$Q286+SQRT(($D$19/$Q286-$Q286)^2-4*($D$17*$D$20/$Q286+2*$D$17*$D$18*$D$20/($Q286^2))*(-2*$D$21*($Q286^2)/($D$17*$D$18*$D$20))))/(2*($D$17*$D$20/$Q286+4*$D$17*$D$18*$D$20/($Q286^2)))</f>
        <v>7.8552182658438304E-5</v>
      </c>
      <c r="S286" s="8">
        <f t="shared" si="10"/>
        <v>7.1661074804686992E-3</v>
      </c>
    </row>
    <row r="287" spans="16:19" x14ac:dyDescent="0.25">
      <c r="P287">
        <v>8.6199999999997807</v>
      </c>
      <c r="Q287" s="8">
        <f t="shared" si="9"/>
        <v>2.3988329190206937E-9</v>
      </c>
      <c r="R287" s="8">
        <f>(-$D$19/$Q287+$Q287+SQRT(($D$19/$Q287-$Q287)^2-4*($D$17*$D$20/$Q287+2*$D$17*$D$18*$D$20/($Q287^2))*(-2*$D$21*($Q287^2)/($D$17*$D$18*$D$20))))/(2*($D$17*$D$20/$Q287+4*$D$17*$D$18*$D$20/($Q287^2)))</f>
        <v>7.9978303165093601E-5</v>
      </c>
      <c r="S287" s="8">
        <f t="shared" si="10"/>
        <v>7.1631403205144849E-3</v>
      </c>
    </row>
    <row r="288" spans="16:19" x14ac:dyDescent="0.25">
      <c r="P288">
        <v>8.6149999999997799</v>
      </c>
      <c r="Q288" s="8">
        <f t="shared" si="9"/>
        <v>2.4266100950836411E-9</v>
      </c>
      <c r="R288" s="8">
        <f>(-$D$19/$Q288+$Q288+SQRT(($D$19/$Q288-$Q288)^2-4*($D$17*$D$20/$Q288+2*$D$17*$D$18*$D$20/($Q288^2))*(-2*$D$21*($Q288^2)/($D$17*$D$18*$D$20))))/(2*($D$17*$D$20/$Q288+4*$D$17*$D$18*$D$20/($Q288^2)))</f>
        <v>8.1429669533540462E-5</v>
      </c>
      <c r="S288" s="8">
        <f t="shared" si="10"/>
        <v>7.1601464090749745E-3</v>
      </c>
    </row>
    <row r="289" spans="16:19" x14ac:dyDescent="0.25">
      <c r="P289">
        <v>8.6099999999997792</v>
      </c>
      <c r="Q289" s="8">
        <f t="shared" si="9"/>
        <v>2.4547089156862703E-9</v>
      </c>
      <c r="R289" s="8">
        <f>(-$D$19/$Q289+$Q289+SQRT(($D$19/$Q289-$Q289)^2-4*($D$17*$D$20/$Q289+2*$D$17*$D$18*$D$20/($Q289^2))*(-2*$D$21*($Q289^2)/($D$17*$D$18*$D$20))))/(2*($D$17*$D$20/$Q289+4*$D$17*$D$18*$D$20/($Q289^2)))</f>
        <v>8.2906723468669462E-5</v>
      </c>
      <c r="S289" s="8">
        <f t="shared" si="10"/>
        <v>7.1571253615827553E-3</v>
      </c>
    </row>
    <row r="290" spans="16:19" x14ac:dyDescent="0.25">
      <c r="P290">
        <v>8.6049999999997802</v>
      </c>
      <c r="Q290" s="8">
        <f t="shared" si="9"/>
        <v>2.4831331052968242E-9</v>
      </c>
      <c r="R290" s="8">
        <f>(-$D$19/$Q290+$Q290+SQRT(($D$19/$Q290-$Q290)^2-4*($D$17*$D$20/$Q290+2*$D$17*$D$18*$D$20/($Q290^2))*(-2*$D$21*($Q290^2)/($D$17*$D$18*$D$20))))/(2*($D$17*$D$20/$Q290+4*$D$17*$D$18*$D$20/($Q290^2)))</f>
        <v>8.4409914380029061E-5</v>
      </c>
      <c r="S290" s="8">
        <f t="shared" si="10"/>
        <v>7.1540767873668875E-3</v>
      </c>
    </row>
    <row r="291" spans="16:19" x14ac:dyDescent="0.25">
      <c r="P291">
        <v>8.5999999999997794</v>
      </c>
      <c r="Q291" s="8">
        <f t="shared" si="9"/>
        <v>2.5118864315108484E-9</v>
      </c>
      <c r="R291" s="8">
        <f>(-$D$19/$Q291+$Q291+SQRT(($D$19/$Q291-$Q291)^2-4*($D$17*$D$20/$Q291+2*$D$17*$D$18*$D$20/($Q291^2))*(-2*$D$21*($Q291^2)/($D$17*$D$18*$D$20))))/(2*($D$17*$D$20/$Q291+4*$D$17*$D$18*$D$20/($Q291^2)))</f>
        <v>8.5939699516140357E-5</v>
      </c>
      <c r="S291" s="8">
        <f t="shared" si="10"/>
        <v>7.1510002895522999E-3</v>
      </c>
    </row>
    <row r="292" spans="16:19" x14ac:dyDescent="0.25">
      <c r="P292">
        <v>8.5949999999997804</v>
      </c>
      <c r="Q292" s="8">
        <f t="shared" si="9"/>
        <v>2.5409727055505881E-9</v>
      </c>
      <c r="R292" s="8">
        <f>(-$D$19/$Q292+$Q292+SQRT(($D$19/$Q292-$Q292)^2-4*($D$17*$D$20/$Q292+2*$D$17*$D$18*$D$20/($Q292^2))*(-2*$D$21*($Q292^2)/($D$17*$D$18*$D$20))))/(2*($D$17*$D$20/$Q292+4*$D$17*$D$18*$D$20/($Q292^2)))</f>
        <v>8.7496544101150966E-5</v>
      </c>
      <c r="S292" s="8">
        <f t="shared" si="10"/>
        <v>7.1478954649574246E-3</v>
      </c>
    </row>
    <row r="293" spans="16:19" x14ac:dyDescent="0.25">
      <c r="P293">
        <v>8.5899999999997796</v>
      </c>
      <c r="Q293" s="8">
        <f t="shared" si="9"/>
        <v>2.5703957827701616E-9</v>
      </c>
      <c r="R293" s="8">
        <f>(-$D$19/$Q293+$Q293+SQRT(($D$19/$Q293-$Q293)^2-4*($D$17*$D$20/$Q293+2*$D$17*$D$18*$D$20/($Q293^2))*(-2*$D$21*($Q293^2)/($D$17*$D$18*$D$20))))/(2*($D$17*$D$20/$Q293+4*$D$17*$D$18*$D$20/($Q293^2)))</f>
        <v>8.9080921473869154E-5</v>
      </c>
      <c r="S293" s="8">
        <f t="shared" si="10"/>
        <v>7.1447619039900559E-3</v>
      </c>
    </row>
    <row r="294" spans="16:19" x14ac:dyDescent="0.25">
      <c r="P294">
        <v>8.5849999999997806</v>
      </c>
      <c r="Q294" s="8">
        <f t="shared" si="9"/>
        <v>2.6001595631665842E-9</v>
      </c>
      <c r="R294" s="8">
        <f>(-$D$19/$Q294+$Q294+SQRT(($D$19/$Q294-$Q294)^2-4*($D$17*$D$20/$Q294+2*$D$17*$D$18*$D$20/($Q294^2))*(-2*$D$21*($Q294^2)/($D$17*$D$18*$D$20))))/(2*($D$17*$D$20/$Q294+4*$D$17*$D$18*$D$20/($Q294^2)))</f>
        <v>9.0693313229219885E-5</v>
      </c>
      <c r="S294" s="8">
        <f t="shared" si="10"/>
        <v>7.1415991905413936E-3</v>
      </c>
    </row>
    <row r="295" spans="16:19" x14ac:dyDescent="0.25">
      <c r="P295">
        <v>8.5799999999997798</v>
      </c>
      <c r="Q295" s="8">
        <f t="shared" si="9"/>
        <v>2.6302679918967096E-9</v>
      </c>
      <c r="R295" s="8">
        <f>(-$D$19/$Q295+$Q295+SQRT(($D$19/$Q295-$Q295)^2-4*($D$17*$D$20/$Q295+2*$D$17*$D$18*$D$20/($Q295^2))*(-2*$D$21*($Q295^2)/($D$17*$D$18*$D$20))))/(2*($D$17*$D$20/$Q295+4*$D$17*$D$18*$D$20/($Q295^2)))</f>
        <v>9.2334209362164758E-5</v>
      </c>
      <c r="S295" s="8">
        <f t="shared" si="10"/>
        <v>7.1384069018782395E-3</v>
      </c>
    </row>
    <row r="296" spans="16:19" x14ac:dyDescent="0.25">
      <c r="P296">
        <v>8.5749999999997808</v>
      </c>
      <c r="Q296" s="8">
        <f t="shared" si="9"/>
        <v>2.6607250598001429E-9</v>
      </c>
      <c r="R296" s="8">
        <f>(-$D$19/$Q296+$Q296+SQRT(($D$19/$Q296-$Q296)^2-4*($D$17*$D$20/$Q296+2*$D$17*$D$18*$D$20/($Q296^2))*(-2*$D$21*($Q296^2)/($D$17*$D$18*$D$20))))/(2*($D$17*$D$20/$Q296+4*$D$17*$D$18*$D$20/($Q296^2)))</f>
        <v>9.400410841412886E-5</v>
      </c>
      <c r="S296" s="8">
        <f t="shared" si="10"/>
        <v>7.1351846085333116E-3</v>
      </c>
    </row>
    <row r="297" spans="16:19" x14ac:dyDescent="0.25">
      <c r="P297">
        <v>8.5699999999997694</v>
      </c>
      <c r="Q297" s="8">
        <f t="shared" si="9"/>
        <v>2.6915348039283411E-9</v>
      </c>
      <c r="R297" s="8">
        <f>(-$D$19/$Q297+$Q297+SQRT(($D$19/$Q297-$Q297)^2-4*($D$17*$D$20/$Q297+2*$D$17*$D$18*$D$20/($Q297^2))*(-2*$D$21*($Q297^2)/($D$17*$D$18*$D$20))))/(2*($D$17*$D$20/$Q297+4*$D$17*$D$18*$D$20/($Q297^2)))</f>
        <v>9.5703517621985003E-5</v>
      </c>
      <c r="S297" s="8">
        <f t="shared" si="10"/>
        <v>7.1319318741936404E-3</v>
      </c>
    </row>
    <row r="298" spans="16:19" x14ac:dyDescent="0.25">
      <c r="P298">
        <v>8.5649999999997704</v>
      </c>
      <c r="Q298" s="8">
        <f t="shared" si="9"/>
        <v>2.7227013080793445E-9</v>
      </c>
      <c r="R298" s="8">
        <f>(-$D$19/$Q298+$Q298+SQRT(($D$19/$Q298-$Q298)^2-4*($D$17*$D$20/$Q298+2*$D$17*$D$18*$D$20/($Q298^2))*(-2*$D$21*($Q298^2)/($D$17*$D$18*$D$20))))/(2*($D$17*$D$20/$Q298+4*$D$17*$D$18*$D$20/($Q298^2)))</f>
        <v>9.7432953069606252E-5</v>
      </c>
      <c r="S298" s="8">
        <f t="shared" si="10"/>
        <v>7.1286482555870719E-3</v>
      </c>
    </row>
    <row r="299" spans="16:19" x14ac:dyDescent="0.25">
      <c r="P299">
        <v>8.5599999999997696</v>
      </c>
      <c r="Q299" s="8">
        <f t="shared" si="9"/>
        <v>2.7542287033396246E-9</v>
      </c>
      <c r="R299" s="8">
        <f>(-$D$19/$Q299+$Q299+SQRT(($D$19/$Q299-$Q299)^2-4*($D$17*$D$20/$Q299+2*$D$17*$D$18*$D$20/($Q299^2))*(-2*$D$21*($Q299^2)/($D$17*$D$18*$D$20))))/(2*($D$17*$D$20/$Q299+4*$D$17*$D$18*$D$20/($Q299^2)))</f>
        <v>9.9192939842109297E-5</v>
      </c>
      <c r="S299" s="8">
        <f t="shared" si="10"/>
        <v>7.1253333023666848E-3</v>
      </c>
    </row>
    <row r="300" spans="16:19" x14ac:dyDescent="0.25">
      <c r="P300">
        <v>8.5549999999997706</v>
      </c>
      <c r="Q300" s="8">
        <f t="shared" si="9"/>
        <v>2.7861211686312352E-9</v>
      </c>
      <c r="R300" s="8">
        <f>(-$D$19/$Q300+$Q300+SQRT(($D$19/$Q300-$Q300)^2-4*($D$17*$D$20/$Q300+2*$D$17*$D$18*$D$20/($Q300^2))*(-2*$D$21*($Q300^2)/($D$17*$D$18*$D$20))))/(2*($D$17*$D$20/$Q300+4*$D$17*$D$18*$D$20/($Q300^2)))</f>
        <v>1.0098401218273141E-4</v>
      </c>
      <c r="S300" s="8">
        <f t="shared" si="10"/>
        <v>7.1219865569933103E-3</v>
      </c>
    </row>
    <row r="301" spans="16:19" x14ac:dyDescent="0.25">
      <c r="P301">
        <v>8.5499999999997698</v>
      </c>
      <c r="Q301" s="8">
        <f t="shared" si="9"/>
        <v>2.8183829312659457E-9</v>
      </c>
      <c r="R301" s="8">
        <f>(-$D$19/$Q301+$Q301+SQRT(($D$19/$Q301-$Q301)^2-4*($D$17*$D$20/$Q301+2*$D$17*$D$18*$D$20/($Q301^2))*(-2*$D$21*($Q301^2)/($D$17*$D$18*$D$20))))/(2*($D$17*$D$20/$Q301+4*$D$17*$D$18*$D$20/($Q301^2)))</f>
        <v>1.0280671365247551E-4</v>
      </c>
      <c r="S301" s="8">
        <f t="shared" si="10"/>
        <v>7.1186075546159217E-3</v>
      </c>
    </row>
    <row r="302" spans="16:19" x14ac:dyDescent="0.25">
      <c r="P302">
        <v>8.5449999999997708</v>
      </c>
      <c r="Q302" s="8">
        <f t="shared" si="9"/>
        <v>2.851018267505408E-9</v>
      </c>
      <c r="R302" s="8">
        <f>(-$D$19/$Q302+$Q302+SQRT(($D$19/$Q302-$Q302)^2-4*($D$17*$D$20/$Q302+2*$D$17*$D$18*$D$20/($Q302^2))*(-2*$D$21*($Q302^2)/($D$17*$D$18*$D$20))))/(2*($D$17*$D$20/$Q302+4*$D$17*$D$18*$D$20/($Q302^2)))</f>
        <v>1.0466159729251523E-4</v>
      </c>
      <c r="S302" s="8">
        <f t="shared" si="10"/>
        <v>7.1151958229499941E-3</v>
      </c>
    </row>
    <row r="303" spans="16:19" x14ac:dyDescent="0.25">
      <c r="P303">
        <v>8.53999999999977</v>
      </c>
      <c r="Q303" s="8">
        <f t="shared" si="9"/>
        <v>2.8840315031281325E-9</v>
      </c>
      <c r="R303" s="8">
        <f>(-$D$19/$Q303+$Q303+SQRT(($D$19/$Q303-$Q303)^2-4*($D$17*$D$20/$Q303+2*$D$17*$D$18*$D$20/($Q303^2))*(-2*$D$21*($Q303^2)/($D$17*$D$18*$D$20))))/(2*($D$17*$D$20/$Q303+4*$D$17*$D$18*$D$20/($Q303^2)))</f>
        <v>1.0654922578944713E-4</v>
      </c>
      <c r="S303" s="8">
        <f t="shared" si="10"/>
        <v>7.1117508821536939E-3</v>
      </c>
    </row>
    <row r="304" spans="16:19" x14ac:dyDescent="0.25">
      <c r="P304">
        <v>8.5349999999997692</v>
      </c>
      <c r="Q304" s="8">
        <f t="shared" si="9"/>
        <v>2.9174270140027105E-9</v>
      </c>
      <c r="R304" s="8">
        <f>(-$D$19/$Q304+$Q304+SQRT(($D$19/$Q304-$Q304)^2-4*($D$17*$D$20/$Q304+2*$D$17*$D$18*$D$20/($Q304^2))*(-2*$D$21*($Q304^2)/($D$17*$D$18*$D$20))))/(2*($D$17*$D$20/$Q304+4*$D$17*$D$18*$D$20/($Q304^2)))</f>
        <v>1.084701716434033E-4</v>
      </c>
      <c r="S304" s="8">
        <f t="shared" si="10"/>
        <v>7.1082722447019589E-3</v>
      </c>
    </row>
    <row r="305" spans="16:19" x14ac:dyDescent="0.25">
      <c r="P305">
        <v>8.5299999999997702</v>
      </c>
      <c r="Q305" s="8">
        <f t="shared" si="9"/>
        <v>2.9512092266679369E-9</v>
      </c>
      <c r="R305" s="8">
        <f>(-$D$19/$Q305+$Q305+SQRT(($D$19/$Q305-$Q305)^2-4*($D$17*$D$20/$Q305+2*$D$17*$D$18*$D$20/($Q305^2))*(-2*$D$21*($Q305^2)/($D$17*$D$18*$D$20))))/(2*($D$17*$D$20/$Q305+4*$D$17*$D$18*$D$20/($Q305^2)))</f>
        <v>1.104250173391077E-4</v>
      </c>
      <c r="S305" s="8">
        <f t="shared" si="10"/>
        <v>7.1047594152583438E-3</v>
      </c>
    </row>
    <row r="306" spans="16:19" x14ac:dyDescent="0.25">
      <c r="P306">
        <v>8.5249999999997694</v>
      </c>
      <c r="Q306" s="8">
        <f t="shared" si="9"/>
        <v>2.9853826189195395E-9</v>
      </c>
      <c r="R306" s="8">
        <f>(-$D$19/$Q306+$Q306+SQRT(($D$19/$Q306-$Q306)^2-4*($D$17*$D$20/$Q306+2*$D$17*$D$18*$D$20/($Q306^2))*(-2*$D$21*($Q306^2)/($D$17*$D$18*$D$20))))/(2*($D$17*$D$20/$Q306+4*$D$17*$D$18*$D$20/($Q306^2)))</f>
        <v>1.1241435551990601E-4</v>
      </c>
      <c r="S306" s="8">
        <f t="shared" si="10"/>
        <v>7.1012118905446533E-3</v>
      </c>
    </row>
    <row r="307" spans="16:19" x14ac:dyDescent="0.25">
      <c r="P307">
        <v>8.5199999999997704</v>
      </c>
      <c r="Q307" s="8">
        <f t="shared" si="9"/>
        <v>3.0199517204036028E-9</v>
      </c>
      <c r="R307" s="8">
        <f>(-$D$19/$Q307+$Q307+SQRT(($D$19/$Q307-$Q307)^2-4*($D$17*$D$20/$Q307+2*$D$17*$D$18*$D$20/($Q307^2))*(-2*$D$21*($Q307^2)/($D$17*$D$18*$D$20))))/(2*($D$17*$D$20/$Q307+4*$D$17*$D$18*$D$20/($Q307^2)))</f>
        <v>1.1443878916482065E-4</v>
      </c>
      <c r="S307" s="8">
        <f t="shared" si="10"/>
        <v>7.0976291592083074E-3</v>
      </c>
    </row>
    <row r="308" spans="16:19" x14ac:dyDescent="0.25">
      <c r="P308">
        <v>8.5149999999997696</v>
      </c>
      <c r="Q308" s="8">
        <f t="shared" si="9"/>
        <v>3.0549211132171294E-9</v>
      </c>
      <c r="R308" s="8">
        <f>(-$D$19/$Q308+$Q308+SQRT(($D$19/$Q308-$Q308)^2-4*($D$17*$D$20/$Q308+2*$D$17*$D$18*$D$20/($Q308^2))*(-2*$D$21*($Q308^2)/($D$17*$D$18*$D$20))))/(2*($D$17*$D$20/$Q308+4*$D$17*$D$18*$D$20/($Q308^2)))</f>
        <v>1.1649893176870659E-4</v>
      </c>
      <c r="S308" s="8">
        <f t="shared" si="10"/>
        <v>7.0940107016873675E-3</v>
      </c>
    </row>
    <row r="309" spans="16:19" x14ac:dyDescent="0.25">
      <c r="P309">
        <v>8.5099999999997706</v>
      </c>
      <c r="Q309" s="8">
        <f t="shared" si="9"/>
        <v>3.090295432515214E-9</v>
      </c>
      <c r="R309" s="8">
        <f>(-$D$19/$Q309+$Q309+SQRT(($D$19/$Q309-$Q309)^2-4*($D$17*$D$20/$Q309+2*$D$17*$D$18*$D$20/($Q309^2))*(-2*$D$21*($Q309^2)/($D$17*$D$18*$D$20))))/(2*($D$17*$D$20/$Q309+4*$D$17*$D$18*$D$20/($Q309^2)))</f>
        <v>1.1859540752552447E-4</v>
      </c>
      <c r="S309" s="8">
        <f t="shared" si="10"/>
        <v>7.0903559900732513E-3</v>
      </c>
    </row>
    <row r="310" spans="16:19" x14ac:dyDescent="0.25">
      <c r="P310">
        <v>8.5049999999997592</v>
      </c>
      <c r="Q310" s="8">
        <f t="shared" si="9"/>
        <v>3.1260793671256858E-9</v>
      </c>
      <c r="R310" s="8">
        <f>(-$D$19/$Q310+$Q310+SQRT(($D$19/$Q310-$Q310)^2-4*($D$17*$D$20/$Q310+2*$D$17*$D$18*$D$20/($Q310^2))*(-2*$D$21*($Q310^2)/($D$17*$D$18*$D$20))))/(2*($D$17*$D$20/$Q310+4*$D$17*$D$18*$D$20/($Q310^2)))</f>
        <v>1.2072885151483277E-4</v>
      </c>
      <c r="S310" s="8">
        <f t="shared" si="10"/>
        <v>7.0866644879710007E-3</v>
      </c>
    </row>
    <row r="311" spans="16:19" x14ac:dyDescent="0.25">
      <c r="P311">
        <v>8.4999999999997602</v>
      </c>
      <c r="Q311" s="8">
        <f t="shared" si="9"/>
        <v>3.1622776601701191E-9</v>
      </c>
      <c r="R311" s="8">
        <f>(-$D$19/$Q311+$Q311+SQRT(($D$19/$Q311-$Q311)^2-4*($D$17*$D$20/$Q311+2*$D$17*$D$18*$D$20/($Q311^2))*(-2*$D$21*($Q311^2)/($D$17*$D$18*$D$20))))/(2*($D$17*$D$20/$Q311+4*$D$17*$D$18*$D$20/($Q311^2)))</f>
        <v>1.2289990989148379E-4</v>
      </c>
      <c r="S311" s="8">
        <f t="shared" si="10"/>
        <v>7.0829356503572015E-3</v>
      </c>
    </row>
    <row r="312" spans="16:19" x14ac:dyDescent="0.25">
      <c r="P312">
        <v>8.4949999999997594</v>
      </c>
      <c r="Q312" s="8">
        <f t="shared" si="9"/>
        <v>3.1988951096931695E-9</v>
      </c>
      <c r="R312" s="8">
        <f>(-$D$19/$Q312+$Q312+SQRT(($D$19/$Q312-$Q312)^2-4*($D$17*$D$20/$Q312+2*$D$17*$D$18*$D$20/($Q312^2))*(-2*$D$21*($Q312^2)/($D$17*$D$18*$D$20))))/(2*($D$17*$D$20/$Q312+4*$D$17*$D$18*$D$20/($Q312^2)))</f>
        <v>1.2510924007869207E-4</v>
      </c>
      <c r="S312" s="8">
        <f t="shared" si="10"/>
        <v>7.0791689234353033E-3</v>
      </c>
    </row>
    <row r="313" spans="16:19" x14ac:dyDescent="0.25">
      <c r="P313">
        <v>8.4899999999997604</v>
      </c>
      <c r="Q313" s="8">
        <f t="shared" si="9"/>
        <v>3.2359365692980629E-9</v>
      </c>
      <c r="R313" s="8">
        <f>(-$D$19/$Q313+$Q313+SQRT(($D$19/$Q313-$Q313)^2-4*($D$17*$D$20/$Q313+2*$D$17*$D$18*$D$20/($Q313^2))*(-2*$D$21*($Q313^2)/($D$17*$D$18*$D$20))))/(2*($D$17*$D$20/$Q313+4*$D$17*$D$18*$D$20/($Q313^2)))</f>
        <v>1.2735751096439808E-4</v>
      </c>
      <c r="S313" s="8">
        <f t="shared" si="10"/>
        <v>7.0753637444885397E-3</v>
      </c>
    </row>
    <row r="314" spans="16:19" x14ac:dyDescent="0.25">
      <c r="P314">
        <v>8.4849999999997596</v>
      </c>
      <c r="Q314" s="8">
        <f t="shared" si="9"/>
        <v>3.2734069487901822E-9</v>
      </c>
      <c r="R314" s="8">
        <f>(-$D$19/$Q314+$Q314+SQRT(($D$19/$Q314-$Q314)^2-4*($D$17*$D$20/$Q314+2*$D$17*$D$18*$D$20/($Q314^2))*(-2*$D$21*($Q314^2)/($D$17*$D$18*$D$20))))/(2*($D$17*$D$20/$Q314+4*$D$17*$D$18*$D$20/($Q314^2)))</f>
        <v>1.2964540310109676E-4</v>
      </c>
      <c r="S314" s="8">
        <f t="shared" si="10"/>
        <v>7.0715195417302068E-3</v>
      </c>
    </row>
    <row r="315" spans="16:19" x14ac:dyDescent="0.25">
      <c r="P315">
        <v>8.4799999999997606</v>
      </c>
      <c r="Q315" s="8">
        <f t="shared" si="9"/>
        <v>3.3113112148277317E-9</v>
      </c>
      <c r="R315" s="8">
        <f>(-$D$19/$Q315+$Q315+SQRT(($D$19/$Q315-$Q315)^2-4*($D$17*$D$20/$Q315+2*$D$17*$D$18*$D$20/($Q315^2))*(-2*$D$21*($Q315^2)/($D$17*$D$18*$D$20))))/(2*($D$17*$D$20/$Q315+4*$D$17*$D$18*$D$20/($Q315^2)))</f>
        <v>1.3197360890912467E-4</v>
      </c>
      <c r="S315" s="8">
        <f t="shared" si="10"/>
        <v>7.0676357341513726E-3</v>
      </c>
    </row>
    <row r="316" spans="16:19" x14ac:dyDescent="0.25">
      <c r="P316">
        <v>8.4749999999997598</v>
      </c>
      <c r="Q316" s="8">
        <f t="shared" si="9"/>
        <v>3.3496543915801187E-9</v>
      </c>
      <c r="R316" s="8">
        <f>(-$D$19/$Q316+$Q316+SQRT(($D$19/$Q316-$Q316)^2-4*($D$17*$D$20/$Q316+2*$D$17*$D$18*$D$20/($Q316^2))*(-2*$D$21*($Q316^2)/($D$17*$D$18*$D$20))))/(2*($D$17*$D$20/$Q316+4*$D$17*$D$18*$D$20/($Q316^2)))</f>
        <v>1.3434283288349939E-4</v>
      </c>
      <c r="S316" s="8">
        <f t="shared" si="10"/>
        <v>7.063711731365916E-3</v>
      </c>
    </row>
    <row r="317" spans="16:19" x14ac:dyDescent="0.25">
      <c r="P317">
        <v>8.4699999999997608</v>
      </c>
      <c r="Q317" s="8">
        <f t="shared" si="9"/>
        <v>3.3884415613938885E-9</v>
      </c>
      <c r="R317" s="8">
        <f>(-$D$19/$Q317+$Q317+SQRT(($D$19/$Q317-$Q317)^2-4*($D$17*$D$20/$Q317+2*$D$17*$D$18*$D$20/($Q317^2))*(-2*$D$21*($Q317^2)/($D$17*$D$18*$D$20))))/(2*($D$17*$D$20/$Q317+4*$D$17*$D$18*$D$20/($Q317^2)))</f>
        <v>1.3675379180435766E-4</v>
      </c>
      <c r="S317" s="8">
        <f t="shared" si="10"/>
        <v>7.059746933452871E-3</v>
      </c>
    </row>
    <row r="318" spans="16:19" x14ac:dyDescent="0.25">
      <c r="P318">
        <v>8.46499999999976</v>
      </c>
      <c r="Q318" s="8">
        <f t="shared" si="9"/>
        <v>3.4276778654663882E-9</v>
      </c>
      <c r="R318" s="8">
        <f>(-$D$19/$Q318+$Q318+SQRT(($D$19/$Q318-$Q318)^2-4*($D$17*$D$20/$Q318+2*$D$17*$D$18*$D$20/($Q318^2))*(-2*$D$21*($Q318^2)/($D$17*$D$18*$D$20))))/(2*($D$17*$D$20/$Q318+4*$D$17*$D$18*$D$20/($Q318^2)))</f>
        <v>1.3920721495106094E-4</v>
      </c>
      <c r="S318" s="8">
        <f t="shared" si="10"/>
        <v>7.055740730796024E-3</v>
      </c>
    </row>
    <row r="319" spans="16:19" x14ac:dyDescent="0.25">
      <c r="P319">
        <v>8.4599999999997593</v>
      </c>
      <c r="Q319" s="8">
        <f t="shared" si="9"/>
        <v>3.4673685045272349E-9</v>
      </c>
      <c r="R319" s="8">
        <f>(-$D$19/$Q319+$Q319+SQRT(($D$19/$Q319-$Q319)^2-4*($D$17*$D$20/$Q319+2*$D$17*$D$18*$D$20/($Q319^2))*(-2*$D$21*($Q319^2)/($D$17*$D$18*$D$20))))/(2*($D$17*$D$20/$Q319+4*$D$17*$D$18*$D$20/($Q319^2)))</f>
        <v>1.417038443200299E-4</v>
      </c>
      <c r="S319" s="8">
        <f t="shared" si="10"/>
        <v>7.0516925039207159E-3</v>
      </c>
    </row>
    <row r="320" spans="16:19" x14ac:dyDescent="0.25">
      <c r="P320">
        <v>8.4549999999997603</v>
      </c>
      <c r="Q320" s="8">
        <f t="shared" si="9"/>
        <v>3.5075187395276084E-9</v>
      </c>
      <c r="R320" s="8">
        <f>(-$D$19/$Q320+$Q320+SQRT(($D$19/$Q320-$Q320)^2-4*($D$17*$D$20/$Q320+2*$D$17*$D$18*$D$20/($Q320^2))*(-2*$D$21*($Q320^2)/($D$17*$D$18*$D$20))))/(2*($D$17*$D$20/$Q320+4*$D$17*$D$18*$D$20/($Q320^2)))</f>
        <v>1.4424443484637061E-4</v>
      </c>
      <c r="S320" s="8">
        <f t="shared" si="10"/>
        <v>7.0476016233278127E-3</v>
      </c>
    </row>
    <row r="321" spans="16:19" x14ac:dyDescent="0.25">
      <c r="P321">
        <v>8.4499999999997595</v>
      </c>
      <c r="Q321" s="8">
        <f t="shared" si="9"/>
        <v>3.548133892337717E-9</v>
      </c>
      <c r="R321" s="8">
        <f>(-$D$19/$Q321+$Q321+SQRT(($D$19/$Q321-$Q321)^2-4*($D$17*$D$20/$Q321+2*$D$17*$D$18*$D$20/($Q321^2))*(-2*$D$21*($Q321^2)/($D$17*$D$18*$D$20))))/(2*($D$17*$D$20/$Q321+4*$D$17*$D$18*$D$20/($Q321^2)))</f>
        <v>1.4682975462937257E-4</v>
      </c>
      <c r="S321" s="8">
        <f t="shared" si="10"/>
        <v>7.0434674493247583E-3</v>
      </c>
    </row>
    <row r="322" spans="16:19" x14ac:dyDescent="0.25">
      <c r="P322">
        <v>8.4449999999997605</v>
      </c>
      <c r="Q322" s="8">
        <f t="shared" si="9"/>
        <v>3.589219346452025E-9</v>
      </c>
      <c r="R322" s="8">
        <f>(-$D$19/$Q322+$Q322+SQRT(($D$19/$Q322-$Q322)^2-4*($D$17*$D$20/$Q322+2*$D$17*$D$18*$D$20/($Q322^2))*(-2*$D$21*($Q322^2)/($D$17*$D$18*$D$20))))/(2*($D$17*$D$20/$Q322+4*$D$17*$D$18*$D$20/($Q322^2)))</f>
        <v>1.4946058516191561E-4</v>
      </c>
      <c r="S322" s="8">
        <f t="shared" si="10"/>
        <v>7.0392893318537188E-3</v>
      </c>
    </row>
    <row r="323" spans="16:19" x14ac:dyDescent="0.25">
      <c r="P323">
        <v>8.4399999999997508</v>
      </c>
      <c r="Q323" s="8">
        <f t="shared" si="9"/>
        <v>3.630780547703086E-9</v>
      </c>
      <c r="R323" s="8">
        <f>(-$D$19/$Q323+$Q323+SQRT(($D$19/$Q323-$Q323)^2-4*($D$17*$D$20/$Q323+2*$D$17*$D$18*$D$20/($Q323^2))*(-2*$D$21*($Q323^2)/($D$17*$D$18*$D$20))))/(2*($D$17*$D$20/$Q323+4*$D$17*$D$18*$D$20/($Q323^2)))</f>
        <v>1.5213772156390064E-4</v>
      </c>
      <c r="S323" s="8">
        <f t="shared" si="10"/>
        <v>7.0350666103166969E-3</v>
      </c>
    </row>
    <row r="324" spans="16:19" x14ac:dyDescent="0.25">
      <c r="P324">
        <v>8.43499999999975</v>
      </c>
      <c r="Q324" s="8">
        <f t="shared" si="9"/>
        <v>3.6728230049829565E-9</v>
      </c>
      <c r="R324" s="8">
        <f>(-$D$19/$Q324+$Q324+SQRT(($D$19/$Q324-$Q324)^2-4*($D$17*$D$20/$Q324+2*$D$17*$D$18*$D$20/($Q324^2))*(-2*$D$21*($Q324^2)/($D$17*$D$18*$D$20))))/(2*($D$17*$D$20/$Q324+4*$D$17*$D$18*$D$20/($Q324^2)))</f>
        <v>1.5486197281970333E-4</v>
      </c>
      <c r="S324" s="8">
        <f t="shared" si="10"/>
        <v>7.0307986133976595E-3</v>
      </c>
    </row>
    <row r="325" spans="16:19" x14ac:dyDescent="0.25">
      <c r="P325">
        <v>8.4299999999997492</v>
      </c>
      <c r="Q325" s="8">
        <f t="shared" si="9"/>
        <v>3.7153522909738592E-9</v>
      </c>
      <c r="R325" s="8">
        <f>(-$D$19/$Q325+$Q325+SQRT(($D$19/$Q325-$Q325)^2-4*($D$17*$D$20/$Q325+2*$D$17*$D$18*$D$20/($Q325^2))*(-2*$D$21*($Q325^2)/($D$17*$D$18*$D$20))))/(2*($D$17*$D$20/$Q325+4*$D$17*$D$18*$D$20/($Q325^2)))</f>
        <v>1.5763416201982106E-4</v>
      </c>
      <c r="S325" s="8">
        <f t="shared" si="10"/>
        <v>7.0264846588814845E-3</v>
      </c>
    </row>
    <row r="326" spans="16:19" x14ac:dyDescent="0.25">
      <c r="P326">
        <v>8.4249999999997502</v>
      </c>
      <c r="Q326" s="8">
        <f t="shared" si="9"/>
        <v>3.7583740428865997E-9</v>
      </c>
      <c r="R326" s="8">
        <f>(-$D$19/$Q326+$Q326+SQRT(($D$19/$Q326-$Q326)^2-4*($D$17*$D$20/$Q326+2*$D$17*$D$18*$D$20/($Q326^2))*(-2*$D$21*($Q326^2)/($D$17*$D$18*$D$20))))/(2*($D$17*$D$20/$Q326+4*$D$17*$D$18*$D$20/($Q326^2)))</f>
        <v>1.6045512660668493E-4</v>
      </c>
      <c r="S326" s="8">
        <f t="shared" si="10"/>
        <v>7.022124053469826E-3</v>
      </c>
    </row>
    <row r="327" spans="16:19" x14ac:dyDescent="0.25">
      <c r="P327">
        <v>8.4199999999997495</v>
      </c>
      <c r="Q327" s="8">
        <f t="shared" si="9"/>
        <v>3.8018939632077955E-9</v>
      </c>
      <c r="R327" s="8">
        <f>(-$D$19/$Q327+$Q327+SQRT(($D$19/$Q327-$Q327)^2-4*($D$17*$D$20/$Q327+2*$D$17*$D$18*$D$20/($Q327^2))*(-2*$D$21*($Q327^2)/($D$17*$D$18*$D$20))))/(2*($D$17*$D$20/$Q327+4*$D$17*$D$18*$D$20/($Q327^2)))</f>
        <v>1.6332571862476969E-4</v>
      </c>
      <c r="S327" s="8">
        <f t="shared" si="10"/>
        <v>7.0177160925937445E-3</v>
      </c>
    </row>
    <row r="328" spans="16:19" x14ac:dyDescent="0.25">
      <c r="P328">
        <v>8.4149999999997505</v>
      </c>
      <c r="Q328" s="8">
        <f t="shared" si="9"/>
        <v>3.8459178204557444E-9</v>
      </c>
      <c r="R328" s="8">
        <f>(-$D$19/$Q328+$Q328+SQRT(($D$19/$Q328-$Q328)^2-4*($D$17*$D$20/$Q328+2*$D$17*$D$18*$D$20/($Q328^2))*(-2*$D$21*($Q328^2)/($D$17*$D$18*$D$20))))/(2*($D$17*$D$20/$Q328+4*$D$17*$D$18*$D$20/($Q328^2)))</f>
        <v>1.662468049750601E-4</v>
      </c>
      <c r="S328" s="8">
        <f t="shared" si="10"/>
        <v>7.0132600602230821E-3</v>
      </c>
    </row>
    <row r="329" spans="16:19" x14ac:dyDescent="0.25">
      <c r="P329">
        <v>8.4099999999997497</v>
      </c>
      <c r="Q329" s="8">
        <f t="shared" si="9"/>
        <v>3.89045144994504E-9</v>
      </c>
      <c r="R329" s="8">
        <f>(-$D$19/$Q329+$Q329+SQRT(($D$19/$Q329-$Q329)^2-4*($D$17*$D$20/$Q329+2*$D$17*$D$18*$D$20/($Q329^2))*(-2*$D$21*($Q329^2)/($D$17*$D$18*$D$20))))/(2*($D$17*$D$20/$Q329+4*$D$17*$D$18*$D$20/($Q329^2)))</f>
        <v>1.6921926767395025E-4</v>
      </c>
      <c r="S329" s="8">
        <f t="shared" si="10"/>
        <v>7.0087552286725134E-3</v>
      </c>
    </row>
    <row r="330" spans="16:19" x14ac:dyDescent="0.25">
      <c r="P330">
        <v>8.4049999999997507</v>
      </c>
      <c r="Q330" s="8">
        <f t="shared" si="9"/>
        <v>3.9355007545600202E-9</v>
      </c>
      <c r="R330" s="8">
        <f>(-$D$19/$Q330+$Q330+SQRT(($D$19/$Q330-$Q330)^2-4*($D$17*$D$20/$Q330+2*$D$17*$D$18*$D$20/($Q330^2))*(-2*$D$21*($Q330^2)/($D$17*$D$18*$D$20))))/(2*($D$17*$D$20/$Q330+4*$D$17*$D$18*$D$20/($Q330^2)))</f>
        <v>1.7224400411665062E-4</v>
      </c>
      <c r="S330" s="8">
        <f t="shared" si="10"/>
        <v>7.0042008584042291E-3</v>
      </c>
    </row>
    <row r="331" spans="16:19" x14ac:dyDescent="0.25">
      <c r="P331">
        <v>8.3999999999997499</v>
      </c>
      <c r="Q331" s="8">
        <f t="shared" si="9"/>
        <v>3.9810717055372578E-9</v>
      </c>
      <c r="R331" s="8">
        <f>(-$D$19/$Q331+$Q331+SQRT(($D$19/$Q331-$Q331)^2-4*($D$17*$D$20/$Q331+2*$D$17*$D$18*$D$20/($Q331^2))*(-2*$D$21*($Q331^2)/($D$17*$D$18*$D$20))))/(2*($D$17*$D$20/$Q331+4*$D$17*$D$18*$D$20/($Q331^2)))</f>
        <v>1.7532192734519039E-4</v>
      </c>
      <c r="S331" s="8">
        <f t="shared" si="10"/>
        <v>6.999596197827169E-3</v>
      </c>
    </row>
    <row r="332" spans="16:19" x14ac:dyDescent="0.25">
      <c r="P332">
        <v>8.3949999999997509</v>
      </c>
      <c r="Q332" s="8">
        <f t="shared" ref="Q332:Q395" si="11">10^(-P332)</f>
        <v>4.0271703432568881E-9</v>
      </c>
      <c r="R332" s="8">
        <f>(-$D$19/$Q332+$Q332+SQRT(($D$19/$Q332-$Q332)^2-4*($D$17*$D$20/$Q332+2*$D$17*$D$18*$D$20/($Q332^2))*(-2*$D$21*($Q332^2)/($D$17*$D$18*$D$20))))/(2*($D$17*$D$20/$Q332+4*$D$17*$D$18*$D$20/($Q332^2)))</f>
        <v>1.7845396632107269E-4</v>
      </c>
      <c r="S332" s="8">
        <f t="shared" ref="S332:S395" si="12">ABS(($J$28/($D$15*$D$16)+$J$29*$D$17*$D$20/$Q332)*$R332-$D$21*($Q332^2)/($D$17*$D$18*$D$20*$R332)*$J$29-$J$16+$D$9*$J$29)</f>
        <v>6.9949404830927956E-3</v>
      </c>
    </row>
    <row r="333" spans="16:19" x14ac:dyDescent="0.25">
      <c r="P333">
        <v>8.3899999999997501</v>
      </c>
      <c r="Q333" s="8">
        <f t="shared" si="11"/>
        <v>4.0738027780434657E-9</v>
      </c>
      <c r="R333" s="8">
        <f>(-$D$19/$Q333+$Q333+SQRT(($D$19/$Q333-$Q333)^2-4*($D$17*$D$20/$Q333+2*$D$17*$D$18*$D$20/($Q333^2))*(-2*$D$21*($Q333^2)/($D$17*$D$18*$D$20))))/(2*($D$17*$D$20/$Q333+4*$D$17*$D$18*$D$20/($Q333^2)))</f>
        <v>1.8164106620270436E-4</v>
      </c>
      <c r="S333" s="8">
        <f t="shared" si="12"/>
        <v>6.9902329378872634E-3</v>
      </c>
    </row>
    <row r="334" spans="16:19" x14ac:dyDescent="0.25">
      <c r="P334">
        <v>8.3849999999997493</v>
      </c>
      <c r="Q334" s="8">
        <f t="shared" si="11"/>
        <v>4.1209751909756676E-9</v>
      </c>
      <c r="R334" s="8">
        <f>(-$D$19/$Q334+$Q334+SQRT(($D$19/$Q334-$Q334)^2-4*($D$17*$D$20/$Q334+2*$D$17*$D$18*$D$20/($Q334^2))*(-2*$D$21*($Q334^2)/($D$17*$D$18*$D$20))))/(2*($D$17*$D$20/$Q334+4*$D$17*$D$18*$D$20/($Q334^2)))</f>
        <v>1.8488418862762991E-4</v>
      </c>
      <c r="S334" s="8">
        <f t="shared" si="12"/>
        <v>6.9854727732200231E-3</v>
      </c>
    </row>
    <row r="335" spans="16:19" x14ac:dyDescent="0.25">
      <c r="P335">
        <v>8.3799999999997397</v>
      </c>
      <c r="Q335" s="8">
        <f t="shared" si="11"/>
        <v>4.1686938347058498E-9</v>
      </c>
      <c r="R335" s="8">
        <f>(-$D$19/$Q335+$Q335+SQRT(($D$19/$Q335-$Q335)^2-4*($D$17*$D$20/$Q335+2*$D$17*$D$18*$D$20/($Q335^2))*(-2*$D$21*($Q335^2)/($D$17*$D$18*$D$20))))/(2*($D$17*$D$20/$Q335+4*$D$17*$D$18*$D$20/($Q335^2)))</f>
        <v>1.8818431199971449E-4</v>
      </c>
      <c r="S335" s="8">
        <f t="shared" si="12"/>
        <v>6.9806591872086975E-3</v>
      </c>
    </row>
    <row r="336" spans="16:19" x14ac:dyDescent="0.25">
      <c r="P336">
        <v>8.3749999999997407</v>
      </c>
      <c r="Q336" s="8">
        <f t="shared" si="11"/>
        <v>4.2169650342883323E-9</v>
      </c>
      <c r="R336" s="8">
        <f>(-$D$19/$Q336+$Q336+SQRT(($D$19/$Q336-$Q336)^2-4*($D$17*$D$20/$Q336+2*$D$17*$D$18*$D$20/($Q336^2))*(-2*$D$21*($Q336^2)/($D$17*$D$18*$D$20))))/(2*($D$17*$D$20/$Q336+4*$D$17*$D$18*$D$20/($Q336^2)))</f>
        <v>1.9154243178127675E-4</v>
      </c>
      <c r="S336" s="8">
        <f t="shared" si="12"/>
        <v>6.9757913648602907E-3</v>
      </c>
    </row>
    <row r="337" spans="16:19" x14ac:dyDescent="0.25">
      <c r="P337">
        <v>8.3699999999997399</v>
      </c>
      <c r="Q337" s="8">
        <f t="shared" si="11"/>
        <v>4.2657951880184799E-9</v>
      </c>
      <c r="R337" s="8">
        <f>(-$D$19/$Q337+$Q337+SQRT(($D$19/$Q337-$Q337)^2-4*($D$17*$D$20/$Q337+2*$D$17*$D$18*$D$20/($Q337^2))*(-2*$D$21*($Q337^2)/($D$17*$D$18*$D$20))))/(2*($D$17*$D$20/$Q337+4*$D$17*$D$18*$D$20/($Q337^2)))</f>
        <v>1.9495956079039473E-4</v>
      </c>
      <c r="S337" s="8">
        <f t="shared" si="12"/>
        <v>6.970868477848469E-3</v>
      </c>
    </row>
    <row r="338" spans="16:19" x14ac:dyDescent="0.25">
      <c r="P338">
        <v>8.3649999999997409</v>
      </c>
      <c r="Q338" s="8">
        <f t="shared" si="11"/>
        <v>4.3151907682802197E-9</v>
      </c>
      <c r="R338" s="8">
        <f>(-$D$19/$Q338+$Q338+SQRT(($D$19/$Q338-$Q338)^2-4*($D$17*$D$20/$Q338+2*$D$17*$D$18*$D$20/($Q338^2))*(-2*$D$21*($Q338^2)/($D$17*$D$18*$D$20))))/(2*($D$17*$D$20/$Q338+4*$D$17*$D$18*$D$20/($Q338^2)))</f>
        <v>1.9843672950330165E-4</v>
      </c>
      <c r="S338" s="8">
        <f t="shared" si="12"/>
        <v>6.9658896842870978E-3</v>
      </c>
    </row>
    <row r="339" spans="16:19" x14ac:dyDescent="0.25">
      <c r="P339">
        <v>8.3599999999997401</v>
      </c>
      <c r="Q339" s="8">
        <f t="shared" si="11"/>
        <v>4.3651583224042569E-9</v>
      </c>
      <c r="R339" s="8">
        <f>(-$D$19/$Q339+$Q339+SQRT(($D$19/$Q339-$Q339)^2-4*($D$17*$D$20/$Q339+2*$D$17*$D$18*$D$20/($Q339^2))*(-2*$D$21*($Q339^2)/($D$17*$D$18*$D$20))))/(2*($D$17*$D$20/$Q339+4*$D$17*$D$18*$D$20/($Q339^2)))</f>
        <v>2.0197498636211116E-4</v>
      </c>
      <c r="S339" s="8">
        <f t="shared" si="12"/>
        <v>6.960854128499748E-3</v>
      </c>
    </row>
    <row r="340" spans="16:19" x14ac:dyDescent="0.25">
      <c r="P340">
        <v>8.3549999999997393</v>
      </c>
      <c r="Q340" s="8">
        <f t="shared" si="11"/>
        <v>4.415704473535768E-9</v>
      </c>
      <c r="R340" s="8">
        <f>(-$D$19/$Q340+$Q340+SQRT(($D$19/$Q340-$Q340)^2-4*($D$17*$D$20/$Q340+2*$D$17*$D$18*$D$20/($Q340^2))*(-2*$D$21*($Q340^2)/($D$17*$D$18*$D$20))))/(2*($D$17*$D$20/$Q340+4*$D$17*$D$18*$D$20/($Q340^2)))</f>
        <v>2.0557539808787101E-4</v>
      </c>
      <c r="S340" s="8">
        <f t="shared" si="12"/>
        <v>6.9557609407852414E-3</v>
      </c>
    </row>
    <row r="341" spans="16:19" x14ac:dyDescent="0.25">
      <c r="P341">
        <v>8.3499999999997403</v>
      </c>
      <c r="Q341" s="8">
        <f t="shared" si="11"/>
        <v>4.4668359215122887E-9</v>
      </c>
      <c r="R341" s="8">
        <f>(-$D$19/$Q341+$Q341+SQRT(($D$19/$Q341-$Q341)^2-4*($D$17*$D$20/$Q341+2*$D$17*$D$18*$D$20/($Q341^2))*(-2*$D$21*($Q341^2)/($D$17*$D$18*$D$20))))/(2*($D$17*$D$20/$Q341+4*$D$17*$D$18*$D$20/($Q341^2)))</f>
        <v>2.0923904999908057E-4</v>
      </c>
      <c r="S341" s="8">
        <f t="shared" si="12"/>
        <v>6.9506092371791027E-3</v>
      </c>
    </row>
    <row r="342" spans="16:19" x14ac:dyDescent="0.25">
      <c r="P342">
        <v>8.3449999999997395</v>
      </c>
      <c r="Q342" s="8">
        <f t="shared" si="11"/>
        <v>4.5185594437519276E-9</v>
      </c>
      <c r="R342" s="8">
        <f>(-$D$19/$Q342+$Q342+SQRT(($D$19/$Q342-$Q342)^2-4*($D$17*$D$20/$Q342+2*$D$17*$D$18*$D$20/($Q342^2))*(-2*$D$21*($Q342^2)/($D$17*$D$18*$D$20))))/(2*($D$17*$D$20/$Q342+4*$D$17*$D$18*$D$20/($Q342^2)))</f>
        <v>2.1296704633576825E-4</v>
      </c>
      <c r="S342" s="8">
        <f t="shared" si="12"/>
        <v>6.9453981192108402E-3</v>
      </c>
    </row>
    <row r="343" spans="16:19" x14ac:dyDescent="0.25">
      <c r="P343">
        <v>8.3399999999997405</v>
      </c>
      <c r="Q343" s="8">
        <f t="shared" si="11"/>
        <v>4.570881896151469E-9</v>
      </c>
      <c r="R343" s="8">
        <f>(-$D$19/$Q343+$Q343+SQRT(($D$19/$Q343-$Q343)^2-4*($D$17*$D$20/$Q343+2*$D$17*$D$18*$D$20/($Q343^2))*(-2*$D$21*($Q343^2)/($D$17*$D$18*$D$20))))/(2*($D$17*$D$20/$Q343+4*$D$17*$D$18*$D$20/($Q343^2)))</f>
        <v>2.1676051058918617E-4</v>
      </c>
      <c r="S343" s="8">
        <f t="shared" si="12"/>
        <v>6.9401266736570594E-3</v>
      </c>
    </row>
    <row r="344" spans="16:19" x14ac:dyDescent="0.25">
      <c r="P344">
        <v>8.3349999999997397</v>
      </c>
      <c r="Q344" s="8">
        <f t="shared" si="11"/>
        <v>4.6238102139953695E-9</v>
      </c>
      <c r="R344" s="8">
        <f>(-$D$19/$Q344+$Q344+SQRT(($D$19/$Q344-$Q344)^2-4*($D$17*$D$20/$Q344+2*$D$17*$D$18*$D$20/($Q344^2))*(-2*$D$21*($Q344^2)/($D$17*$D$18*$D$20))))/(2*($D$17*$D$20/$Q344+4*$D$17*$D$18*$D$20/($Q344^2)))</f>
        <v>2.2062058583728389E-4</v>
      </c>
      <c r="S344" s="8">
        <f t="shared" si="12"/>
        <v>6.9347939722902169E-3</v>
      </c>
    </row>
    <row r="345" spans="16:19" x14ac:dyDescent="0.25">
      <c r="P345">
        <v>8.3299999999997407</v>
      </c>
      <c r="Q345" s="8">
        <f t="shared" si="11"/>
        <v>4.6773514128747633E-9</v>
      </c>
      <c r="R345" s="8">
        <f>(-$D$19/$Q345+$Q345+SQRT(($D$19/$Q345-$Q345)^2-4*($D$17*$D$20/$Q345+2*$D$17*$D$18*$D$20/($Q345^2))*(-2*$D$21*($Q345^2)/($D$17*$D$18*$D$20))))/(2*($D$17*$D$20/$Q345+4*$D$17*$D$18*$D$20/($Q345^2)))</f>
        <v>2.2454843508598835E-4</v>
      </c>
      <c r="S345" s="8">
        <f t="shared" si="12"/>
        <v>6.9293990716230696E-3</v>
      </c>
    </row>
    <row r="346" spans="16:19" x14ac:dyDescent="0.25">
      <c r="P346">
        <v>8.3249999999997399</v>
      </c>
      <c r="Q346" s="8">
        <f t="shared" si="11"/>
        <v>4.731512589617635E-9</v>
      </c>
      <c r="R346" s="8">
        <f>(-$D$19/$Q346+$Q346+SQRT(($D$19/$Q346-$Q346)^2-4*($D$17*$D$20/$Q346+2*$D$17*$D$18*$D$20/($Q346^2))*(-2*$D$21*($Q346^2)/($D$17*$D$18*$D$20))))/(2*($D$17*$D$20/$Q346+4*$D$17*$D$18*$D$20/($Q346^2)))</f>
        <v>2.2854524161646753E-4</v>
      </c>
      <c r="S346" s="8">
        <f t="shared" si="12"/>
        <v>6.9239410126486194E-3</v>
      </c>
    </row>
    <row r="347" spans="16:19" x14ac:dyDescent="0.25">
      <c r="P347">
        <v>8.3199999999997392</v>
      </c>
      <c r="Q347" s="8">
        <f t="shared" si="11"/>
        <v>4.7863009232292464E-9</v>
      </c>
      <c r="R347" s="8">
        <f>(-$D$19/$Q347+$Q347+SQRT(($D$19/$Q347-$Q347)^2-4*($D$17*$D$20/$Q347+2*$D$17*$D$18*$D$20/($Q347^2))*(-2*$D$21*($Q347^2)/($D$17*$D$18*$D$20))))/(2*($D$17*$D$20/$Q347+4*$D$17*$D$18*$D$20/($Q347^2)))</f>
        <v>2.3261220933840597E-4</v>
      </c>
      <c r="S347" s="8">
        <f t="shared" si="12"/>
        <v>6.9184188205755901E-3</v>
      </c>
    </row>
    <row r="348" spans="16:19" x14ac:dyDescent="0.25">
      <c r="P348">
        <v>8.3149999999997295</v>
      </c>
      <c r="Q348" s="8">
        <f t="shared" si="11"/>
        <v>4.8417236758439927E-9</v>
      </c>
      <c r="R348" s="8">
        <f>(-$D$19/$Q348+$Q348+SQRT(($D$19/$Q348-$Q348)^2-4*($D$17*$D$20/$Q348+2*$D$17*$D$18*$D$20/($Q348^2))*(-2*$D$21*($Q348^2)/($D$17*$D$18*$D$20))))/(2*($D$17*$D$20/$Q348+4*$D$17*$D$18*$D$20/($Q348^2)))</f>
        <v>2.3675056314947338E-4</v>
      </c>
      <c r="S348" s="8">
        <f t="shared" si="12"/>
        <v>6.9128315045592541E-3</v>
      </c>
    </row>
    <row r="349" spans="16:19" x14ac:dyDescent="0.25">
      <c r="P349">
        <v>8.3099999999997305</v>
      </c>
      <c r="Q349" s="8">
        <f t="shared" si="11"/>
        <v>4.8977881936874958E-9</v>
      </c>
      <c r="R349" s="8">
        <f>(-$D$19/$Q349+$Q349+SQRT(($D$19/$Q349-$Q349)^2-4*($D$17*$D$20/$Q349+2*$D$17*$D$18*$D$20/($Q349^2))*(-2*$D$21*($Q349^2)/($D$17*$D$18*$D$20))))/(2*($D$17*$D$20/$Q349+4*$D$17*$D$18*$D$20/($Q349^2)))</f>
        <v>2.4096154930099758E-4</v>
      </c>
      <c r="S349" s="8">
        <f t="shared" si="12"/>
        <v>6.9071780574276528E-3</v>
      </c>
    </row>
    <row r="350" spans="16:19" x14ac:dyDescent="0.25">
      <c r="P350">
        <v>8.3049999999997297</v>
      </c>
      <c r="Q350" s="8">
        <f t="shared" si="11"/>
        <v>4.9545019080509708E-9</v>
      </c>
      <c r="R350" s="8">
        <f>(-$D$19/$Q350+$Q350+SQRT(($D$19/$Q350-$Q350)^2-4*($D$17*$D$20/$Q350+2*$D$17*$D$18*$D$20/($Q350^2))*(-2*$D$21*($Q350^2)/($D$17*$D$18*$D$20))))/(2*($D$17*$D$20/$Q350+4*$D$17*$D$18*$D$20/($Q350^2)))</f>
        <v>2.4524643577009201E-4</v>
      </c>
      <c r="S350" s="8">
        <f t="shared" si="12"/>
        <v>6.9014574554029495E-3</v>
      </c>
    </row>
    <row r="351" spans="16:19" x14ac:dyDescent="0.25">
      <c r="P351">
        <v>8.2999999999997307</v>
      </c>
      <c r="Q351" s="8">
        <f t="shared" si="11"/>
        <v>5.0118723362758266E-9</v>
      </c>
      <c r="R351" s="8">
        <f>(-$D$19/$Q351+$Q351+SQRT(($D$19/$Q351-$Q351)^2-4*($D$17*$D$20/$Q351+2*$D$17*$D$18*$D$20/($Q351^2))*(-2*$D$21*($Q351^2)/($D$17*$D$18*$D$20))))/(2*($D$17*$D$20/$Q351+4*$D$17*$D$18*$D$20/($Q351^2)))</f>
        <v>2.4960651263818704E-4</v>
      </c>
      <c r="S351" s="8">
        <f t="shared" si="12"/>
        <v>6.8956686578180307E-3</v>
      </c>
    </row>
    <row r="352" spans="16:19" x14ac:dyDescent="0.25">
      <c r="P352">
        <v>8.2949999999997299</v>
      </c>
      <c r="Q352" s="8">
        <f t="shared" si="11"/>
        <v>5.0699070827501834E-9</v>
      </c>
      <c r="R352" s="8">
        <f>(-$D$19/$Q352+$Q352+SQRT(($D$19/$Q352-$Q352)^2-4*($D$17*$D$20/$Q352+2*$D$17*$D$18*$D$20/($Q352^2))*(-2*$D$21*($Q352^2)/($D$17*$D$18*$D$20))))/(2*($D$17*$D$20/$Q352+4*$D$17*$D$18*$D$20/($Q352^2)))</f>
        <v>2.5404309247619458E-4</v>
      </c>
      <c r="S352" s="8">
        <f t="shared" si="12"/>
        <v>6.8898106068281482E-3</v>
      </c>
    </row>
    <row r="353" spans="16:19" x14ac:dyDescent="0.25">
      <c r="P353">
        <v>8.2899999999997291</v>
      </c>
      <c r="Q353" s="8">
        <f t="shared" si="11"/>
        <v>5.128613839916843E-9</v>
      </c>
      <c r="R353" s="8">
        <f>(-$D$19/$Q353+$Q353+SQRT(($D$19/$Q353-$Q353)^2-4*($D$17*$D$20/$Q353+2*$D$17*$D$18*$D$20/($Q353^2))*(-2*$D$21*($Q353^2)/($D$17*$D$18*$D$20))))/(2*($D$17*$D$20/$Q353+4*$D$17*$D$18*$D$20/($Q353^2)))</f>
        <v>2.5855751073637531E-4</v>
      </c>
      <c r="S353" s="8">
        <f t="shared" si="12"/>
        <v>6.8838822271175366E-3</v>
      </c>
    </row>
    <row r="354" spans="16:19" x14ac:dyDescent="0.25">
      <c r="P354">
        <v>8.2849999999997301</v>
      </c>
      <c r="Q354" s="8">
        <f t="shared" si="11"/>
        <v>5.1880003892928236E-9</v>
      </c>
      <c r="R354" s="8">
        <f>(-$D$19/$Q354+$Q354+SQRT(($D$19/$Q354-$Q354)^2-4*($D$17*$D$20/$Q354+2*$D$17*$D$18*$D$20/($Q354^2))*(-2*$D$21*($Q354^2)/($D$17*$D$18*$D$20))))/(2*($D$17*$D$20/$Q354+4*$D$17*$D$18*$D$20/($Q354^2)))</f>
        <v>2.6315112615102402E-4</v>
      </c>
      <c r="S354" s="8">
        <f t="shared" si="12"/>
        <v>6.8778824256009591E-3</v>
      </c>
    </row>
    <row r="355" spans="16:19" x14ac:dyDescent="0.25">
      <c r="P355">
        <v>8.2799999999997294</v>
      </c>
      <c r="Q355" s="8">
        <f t="shared" si="11"/>
        <v>5.2480746025009937E-9</v>
      </c>
      <c r="R355" s="8">
        <f>(-$D$19/$Q355+$Q355+SQRT(($D$19/$Q355-$Q355)^2-4*($D$17*$D$20/$Q355+2*$D$17*$D$18*$D$20/($Q355^2))*(-2*$D$21*($Q355^2)/($D$17*$D$18*$D$20))))/(2*($D$17*$D$20/$Q355+4*$D$17*$D$18*$D$20/($Q355^2)))</f>
        <v>2.6782532113812365E-4</v>
      </c>
      <c r="S355" s="8">
        <f t="shared" si="12"/>
        <v>6.8718100911200211E-3</v>
      </c>
    </row>
    <row r="356" spans="16:19" x14ac:dyDescent="0.25">
      <c r="P356">
        <v>8.2749999999997303</v>
      </c>
      <c r="Q356" s="8">
        <f t="shared" si="11"/>
        <v>5.30884444231317E-9</v>
      </c>
      <c r="R356" s="8">
        <f>(-$D$19/$Q356+$Q356+SQRT(($D$19/$Q356-$Q356)^2-4*($D$17*$D$20/$Q356+2*$D$17*$D$18*$D$20/($Q356^2))*(-2*$D$21*($Q356^2)/($D$17*$D$18*$D$20))))/(2*($D$17*$D$20/$Q356+4*$D$17*$D$18*$D$20/($Q356^2)))</f>
        <v>2.7258150221402735E-4</v>
      </c>
      <c r="S356" s="8">
        <f t="shared" si="12"/>
        <v>6.8656640941342686E-3</v>
      </c>
    </row>
    <row r="357" spans="16:19" x14ac:dyDescent="0.25">
      <c r="P357">
        <v>8.2699999999997296</v>
      </c>
      <c r="Q357" s="8">
        <f t="shared" si="11"/>
        <v>5.3703179637058714E-9</v>
      </c>
      <c r="R357" s="8">
        <f>(-$D$19/$Q357+$Q357+SQRT(($D$19/$Q357-$Q357)^2-4*($D$17*$D$20/$Q357+2*$D$17*$D$18*$D$20/($Q357^2))*(-2*$D$21*($Q357^2)/($D$17*$D$18*$D$20))))/(2*($D$17*$D$20/$Q357+4*$D$17*$D$18*$D$20/($Q357^2)))</f>
        <v>2.7742110041337572E-4</v>
      </c>
      <c r="S357" s="8">
        <f t="shared" si="12"/>
        <v>6.8594432864068442E-3</v>
      </c>
    </row>
    <row r="358" spans="16:19" x14ac:dyDescent="0.25">
      <c r="P358">
        <v>8.2649999999997306</v>
      </c>
      <c r="Q358" s="8">
        <f t="shared" si="11"/>
        <v>5.4325033149276945E-9</v>
      </c>
      <c r="R358" s="8">
        <f>(-$D$19/$Q358+$Q358+SQRT(($D$19/$Q358-$Q358)^2-4*($D$17*$D$20/$Q358+2*$D$17*$D$18*$D$20/($Q358^2))*(-2*$D$21*($Q358^2)/($D$17*$D$18*$D$20))))/(2*($D$17*$D$20/$Q358+4*$D$17*$D$18*$D$20/($Q358^2)))</f>
        <v>2.8234557171628091E-4</v>
      </c>
      <c r="S358" s="8">
        <f t="shared" si="12"/>
        <v>6.8531465006847489E-3</v>
      </c>
    </row>
    <row r="359" spans="16:19" x14ac:dyDescent="0.25">
      <c r="P359">
        <v>8.2599999999997298</v>
      </c>
      <c r="Q359" s="8">
        <f t="shared" si="11"/>
        <v>5.4954087385796468E-9</v>
      </c>
      <c r="R359" s="8">
        <f>(-$D$19/$Q359+$Q359+SQRT(($D$19/$Q359-$Q359)^2-4*($D$17*$D$20/$Q359+2*$D$17*$D$18*$D$20/($Q359^2))*(-2*$D$21*($Q359^2)/($D$17*$D$18*$D$20))))/(2*($D$17*$D$20/$Q359+4*$D$17*$D$18*$D$20/($Q359^2)))</f>
        <v>2.8735639748299986E-4</v>
      </c>
      <c r="S359" s="8">
        <f t="shared" si="12"/>
        <v>6.8467725503734891E-3</v>
      </c>
    </row>
    <row r="360" spans="16:19" x14ac:dyDescent="0.25">
      <c r="P360">
        <v>8.2549999999997308</v>
      </c>
      <c r="Q360" s="8">
        <f t="shared" si="11"/>
        <v>5.5590425727074758E-9</v>
      </c>
      <c r="R360" s="8">
        <f>(-$D$19/$Q360+$Q360+SQRT(($D$19/$Q360-$Q360)^2-4*($D$17*$D$20/$Q360+2*$D$17*$D$18*$D$20/($Q360^2))*(-2*$D$21*($Q360^2)/($D$17*$D$18*$D$20))))/(2*($D$17*$D$20/$Q360+4*$D$17*$D$18*$D$20/($Q360^2)))</f>
        <v>2.9245508489613917E-4</v>
      </c>
      <c r="S360" s="8">
        <f t="shared" si="12"/>
        <v>6.840320229206112E-3</v>
      </c>
    </row>
    <row r="361" spans="16:19" x14ac:dyDescent="0.25">
      <c r="P361">
        <v>8.2499999999997193</v>
      </c>
      <c r="Q361" s="8">
        <f t="shared" si="11"/>
        <v>5.6234132519071107E-9</v>
      </c>
      <c r="R361" s="8">
        <f>(-$D$19/$Q361+$Q361+SQRT(($D$19/$Q361-$Q361)^2-4*($D$17*$D$20/$Q361+2*$D$17*$D$18*$D$20/($Q361^2))*(-2*$D$21*($Q361^2)/($D$17*$D$18*$D$20))))/(2*($D$17*$D$20/$Q361+4*$D$17*$D$18*$D$20/($Q361^2)))</f>
        <v>2.9764316741060003E-4</v>
      </c>
      <c r="S361" s="8">
        <f t="shared" si="12"/>
        <v>6.8337883109064468E-3</v>
      </c>
    </row>
    <row r="362" spans="16:19" x14ac:dyDescent="0.25">
      <c r="P362">
        <v>8.2449999999997203</v>
      </c>
      <c r="Q362" s="8">
        <f t="shared" si="11"/>
        <v>5.6885293084420757E-9</v>
      </c>
      <c r="R362" s="8">
        <f>(-$D$19/$Q362+$Q362+SQRT(($D$19/$Q362-$Q362)^2-4*($D$17*$D$20/$Q362+2*$D$17*$D$18*$D$20/($Q362^2))*(-2*$D$21*($Q362^2)/($D$17*$D$18*$D$20))))/(2*($D$17*$D$20/$Q362+4*$D$17*$D$18*$D$20/($Q362^2)))</f>
        <v>3.0292220521129442E-4</v>
      </c>
      <c r="S362" s="8">
        <f t="shared" si="12"/>
        <v>6.8271755488465823E-3</v>
      </c>
    </row>
    <row r="363" spans="16:19" x14ac:dyDescent="0.25">
      <c r="P363">
        <v>8.2399999999997195</v>
      </c>
      <c r="Q363" s="8">
        <f t="shared" si="11"/>
        <v>5.7543993733752726E-9</v>
      </c>
      <c r="R363" s="8">
        <f>(-$D$19/$Q363+$Q363+SQRT(($D$19/$Q363-$Q363)^2-4*($D$17*$D$20/$Q363+2*$D$17*$D$18*$D$20/($Q363^2))*(-2*$D$21*($Q363^2)/($D$17*$D$18*$D$20))))/(2*($D$17*$D$20/$Q363+4*$D$17*$D$18*$D$20/($Q363^2)))</f>
        <v>3.0829378567895046E-4</v>
      </c>
      <c r="S363" s="8">
        <f t="shared" si="12"/>
        <v>6.8204806756982364E-3</v>
      </c>
    </row>
    <row r="364" spans="16:19" x14ac:dyDescent="0.25">
      <c r="P364">
        <v>8.2349999999997205</v>
      </c>
      <c r="Q364" s="8">
        <f t="shared" si="11"/>
        <v>5.8210321777124398E-9</v>
      </c>
      <c r="R364" s="8">
        <f>(-$D$19/$Q364+$Q364+SQRT(($D$19/$Q364-$Q364)^2-4*($D$17*$D$20/$Q364+2*$D$17*$D$18*$D$20/($Q364^2))*(-2*$D$21*($Q364^2)/($D$17*$D$18*$D$20))))/(2*($D$17*$D$20/$Q364+4*$D$17*$D$18*$D$20/($Q364^2)))</f>
        <v>3.1375952386391724E-4</v>
      </c>
      <c r="S364" s="8">
        <f t="shared" si="12"/>
        <v>6.8137024030782214E-3</v>
      </c>
    </row>
    <row r="365" spans="16:19" x14ac:dyDescent="0.25">
      <c r="P365">
        <v>8.2299999999997198</v>
      </c>
      <c r="Q365" s="8">
        <f t="shared" si="11"/>
        <v>5.8884365535596797E-9</v>
      </c>
      <c r="R365" s="8">
        <f>(-$D$19/$Q365+$Q365+SQRT(($D$19/$Q365-$Q365)^2-4*($D$17*$D$20/$Q365+2*$D$17*$D$18*$D$20/($Q365^2))*(-2*$D$21*($Q365^2)/($D$17*$D$18*$D$20))))/(2*($D$17*$D$20/$Q365+4*$D$17*$D$18*$D$20/($Q365^2)))</f>
        <v>3.1932106296828945E-4</v>
      </c>
      <c r="S365" s="8">
        <f t="shared" si="12"/>
        <v>6.8068394211876588E-3</v>
      </c>
    </row>
    <row r="366" spans="16:19" x14ac:dyDescent="0.25">
      <c r="P366">
        <v>8.2249999999997208</v>
      </c>
      <c r="Q366" s="8">
        <f t="shared" si="11"/>
        <v>5.9566214352939166E-9</v>
      </c>
      <c r="R366" s="8">
        <f>(-$D$19/$Q366+$Q366+SQRT(($D$19/$Q366-$Q366)^2-4*($D$17*$D$20/$Q366+2*$D$17*$D$18*$D$20/($Q366^2))*(-2*$D$21*($Q366^2)/($D$17*$D$18*$D$20))))/(2*($D$17*$D$20/$Q366+4*$D$17*$D$18*$D$20/($Q366^2)))</f>
        <v>3.2498007483639272E-4</v>
      </c>
      <c r="S366" s="8">
        <f t="shared" si="12"/>
        <v>6.7998903984449726E-3</v>
      </c>
    </row>
    <row r="367" spans="16:19" x14ac:dyDescent="0.25">
      <c r="P367">
        <v>8.21999999999972</v>
      </c>
      <c r="Q367" s="8">
        <f t="shared" si="11"/>
        <v>6.025595860747455E-9</v>
      </c>
      <c r="R367" s="8">
        <f>(-$D$19/$Q367+$Q367+SQRT(($D$19/$Q367-$Q367)^2-4*($D$17*$D$20/$Q367+2*$D$17*$D$18*$D$20/($Q367^2))*(-2*$D$21*($Q367^2)/($D$17*$D$18*$D$20))))/(2*($D$17*$D$20/$Q367+4*$D$17*$D$18*$D$20/($Q367^2)))</f>
        <v>3.3073826045385831E-4</v>
      </c>
      <c r="S367" s="8">
        <f t="shared" si="12"/>
        <v>6.7928539811124592E-3</v>
      </c>
    </row>
    <row r="368" spans="16:19" x14ac:dyDescent="0.25">
      <c r="P368">
        <v>8.2149999999997192</v>
      </c>
      <c r="Q368" s="8">
        <f t="shared" si="11"/>
        <v>6.0953689724056124E-9</v>
      </c>
      <c r="R368" s="8">
        <f>(-$D$19/$Q368+$Q368+SQRT(($D$19/$Q368-$Q368)^2-4*($D$17*$D$20/$Q368+2*$D$17*$D$18*$D$20/($Q368^2))*(-2*$D$21*($Q368^2)/($D$17*$D$18*$D$20))))/(2*($D$17*$D$20/$Q368+4*$D$17*$D$18*$D$20/($Q368^2)))</f>
        <v>3.3659735045533907E-4</v>
      </c>
      <c r="S368" s="8">
        <f t="shared" si="12"/>
        <v>6.7857287929164135E-3</v>
      </c>
    </row>
    <row r="369" spans="16:19" x14ac:dyDescent="0.25">
      <c r="P369">
        <v>8.2099999999997202</v>
      </c>
      <c r="Q369" s="8">
        <f t="shared" si="11"/>
        <v>6.1659500186187877E-9</v>
      </c>
      <c r="R369" s="8">
        <f>(-$D$19/$Q369+$Q369+SQRT(($D$19/$Q369-$Q369)^2-4*($D$17*$D$20/$Q369+2*$D$17*$D$18*$D$20/($Q369^2))*(-2*$D$21*($Q369^2)/($D$17*$D$18*$D$20))))/(2*($D$17*$D$20/$Q369+4*$D$17*$D$18*$D$20/($Q369^2)))</f>
        <v>3.425591056411159E-4</v>
      </c>
      <c r="S369" s="8">
        <f t="shared" si="12"/>
        <v>6.7785134346606199E-3</v>
      </c>
    </row>
    <row r="370" spans="16:19" x14ac:dyDescent="0.25">
      <c r="P370">
        <v>8.2049999999997194</v>
      </c>
      <c r="Q370" s="8">
        <f t="shared" si="11"/>
        <v>6.2373483548282045E-9</v>
      </c>
      <c r="R370" s="8">
        <f>(-$D$19/$Q370+$Q370+SQRT(($D$19/$Q370-$Q370)^2-4*($D$17*$D$20/$Q370+2*$D$17*$D$18*$D$20/($Q370^2))*(-2*$D$21*($Q370^2)/($D$17*$D$18*$D$20))))/(2*($D$17*$D$20/$Q370+4*$D$17*$D$18*$D$20/($Q370^2)))</f>
        <v>3.4862531750267495E-4</v>
      </c>
      <c r="S370" s="8">
        <f t="shared" si="12"/>
        <v>6.7712064838331455E-3</v>
      </c>
    </row>
    <row r="371" spans="16:19" x14ac:dyDescent="0.25">
      <c r="P371">
        <v>8.1999999999997204</v>
      </c>
      <c r="Q371" s="8">
        <f t="shared" si="11"/>
        <v>6.3095734448059911E-9</v>
      </c>
      <c r="R371" s="8">
        <f>(-$D$19/$Q371+$Q371+SQRT(($D$19/$Q371-$Q371)^2-4*($D$17*$D$20/$Q371+2*$D$17*$D$18*$D$20/($Q371^2))*(-2*$D$21*($Q371^2)/($D$17*$D$18*$D$20))))/(2*($D$17*$D$20/$Q371+4*$D$17*$D$18*$D$20/($Q371^2)))</f>
        <v>3.5479780875745165E-4</v>
      </c>
      <c r="S371" s="8">
        <f t="shared" si="12"/>
        <v>6.763806494206299E-3</v>
      </c>
    </row>
    <row r="372" spans="16:19" x14ac:dyDescent="0.25">
      <c r="P372">
        <v>8.1949999999997196</v>
      </c>
      <c r="Q372" s="8">
        <f t="shared" si="11"/>
        <v>6.382634861909592E-9</v>
      </c>
      <c r="R372" s="8">
        <f>(-$D$19/$Q372+$Q372+SQRT(($D$19/$Q372-$Q372)^2-4*($D$17*$D$20/$Q372+2*$D$17*$D$18*$D$20/($Q372^2))*(-2*$D$21*($Q372^2)/($D$17*$D$18*$D$20))))/(2*($D$17*$D$20/$Q372+4*$D$17*$D$18*$D$20/($Q372^2)))</f>
        <v>3.6107843389288801E-4</v>
      </c>
      <c r="S372" s="8">
        <f t="shared" si="12"/>
        <v>6.7563119954296312E-3</v>
      </c>
    </row>
    <row r="373" spans="16:19" x14ac:dyDescent="0.25">
      <c r="P373">
        <v>8.1899999999997206</v>
      </c>
      <c r="Q373" s="8">
        <f t="shared" si="11"/>
        <v>6.4565422903507074E-9</v>
      </c>
      <c r="R373" s="8">
        <f>(-$D$19/$Q373+$Q373+SQRT(($D$19/$Q373-$Q373)^2-4*($D$17*$D$20/$Q373+2*$D$17*$D$18*$D$20/($Q373^2))*(-2*$D$21*($Q373^2)/($D$17*$D$18*$D$20))))/(2*($D$17*$D$20/$Q373+4*$D$17*$D$18*$D$20/($Q373^2)))</f>
        <v>3.6746907971996776E-4</v>
      </c>
      <c r="S373" s="8">
        <f t="shared" si="12"/>
        <v>6.7487214926158718E-3</v>
      </c>
    </row>
    <row r="374" spans="16:19" x14ac:dyDescent="0.25">
      <c r="P374">
        <v>8.1849999999997092</v>
      </c>
      <c r="Q374" s="8">
        <f t="shared" si="11"/>
        <v>6.5313055264790859E-9</v>
      </c>
      <c r="R374" s="8">
        <f>(-$D$19/$Q374+$Q374+SQRT(($D$19/$Q374-$Q374)^2-4*($D$17*$D$20/$Q374+2*$D$17*$D$18*$D$20/($Q374^2))*(-2*$D$21*($Q374^2)/($D$17*$D$18*$D$20))))/(2*($D$17*$D$20/$Q374+4*$D$17*$D$18*$D$20/($Q374^2)))</f>
        <v>3.7397166593640792E-4</v>
      </c>
      <c r="S374" s="8">
        <f t="shared" si="12"/>
        <v>6.7410334659196523E-3</v>
      </c>
    </row>
    <row r="375" spans="16:19" x14ac:dyDescent="0.25">
      <c r="P375">
        <v>8.1799999999997102</v>
      </c>
      <c r="Q375" s="8">
        <f t="shared" si="11"/>
        <v>6.60693448008035E-9</v>
      </c>
      <c r="R375" s="8">
        <f>(-$D$19/$Q375+$Q375+SQRT(($D$19/$Q375-$Q375)^2-4*($D$17*$D$20/$Q375+2*$D$17*$D$18*$D$20/($Q375^2))*(-2*$D$21*($Q375^2)/($D$17*$D$18*$D$20))))/(2*($D$17*$D$20/$Q375+4*$D$17*$D$18*$D$20/($Q375^2)))</f>
        <v>3.8058814569958912E-4</v>
      </c>
      <c r="S375" s="8">
        <f t="shared" si="12"/>
        <v>6.7332463701089904E-3</v>
      </c>
    </row>
    <row r="376" spans="16:19" x14ac:dyDescent="0.25">
      <c r="P376">
        <v>8.1749999999997094</v>
      </c>
      <c r="Q376" s="8">
        <f t="shared" si="11"/>
        <v>6.6834391756906098E-9</v>
      </c>
      <c r="R376" s="8">
        <f>(-$D$19/$Q376+$Q376+SQRT(($D$19/$Q376-$Q376)^2-4*($D$17*$D$20/$Q376+2*$D$17*$D$18*$D$20/($Q376^2))*(-2*$D$21*($Q376^2)/($D$17*$D$18*$D$20))))/(2*($D$17*$D$20/$Q376+4*$D$17*$D$18*$D$20/($Q376^2)))</f>
        <v>3.8732050620961939E-4</v>
      </c>
      <c r="S376" s="8">
        <f t="shared" si="12"/>
        <v>6.7253586341291579E-3</v>
      </c>
    </row>
    <row r="377" spans="16:19" x14ac:dyDescent="0.25">
      <c r="P377">
        <v>8.1699999999997104</v>
      </c>
      <c r="Q377" s="8">
        <f t="shared" si="11"/>
        <v>6.7608297539243091E-9</v>
      </c>
      <c r="R377" s="8">
        <f>(-$D$19/$Q377+$Q377+SQRT(($D$19/$Q377-$Q377)^2-4*($D$17*$D$20/$Q377+2*$D$17*$D$18*$D$20/($Q377^2))*(-2*$D$21*($Q377^2)/($D$17*$D$18*$D$20))))/(2*($D$17*$D$20/$Q377+4*$D$17*$D$18*$D$20/($Q377^2)))</f>
        <v>3.9417076930238178E-4</v>
      </c>
      <c r="S377" s="8">
        <f t="shared" si="12"/>
        <v>6.7173686606591659E-3</v>
      </c>
    </row>
    <row r="378" spans="16:19" x14ac:dyDescent="0.25">
      <c r="P378">
        <v>8.1649999999997096</v>
      </c>
      <c r="Q378" s="8">
        <f t="shared" si="11"/>
        <v>6.8391164728188591E-9</v>
      </c>
      <c r="R378" s="8">
        <f>(-$D$19/$Q378+$Q378+SQRT(($D$19/$Q378-$Q378)^2-4*($D$17*$D$20/$Q378+2*$D$17*$D$18*$D$20/($Q378^2))*(-2*$D$21*($Q378^2)/($D$17*$D$18*$D$20))))/(2*($D$17*$D$20/$Q378+4*$D$17*$D$18*$D$20/($Q378^2)))</f>
        <v>4.0114099205303653E-4</v>
      </c>
      <c r="S378" s="8">
        <f t="shared" si="12"/>
        <v>6.7092748256604049E-3</v>
      </c>
    </row>
    <row r="379" spans="16:19" x14ac:dyDescent="0.25">
      <c r="P379">
        <v>8.1599999999997106</v>
      </c>
      <c r="Q379" s="8">
        <f t="shared" si="11"/>
        <v>6.9183097091939601E-9</v>
      </c>
      <c r="R379" s="8">
        <f>(-$D$19/$Q379+$Q379+SQRT(($D$19/$Q379-$Q379)^2-4*($D$17*$D$20/$Q379+2*$D$17*$D$18*$D$20/($Q379^2))*(-2*$D$21*($Q379^2)/($D$17*$D$18*$D$20))))/(2*($D$17*$D$20/$Q379+4*$D$17*$D$18*$D$20/($Q379^2)))</f>
        <v>4.0823326738995824E-4</v>
      </c>
      <c r="S379" s="8">
        <f t="shared" si="12"/>
        <v>6.701075477917531E-3</v>
      </c>
    </row>
    <row r="380" spans="16:19" x14ac:dyDescent="0.25">
      <c r="P380">
        <v>8.1549999999997098</v>
      </c>
      <c r="Q380" s="8">
        <f t="shared" si="11"/>
        <v>6.9984199600274075E-9</v>
      </c>
      <c r="R380" s="8">
        <f>(-$D$19/$Q380+$Q380+SQRT(($D$19/$Q380-$Q380)^2-4*($D$17*$D$20/$Q380+2*$D$17*$D$18*$D$20/($Q380^2))*(-2*$D$21*($Q380^2)/($D$17*$D$18*$D$20))))/(2*($D$17*$D$20/$Q380+4*$D$17*$D$18*$D$20/($Q380^2)))</f>
        <v>4.1544972471943504E-4</v>
      </c>
      <c r="S380" s="8">
        <f t="shared" si="12"/>
        <v>6.6927689385712988E-3</v>
      </c>
    </row>
    <row r="381" spans="16:19" x14ac:dyDescent="0.25">
      <c r="P381">
        <v>8.1499999999997108</v>
      </c>
      <c r="Q381" s="8">
        <f t="shared" si="11"/>
        <v>7.0794578438460802E-9</v>
      </c>
      <c r="R381" s="8">
        <f>(-$D$19/$Q381+$Q381+SQRT(($D$19/$Q381-$Q381)^2-4*($D$17*$D$20/$Q381+2*$D$17*$D$18*$D$20/($Q381^2))*(-2*$D$21*($Q381^2)/($D$17*$D$18*$D$20))))/(2*($D$17*$D$20/$Q381+4*$D$17*$D$18*$D$20/($Q381^2)))</f>
        <v>4.2279253056118159E-4</v>
      </c>
      <c r="S381" s="8">
        <f t="shared" si="12"/>
        <v>6.6843535006433554E-3</v>
      </c>
    </row>
    <row r="382" spans="16:19" x14ac:dyDescent="0.25">
      <c r="P382">
        <v>8.14499999999971</v>
      </c>
      <c r="Q382" s="8">
        <f t="shared" si="11"/>
        <v>7.1614341021338007E-9</v>
      </c>
      <c r="R382" s="8">
        <f>(-$D$19/$Q382+$Q382+SQRT(($D$19/$Q382-$Q382)^2-4*($D$17*$D$20/$Q382+2*$D$17*$D$18*$D$20/($Q382^2))*(-2*$D$21*($Q382^2)/($D$17*$D$18*$D$20))))/(2*($D$17*$D$20/$Q382+4*$D$17*$D$18*$D$20/($Q382^2)))</f>
        <v>4.3026388919499331E-4</v>
      </c>
      <c r="S382" s="8">
        <f t="shared" si="12"/>
        <v>6.6758274285527008E-3</v>
      </c>
    </row>
    <row r="383" spans="16:19" x14ac:dyDescent="0.25">
      <c r="P383">
        <v>8.1399999999997092</v>
      </c>
      <c r="Q383" s="8">
        <f t="shared" si="11"/>
        <v>7.244359600754736E-9</v>
      </c>
      <c r="R383" s="8">
        <f>(-$D$19/$Q383+$Q383+SQRT(($D$19/$Q383-$Q383)^2-4*($D$17*$D$20/$Q383+2*$D$17*$D$18*$D$20/($Q383^2))*(-2*$D$21*($Q383^2)/($D$17*$D$18*$D$20))))/(2*($D$17*$D$20/$Q383+4*$D$17*$D$18*$D$20/($Q383^2)))</f>
        <v>4.3786604331859602E-4</v>
      </c>
      <c r="S383" s="8">
        <f t="shared" si="12"/>
        <v>6.6671889576238215E-3</v>
      </c>
    </row>
    <row r="384" spans="16:19" x14ac:dyDescent="0.25">
      <c r="P384">
        <v>8.1349999999997102</v>
      </c>
      <c r="Q384" s="8">
        <f t="shared" si="11"/>
        <v>7.3282453313939063E-9</v>
      </c>
      <c r="R384" s="8">
        <f>(-$D$19/$Q384+$Q384+SQRT(($D$19/$Q384-$Q384)^2-4*($D$17*$D$20/$Q384+2*$D$17*$D$18*$D$20/($Q384^2))*(-2*$D$21*($Q384^2)/($D$17*$D$18*$D$20))))/(2*($D$17*$D$20/$Q384+4*$D$17*$D$18*$D$20/($Q384^2)))</f>
        <v>4.4560127471701103E-4</v>
      </c>
      <c r="S384" s="8">
        <f t="shared" si="12"/>
        <v>6.6584362935862189E-3</v>
      </c>
    </row>
    <row r="385" spans="16:19" x14ac:dyDescent="0.25">
      <c r="P385">
        <v>8.1299999999997095</v>
      </c>
      <c r="Q385" s="8">
        <f t="shared" si="11"/>
        <v>7.4131024130141222E-9</v>
      </c>
      <c r="R385" s="8">
        <f>(-$D$19/$Q385+$Q385+SQRT(($D$19/$Q385-$Q385)^2-4*($D$17*$D$20/$Q385+2*$D$17*$D$18*$D$20/($Q385^2))*(-2*$D$21*($Q385^2)/($D$17*$D$18*$D$20))))/(2*($D$17*$D$20/$Q385+4*$D$17*$D$18*$D$20/($Q385^2)))</f>
        <v>4.534719049435603E-4</v>
      </c>
      <c r="S385" s="8">
        <f t="shared" si="12"/>
        <v>6.6495676120652642E-3</v>
      </c>
    </row>
    <row r="386" spans="16:19" x14ac:dyDescent="0.25">
      <c r="P386">
        <v>8.1249999999997105</v>
      </c>
      <c r="Q386" s="8">
        <f t="shared" si="11"/>
        <v>7.4989420933295357E-9</v>
      </c>
      <c r="R386" s="8">
        <f>(-$D$19/$Q386+$Q386+SQRT(($D$19/$Q386-$Q386)^2-4*($D$17*$D$20/$Q386+2*$D$17*$D$18*$D$20/($Q386^2))*(-2*$D$21*($Q386^2)/($D$17*$D$18*$D$20))))/(2*($D$17*$D$20/$Q386+4*$D$17*$D$18*$D$20/($Q386^2)))</f>
        <v>4.6148029601270909E-4</v>
      </c>
      <c r="S386" s="8">
        <f t="shared" si="12"/>
        <v>6.6405810580642353E-3</v>
      </c>
    </row>
    <row r="387" spans="16:19" x14ac:dyDescent="0.25">
      <c r="P387">
        <v>8.1199999999997008</v>
      </c>
      <c r="Q387" s="8">
        <f t="shared" si="11"/>
        <v>7.5857757502970618E-9</v>
      </c>
      <c r="R387" s="8">
        <f>(-$D$19/$Q387+$Q387+SQRT(($D$19/$Q387-$Q387)^2-4*($D$17*$D$20/$Q387+2*$D$17*$D$18*$D$20/($Q387^2))*(-2*$D$21*($Q387^2)/($D$17*$D$18*$D$20))))/(2*($D$17*$D$20/$Q387+4*$D$17*$D$18*$D$20/($Q387^2)))</f>
        <v>4.696288511050535E-4</v>
      </c>
      <c r="S387" s="8">
        <f t="shared" si="12"/>
        <v>6.6314747454372727E-3</v>
      </c>
    </row>
    <row r="388" spans="16:19" x14ac:dyDescent="0.25">
      <c r="P388">
        <v>8.1149999999997</v>
      </c>
      <c r="Q388" s="8">
        <f t="shared" si="11"/>
        <v>7.6736148936234742E-9</v>
      </c>
      <c r="R388" s="8">
        <f>(-$D$19/$Q388+$Q388+SQRT(($D$19/$Q388-$Q388)^2-4*($D$17*$D$20/$Q388+2*$D$17*$D$18*$D$20/($Q388^2))*(-2*$D$21*($Q388^2)/($D$17*$D$18*$D$20))))/(2*($D$17*$D$20/$Q388+4*$D$17*$D$18*$D$20/($Q388^2)))</f>
        <v>4.7792001528444066E-4</v>
      </c>
      <c r="S388" s="8">
        <f t="shared" si="12"/>
        <v>6.6222467563533428E-3</v>
      </c>
    </row>
    <row r="389" spans="16:19" x14ac:dyDescent="0.25">
      <c r="P389">
        <v>8.1099999999996992</v>
      </c>
      <c r="Q389" s="8">
        <f t="shared" si="11"/>
        <v>7.7624711662922907E-9</v>
      </c>
      <c r="R389" s="8">
        <f>(-$D$19/$Q389+$Q389+SQRT(($D$19/$Q389-$Q389)^2-4*($D$17*$D$20/$Q389+2*$D$17*$D$18*$D$20/($Q389^2))*(-2*$D$21*($Q389^2)/($D$17*$D$18*$D$20))))/(2*($D$17*$D$20/$Q389+4*$D$17*$D$18*$D$20/($Q389^2)))</f>
        <v>4.8635627622779944E-4</v>
      </c>
      <c r="S389" s="8">
        <f t="shared" si="12"/>
        <v>6.6128951407506435E-3</v>
      </c>
    </row>
    <row r="390" spans="16:19" x14ac:dyDescent="0.25">
      <c r="P390">
        <v>8.1049999999997002</v>
      </c>
      <c r="Q390" s="8">
        <f t="shared" si="11"/>
        <v>7.8523563461061234E-9</v>
      </c>
      <c r="R390" s="8">
        <f>(-$D$19/$Q390+$Q390+SQRT(($D$19/$Q390-$Q390)^2-4*($D$17*$D$20/$Q390+2*$D$17*$D$18*$D$20/($Q390^2))*(-2*$D$21*($Q390^2)/($D$17*$D$18*$D$20))))/(2*($D$17*$D$20/$Q390+4*$D$17*$D$18*$D$20/($Q390^2)))</f>
        <v>4.9494016496747753E-4</v>
      </c>
      <c r="S390" s="8">
        <f t="shared" si="12"/>
        <v>6.6034179157817624E-3</v>
      </c>
    </row>
    <row r="391" spans="16:19" x14ac:dyDescent="0.25">
      <c r="P391">
        <v>8.0999999999996994</v>
      </c>
      <c r="Q391" s="8">
        <f t="shared" si="11"/>
        <v>7.9432823472483111E-9</v>
      </c>
      <c r="R391" s="8">
        <f>(-$D$19/$Q391+$Q391+SQRT(($D$19/$Q391-$Q391)^2-4*($D$17*$D$20/$Q391+2*$D$17*$D$18*$D$20/($Q391^2))*(-2*$D$21*($Q391^2)/($D$17*$D$18*$D$20))))/(2*($D$17*$D$20/$Q391+4*$D$17*$D$18*$D$20/($Q391^2)))</f>
        <v>5.0367425664664465E-4</v>
      </c>
      <c r="S391" s="8">
        <f t="shared" si="12"/>
        <v>6.5938130652490462E-3</v>
      </c>
    </row>
    <row r="392" spans="16:19" x14ac:dyDescent="0.25">
      <c r="P392">
        <v>8.0949999999997004</v>
      </c>
      <c r="Q392" s="8">
        <f t="shared" si="11"/>
        <v>8.035261221861703E-9</v>
      </c>
      <c r="R392" s="8">
        <f>(-$D$19/$Q392+$Q392+SQRT(($D$19/$Q392-$Q392)^2-4*($D$17*$D$20/$Q392+2*$D$17*$D$18*$D$20/($Q392^2))*(-2*$D$21*($Q392^2)/($D$17*$D$18*$D$20))))/(2*($D$17*$D$20/$Q392+4*$D$17*$D$18*$D$20/($Q392^2)))</f>
        <v>5.125611712877646E-4</v>
      </c>
      <c r="S392" s="8">
        <f t="shared" si="12"/>
        <v>6.5840785390302642E-3</v>
      </c>
    </row>
    <row r="393" spans="16:19" x14ac:dyDescent="0.25">
      <c r="P393">
        <v>8.0899999999996997</v>
      </c>
      <c r="Q393" s="8">
        <f t="shared" si="11"/>
        <v>8.1283051616465878E-9</v>
      </c>
      <c r="R393" s="8">
        <f>(-$D$19/$Q393+$Q393+SQRT(($D$19/$Q393-$Q393)^2-4*($D$17*$D$20/$Q393+2*$D$17*$D$18*$D$20/($Q393^2))*(-2*$D$21*($Q393^2)/($D$17*$D$18*$D$20))))/(2*($D$17*$D$20/$Q393+4*$D$17*$D$18*$D$20/($Q393^2)))</f>
        <v>5.2160357457453968E-4</v>
      </c>
      <c r="S393" s="8">
        <f t="shared" si="12"/>
        <v>6.5742122524941864E-3</v>
      </c>
    </row>
    <row r="394" spans="16:19" x14ac:dyDescent="0.25">
      <c r="P394">
        <v>8.0849999999997006</v>
      </c>
      <c r="Q394" s="8">
        <f t="shared" si="11"/>
        <v>8.2224264994763709E-9</v>
      </c>
      <c r="R394" s="8">
        <f>(-$D$19/$Q394+$Q394+SQRT(($D$19/$Q394-$Q394)^2-4*($D$17*$D$20/$Q394+2*$D$17*$D$18*$D$20/($Q394^2))*(-2*$D$21*($Q394^2)/($D$17*$D$18*$D$20))))/(2*($D$17*$D$20/$Q394+4*$D$17*$D$18*$D$20/($Q394^2)))</f>
        <v>5.3080417864740206E-4</v>
      </c>
      <c r="S394" s="8">
        <f t="shared" si="12"/>
        <v>6.5642120859061032E-3</v>
      </c>
    </row>
    <row r="395" spans="16:19" x14ac:dyDescent="0.25">
      <c r="P395">
        <v>8.0799999999996999</v>
      </c>
      <c r="Q395" s="8">
        <f t="shared" si="11"/>
        <v>8.3176377110324345E-9</v>
      </c>
      <c r="R395" s="8">
        <f>(-$D$19/$Q395+$Q395+SQRT(($D$19/$Q395-$Q395)^2-4*($D$17*$D$20/$Q395+2*$D$17*$D$18*$D$20/($Q395^2))*(-2*$D$21*($Q395^2)/($D$17*$D$18*$D$20))))/(2*($D$17*$D$20/$Q395+4*$D$17*$D$18*$D$20/($Q395^2)))</f>
        <v>5.4016574291290882E-4</v>
      </c>
      <c r="S395" s="8">
        <f t="shared" si="12"/>
        <v>6.5540758838229579E-3</v>
      </c>
    </row>
    <row r="396" spans="16:19" x14ac:dyDescent="0.25">
      <c r="P396">
        <v>8.0749999999997009</v>
      </c>
      <c r="Q396" s="8">
        <f t="shared" ref="Q396:Q459" si="13">10^(-P396)</f>
        <v>8.4139514164577405E-9</v>
      </c>
      <c r="R396" s="8">
        <f>(-$D$19/$Q396+$Q396+SQRT(($D$19/$Q396-$Q396)^2-4*($D$17*$D$20/$Q396+2*$D$17*$D$18*$D$20/($Q396^2))*(-2*$D$21*($Q396^2)/($D$17*$D$18*$D$20))))/(2*($D$17*$D$20/$Q396+4*$D$17*$D$18*$D$20/($Q396^2)))</f>
        <v>5.4969107486721978E-4</v>
      </c>
      <c r="S396" s="8">
        <f t="shared" ref="S396:S459" si="14">ABS(($J$28/($D$15*$D$16)+$J$29*$D$17*$D$20/$Q396)*$R396-$D$21*($Q396^2)/($D$17*$D$18*$D$20*$R396)*$J$29-$J$16+$D$9*$J$29)</f>
        <v>6.5438014544779936E-3</v>
      </c>
    </row>
    <row r="397" spans="16:19" x14ac:dyDescent="0.25">
      <c r="P397">
        <v>8.0699999999997001</v>
      </c>
      <c r="Q397" s="8">
        <f t="shared" si="13"/>
        <v>8.5113803820296217E-9</v>
      </c>
      <c r="R397" s="8">
        <f>(-$D$19/$Q397+$Q397+SQRT(($D$19/$Q397-$Q397)^2-4*($D$17*$D$20/$Q397+2*$D$17*$D$18*$D$20/($Q397^2))*(-2*$D$21*($Q397^2)/($D$17*$D$18*$D$20))))/(2*($D$17*$D$20/$Q397+4*$D$17*$D$18*$D$20/($Q397^2)))</f>
        <v>5.5938303093392263E-4</v>
      </c>
      <c r="S397" s="8">
        <f t="shared" si="14"/>
        <v>6.5333865691546995E-3</v>
      </c>
    </row>
    <row r="398" spans="16:19" x14ac:dyDescent="0.25">
      <c r="P398">
        <v>8.0649999999996993</v>
      </c>
      <c r="Q398" s="8">
        <f t="shared" si="13"/>
        <v>8.6099375218519617E-9</v>
      </c>
      <c r="R398" s="8">
        <f>(-$D$19/$Q398+$Q398+SQRT(($D$19/$Q398-$Q398)^2-4*($D$17*$D$20/$Q398+2*$D$17*$D$18*$D$20/($Q398^2))*(-2*$D$21*($Q398^2)/($D$17*$D$18*$D$20))))/(2*($D$17*$D$20/$Q398+4*$D$17*$D$18*$D$20/($Q398^2)))</f>
        <v>5.6924451731645671E-4</v>
      </c>
      <c r="S398" s="8">
        <f t="shared" si="14"/>
        <v>6.5228289615498793E-3</v>
      </c>
    </row>
    <row r="399" spans="16:19" x14ac:dyDescent="0.25">
      <c r="P399">
        <v>8.0599999999996896</v>
      </c>
      <c r="Q399" s="8">
        <f t="shared" si="13"/>
        <v>8.7096358995670153E-9</v>
      </c>
      <c r="R399" s="8">
        <f>(-$D$19/$Q399+$Q399+SQRT(($D$19/$Q399-$Q399)^2-4*($D$17*$D$20/$Q399+2*$D$17*$D$18*$D$20/($Q399^2))*(-2*$D$21*($Q399^2)/($D$17*$D$18*$D$20))))/(2*($D$17*$D$20/$Q399+4*$D$17*$D$18*$D$20/($Q399^2)))</f>
        <v>5.7927849086538915E-4</v>
      </c>
      <c r="S399" s="8">
        <f t="shared" si="14"/>
        <v>6.5121263271256547E-3</v>
      </c>
    </row>
    <row r="400" spans="16:19" x14ac:dyDescent="0.25">
      <c r="P400">
        <v>8.0549999999996906</v>
      </c>
      <c r="Q400" s="8">
        <f t="shared" si="13"/>
        <v>8.8104887300863913E-9</v>
      </c>
      <c r="R400" s="8">
        <f>(-$D$19/$Q400+$Q400+SQRT(($D$19/$Q400-$Q400)^2-4*($D$17*$D$20/$Q400+2*$D$17*$D$18*$D$20/($Q400^2))*(-2*$D$21*($Q400^2)/($D$17*$D$18*$D$20))))/(2*($D$17*$D$20/$Q400+4*$D$17*$D$18*$D$20/($Q400^2)))</f>
        <v>5.8948795996073414E-4</v>
      </c>
      <c r="S400" s="8">
        <f t="shared" si="14"/>
        <v>6.5012763224502682E-3</v>
      </c>
    </row>
    <row r="401" spans="16:19" x14ac:dyDescent="0.25">
      <c r="P401">
        <v>8.0499999999996898</v>
      </c>
      <c r="Q401" s="8">
        <f t="shared" si="13"/>
        <v>8.9125093813438091E-9</v>
      </c>
      <c r="R401" s="8">
        <f>(-$D$19/$Q401+$Q401+SQRT(($D$19/$Q401-$Q401)^2-4*($D$17*$D$20/$Q401+2*$D$17*$D$18*$D$20/($Q401^2))*(-2*$D$21*($Q401^2)/($D$17*$D$18*$D$20))))/(2*($D$17*$D$20/$Q401+4*$D$17*$D$18*$D$20/($Q401^2)))</f>
        <v>5.9987598540981553E-4</v>
      </c>
      <c r="S401" s="8">
        <f t="shared" si="14"/>
        <v>6.4902765645272554E-3</v>
      </c>
    </row>
    <row r="402" spans="16:19" x14ac:dyDescent="0.25">
      <c r="P402">
        <v>8.0449999999996908</v>
      </c>
      <c r="Q402" s="8">
        <f t="shared" si="13"/>
        <v>9.0157113760659625E-9</v>
      </c>
      <c r="R402" s="8">
        <f>(-$D$19/$Q402+$Q402+SQRT(($D$19/$Q402-$Q402)^2-4*($D$17*$D$20/$Q402+2*$D$17*$D$18*$D$20/($Q402^2))*(-2*$D$21*($Q402^2)/($D$17*$D$18*$D$20))))/(2*($D$17*$D$20/$Q402+4*$D$17*$D$18*$D$20/($Q402^2)))</f>
        <v>6.1044568136055049E-4</v>
      </c>
      <c r="S402" s="8">
        <f t="shared" si="14"/>
        <v>6.4791246301131944E-3</v>
      </c>
    </row>
    <row r="403" spans="16:19" x14ac:dyDescent="0.25">
      <c r="P403">
        <v>8.0399999999996901</v>
      </c>
      <c r="Q403" s="8">
        <f t="shared" si="13"/>
        <v>9.1201083935655983E-9</v>
      </c>
      <c r="R403" s="8">
        <f>(-$D$19/$Q403+$Q403+SQRT(($D$19/$Q403-$Q403)^2-4*($D$17*$D$20/$Q403+2*$D$17*$D$18*$D$20/($Q403^2))*(-2*$D$21*($Q403^2)/($D$17*$D$18*$D$20))))/(2*($D$17*$D$20/$Q403+4*$D$17*$D$18*$D$20/($Q403^2)))</f>
        <v>6.2120021623081432E-4</v>
      </c>
      <c r="S403" s="8">
        <f t="shared" si="14"/>
        <v>6.4678180550234174E-3</v>
      </c>
    </row>
    <row r="404" spans="16:19" x14ac:dyDescent="0.25">
      <c r="P404">
        <v>8.0349999999996893</v>
      </c>
      <c r="Q404" s="8">
        <f t="shared" si="13"/>
        <v>9.225714271554206E-9</v>
      </c>
      <c r="R404" s="8">
        <f>(-$D$19/$Q404+$Q404+SQRT(($D$19/$Q404-$Q404)^2-4*($D$17*$D$20/$Q404+2*$D$17*$D$18*$D$20/($Q404^2))*(-2*$D$21*($Q404^2)/($D$17*$D$18*$D$20))))/(2*($D$17*$D$20/$Q404+4*$D$17*$D$18*$D$20/($Q404^2)))</f>
        <v>6.3214281365388009E-4</v>
      </c>
      <c r="S404" s="8">
        <f t="shared" si="14"/>
        <v>6.4563543334257723E-3</v>
      </c>
    </row>
    <row r="405" spans="16:19" x14ac:dyDescent="0.25">
      <c r="P405">
        <v>8.0299999999996903</v>
      </c>
      <c r="Q405" s="8">
        <f t="shared" si="13"/>
        <v>9.332543007976562E-9</v>
      </c>
      <c r="R405" s="8">
        <f>(-$D$19/$Q405+$Q405+SQRT(($D$19/$Q405-$Q405)^2-4*($D$17*$D$20/$Q405+2*$D$17*$D$18*$D$20/($Q405^2))*(-2*$D$21*($Q405^2)/($D$17*$D$18*$D$20))))/(2*($D$17*$D$20/$Q405+4*$D$17*$D$18*$D$20/($Q405^2)))</f>
        <v>6.4327675344041252E-4</v>
      </c>
      <c r="S405" s="8">
        <f t="shared" si="14"/>
        <v>6.4447309171220442E-3</v>
      </c>
    </row>
    <row r="406" spans="16:19" x14ac:dyDescent="0.25">
      <c r="P406">
        <v>8.0249999999996895</v>
      </c>
      <c r="Q406" s="8">
        <f t="shared" si="13"/>
        <v>9.4406087628659608E-9</v>
      </c>
      <c r="R406" s="8">
        <f>(-$D$19/$Q406+$Q406+SQRT(($D$19/$Q406-$Q406)^2-4*($D$17*$D$20/$Q406+2*$D$17*$D$18*$D$20/($Q406^2))*(-2*$D$21*($Q406^2)/($D$17*$D$18*$D$20))))/(2*($D$17*$D$20/$Q406+4*$D$17*$D$18*$D$20/($Q406^2)))</f>
        <v>6.5460537255716713E-4</v>
      </c>
      <c r="S406" s="8">
        <f t="shared" si="14"/>
        <v>6.4329452148169193E-3</v>
      </c>
    </row>
    <row r="407" spans="16:19" x14ac:dyDescent="0.25">
      <c r="P407">
        <v>8.0199999999996905</v>
      </c>
      <c r="Q407" s="8">
        <f t="shared" si="13"/>
        <v>9.5499258602211646E-9</v>
      </c>
      <c r="R407" s="8">
        <f>(-$D$19/$Q407+$Q407+SQRT(($D$19/$Q407-$Q407)^2-4*($D$17*$D$20/$Q407+2*$D$17*$D$18*$D$20/($Q407^2))*(-2*$D$21*($Q407^2)/($D$17*$D$18*$D$20))))/(2*($D$17*$D$20/$Q407+4*$D$17*$D$18*$D$20/($Q407^2)))</f>
        <v>6.6613206612275956E-4</v>
      </c>
      <c r="S407" s="8">
        <f t="shared" si="14"/>
        <v>6.4209945913742458E-3</v>
      </c>
    </row>
    <row r="408" spans="16:19" x14ac:dyDescent="0.25">
      <c r="P408">
        <v>8.0149999999996897</v>
      </c>
      <c r="Q408" s="8">
        <f t="shared" si="13"/>
        <v>9.6605087899050169E-9</v>
      </c>
      <c r="R408" s="8">
        <f>(-$D$19/$Q408+$Q408+SQRT(($D$19/$Q408-$Q408)^2-4*($D$17*$D$20/$Q408+2*$D$17*$D$18*$D$20/($Q408^2))*(-2*$D$21*($Q408^2)/($D$17*$D$18*$D$20))))/(2*($D$17*$D$20/$Q408+4*$D$17*$D$18*$D$20/($Q408^2)))</f>
        <v>6.7786028842077638E-4</v>
      </c>
      <c r="S408" s="8">
        <f t="shared" si="14"/>
        <v>6.4088763670603621E-3</v>
      </c>
    </row>
    <row r="409" spans="16:19" x14ac:dyDescent="0.25">
      <c r="P409">
        <v>8.0099999999996907</v>
      </c>
      <c r="Q409" s="8">
        <f t="shared" si="13"/>
        <v>9.7723722095650345E-9</v>
      </c>
      <c r="R409" s="8">
        <f>(-$D$19/$Q409+$Q409+SQRT(($D$19/$Q409-$Q409)^2-4*($D$17*$D$20/$Q409+2*$D$17*$D$18*$D$20/($Q409^2))*(-2*$D$21*($Q409^2)/($D$17*$D$18*$D$20))))/(2*($D$17*$D$20/$Q409+4*$D$17*$D$18*$D$20/($Q409^2)))</f>
        <v>6.8979355393053161E-4</v>
      </c>
      <c r="S409" s="8">
        <f t="shared" si="14"/>
        <v>6.3965878167742893E-3</v>
      </c>
    </row>
    <row r="410" spans="16:19" x14ac:dyDescent="0.25">
      <c r="P410">
        <v>8.0049999999996899</v>
      </c>
      <c r="Q410" s="8">
        <f t="shared" si="13"/>
        <v>9.8855309465764303E-9</v>
      </c>
      <c r="R410" s="8">
        <f>(-$D$19/$Q410+$Q410+SQRT(($D$19/$Q410-$Q410)^2-4*($D$17*$D$20/$Q410+2*$D$17*$D$18*$D$20/($Q410^2))*(-2*$D$21*($Q410^2)/($D$17*$D$18*$D$20))))/(2*($D$17*$D$20/$Q410+4*$D$17*$D$18*$D$20/($Q410^2)))</f>
        <v>7.019354383758005E-4</v>
      </c>
      <c r="S410" s="8">
        <f t="shared" si="14"/>
        <v>6.3841261692645168E-3</v>
      </c>
    </row>
    <row r="411" spans="16:19" x14ac:dyDescent="0.25">
      <c r="P411">
        <v>7.99999999999969</v>
      </c>
      <c r="Q411" s="8">
        <f t="shared" si="13"/>
        <v>1.0000000000007124E-8</v>
      </c>
      <c r="R411" s="8">
        <f>(-$D$19/$Q411+$Q411+SQRT(($D$19/$Q411-$Q411)^2-4*($D$17*$D$20/$Q411+2*$D$17*$D$18*$D$20/($Q411^2))*(-2*$D$21*($Q411^2)/($D$17*$D$18*$D$20))))/(2*($D$17*$D$20/$Q411+4*$D$17*$D$18*$D$20/($Q411^2)))</f>
        <v>7.1428957979176842E-4</v>
      </c>
      <c r="S411" s="8">
        <f t="shared" si="14"/>
        <v>6.371488606332236E-3</v>
      </c>
    </row>
    <row r="412" spans="16:19" x14ac:dyDescent="0.25">
      <c r="P412">
        <v>7.9949999999996804</v>
      </c>
      <c r="Q412" s="8">
        <f t="shared" si="13"/>
        <v>1.0115794542606406E-8</v>
      </c>
      <c r="R412" s="8">
        <f>(-$D$19/$Q412+$Q412+SQRT(($D$19/$Q412-$Q412)^2-4*($D$17*$D$20/$Q412+2*$D$17*$D$18*$D$20/($Q412^2))*(-2*$D$21*($Q412^2)/($D$17*$D$18*$D$20))))/(2*($D$17*$D$20/$Q412+4*$D$17*$D$18*$D$20/($Q412^2)))</f>
        <v>7.2685967961066207E-4</v>
      </c>
      <c r="S412" s="8">
        <f t="shared" si="14"/>
        <v>6.3586722620206336E-3</v>
      </c>
    </row>
    <row r="413" spans="16:19" x14ac:dyDescent="0.25">
      <c r="P413">
        <v>7.9899999999996796</v>
      </c>
      <c r="Q413" s="8">
        <f t="shared" si="13"/>
        <v>1.0232929922815084E-8</v>
      </c>
      <c r="R413" s="8">
        <f>(-$D$19/$Q413+$Q413+SQRT(($D$19/$Q413-$Q413)^2-4*($D$17*$D$20/$Q413+2*$D$17*$D$18*$D$20/($Q413^2))*(-2*$D$21*($Q413^2)/($D$17*$D$18*$D$20))))/(2*($D$17*$D$20/$Q413+4*$D$17*$D$18*$D$20/($Q413^2)))</f>
        <v>7.3964950376612419E-4</v>
      </c>
      <c r="S413" s="8">
        <f t="shared" si="14"/>
        <v>6.3456742217902588E-3</v>
      </c>
    </row>
    <row r="414" spans="16:19" x14ac:dyDescent="0.25">
      <c r="P414">
        <v>7.9849999999996797</v>
      </c>
      <c r="Q414" s="8">
        <f t="shared" si="13"/>
        <v>1.0351421666801068E-8</v>
      </c>
      <c r="R414" s="8">
        <f>(-$D$19/$Q414+$Q414+SQRT(($D$19/$Q414-$Q414)^2-4*($D$17*$D$20/$Q414+2*$D$17*$D$18*$D$20/($Q414^2))*(-2*$D$21*($Q414^2)/($D$17*$D$18*$D$20))))/(2*($D$17*$D$20/$Q414+4*$D$17*$D$18*$D$20/($Q414^2)))</f>
        <v>7.5266288381706334E-4</v>
      </c>
      <c r="S414" s="8">
        <f t="shared" si="14"/>
        <v>6.3324915216798321E-3</v>
      </c>
    </row>
    <row r="415" spans="16:19" x14ac:dyDescent="0.25">
      <c r="P415">
        <v>7.9799999999996798</v>
      </c>
      <c r="Q415" s="8">
        <f t="shared" si="13"/>
        <v>1.0471285480516714E-8</v>
      </c>
      <c r="R415" s="8">
        <f>(-$D$19/$Q415+$Q415+SQRT(($D$19/$Q415-$Q415)^2-4*($D$17*$D$20/$Q415+2*$D$17*$D$18*$D$20/($Q415^2))*(-2*$D$21*($Q415^2)/($D$17*$D$18*$D$20))))/(2*($D$17*$D$20/$Q415+4*$D$17*$D$18*$D$20/($Q415^2)))</f>
        <v>7.6590371809088381E-4</v>
      </c>
      <c r="S415" s="8">
        <f t="shared" si="14"/>
        <v>6.3191211474526573E-3</v>
      </c>
    </row>
    <row r="416" spans="16:19" x14ac:dyDescent="0.25">
      <c r="P416">
        <v>7.9749999999996799</v>
      </c>
      <c r="Q416" s="8">
        <f t="shared" si="13"/>
        <v>1.0592537251780695E-8</v>
      </c>
      <c r="R416" s="8">
        <f>(-$D$19/$Q416+$Q416+SQRT(($D$19/$Q416-$Q416)^2-4*($D$17*$D$20/$Q416+2*$D$17*$D$18*$D$20/($Q416^2))*(-2*$D$21*($Q416^2)/($D$17*$D$18*$D$20))))/(2*($D$17*$D$20/$Q416+4*$D$17*$D$18*$D$20/($Q416^2)))</f>
        <v>7.7937597284670587E-4</v>
      </c>
      <c r="S416" s="8">
        <f t="shared" si="14"/>
        <v>6.3055600337281314E-3</v>
      </c>
    </row>
    <row r="417" spans="16:19" x14ac:dyDescent="0.25">
      <c r="P417">
        <v>7.96999999999968</v>
      </c>
      <c r="Q417" s="8">
        <f t="shared" si="13"/>
        <v>1.0715193052383923E-8</v>
      </c>
      <c r="R417" s="8">
        <f>(-$D$19/$Q417+$Q417+SQRT(($D$19/$Q417-$Q417)^2-4*($D$17*$D$20/$Q417+2*$D$17*$D$18*$D$20/($Q417^2))*(-2*$D$21*($Q417^2)/($D$17*$D$18*$D$20))))/(2*($D$17*$D$20/$Q417+4*$D$17*$D$18*$D$20/($Q417^2)))</f>
        <v>7.9308368345884506E-4</v>
      </c>
      <c r="S417" s="8">
        <f t="shared" si="14"/>
        <v>6.2918050630981683E-3</v>
      </c>
    </row>
    <row r="418" spans="16:19" x14ac:dyDescent="0.25">
      <c r="P418">
        <v>7.9649999999996801</v>
      </c>
      <c r="Q418" s="8">
        <f t="shared" si="13"/>
        <v>1.0839269140219985E-8</v>
      </c>
      <c r="R418" s="8">
        <f>(-$D$19/$Q418+$Q418+SQRT(($D$19/$Q418-$Q418)^2-4*($D$17*$D$20/$Q418+2*$D$17*$D$18*$D$20/($Q418^2))*(-2*$D$21*($Q418^2)/($D$17*$D$18*$D$20))))/(2*($D$17*$D$20/$Q418+4*$D$17*$D$18*$D$20/($Q418^2)))</f>
        <v>8.0703095562092053E-4</v>
      </c>
      <c r="S418" s="8">
        <f t="shared" si="14"/>
        <v>6.2778530652282394E-3</v>
      </c>
    </row>
    <row r="419" spans="16:19" x14ac:dyDescent="0.25">
      <c r="P419">
        <v>7.9599999999996802</v>
      </c>
      <c r="Q419" s="8">
        <f t="shared" si="13"/>
        <v>1.0964781961439891E-8</v>
      </c>
      <c r="R419" s="8">
        <f>(-$D$19/$Q419+$Q419+SQRT(($D$19/$Q419-$Q419)^2-4*($D$17*$D$20/$Q419+2*$D$17*$D$18*$D$20/($Q419^2))*(-2*$D$21*($Q419^2)/($D$17*$D$18*$D$20))))/(2*($D$17*$D$20/$Q419+4*$D$17*$D$18*$D$20/($Q419^2)))</f>
        <v>8.2122196657090135E-4</v>
      </c>
      <c r="S419" s="8">
        <f t="shared" si="14"/>
        <v>6.2637008159428468E-3</v>
      </c>
    </row>
    <row r="420" spans="16:19" x14ac:dyDescent="0.25">
      <c r="P420">
        <v>7.9549999999996803</v>
      </c>
      <c r="Q420" s="8">
        <f t="shared" si="13"/>
        <v>1.1091748152632144E-8</v>
      </c>
      <c r="R420" s="8">
        <f>(-$D$19/$Q420+$Q420+SQRT(($D$19/$Q420-$Q420)^2-4*($D$17*$D$20/$Q420+2*$D$17*$D$18*$D$20/($Q420^2))*(-2*$D$21*($Q420^2)/($D$17*$D$18*$D$20))))/(2*($D$17*$D$20/$Q420+4*$D$17*$D$18*$D$20/($Q420^2)))</f>
        <v>8.3566096633753138E-4</v>
      </c>
      <c r="S420" s="8">
        <f t="shared" si="14"/>
        <v>6.2493450362950571E-3</v>
      </c>
    </row>
    <row r="421" spans="16:19" x14ac:dyDescent="0.25">
      <c r="P421">
        <v>7.9499999999996804</v>
      </c>
      <c r="Q421" s="8">
        <f t="shared" si="13"/>
        <v>1.1220184543027861E-8</v>
      </c>
      <c r="R421" s="8">
        <f>(-$D$19/$Q421+$Q421+SQRT(($D$19/$Q421-$Q421)^2-4*($D$17*$D$20/$Q421+2*$D$17*$D$18*$D$20/($Q421^2))*(-2*$D$21*($Q421^2)/($D$17*$D$18*$D$20))))/(2*($D$17*$D$20/$Q421+4*$D$17*$D$18*$D$20/($Q421^2)))</f>
        <v>8.5035227900844923E-4</v>
      </c>
      <c r="S421" s="8">
        <f t="shared" si="14"/>
        <v>6.2347823916198697E-3</v>
      </c>
    </row>
    <row r="422" spans="16:19" x14ac:dyDescent="0.25">
      <c r="P422">
        <v>7.9449999999996797</v>
      </c>
      <c r="Q422" s="8">
        <f t="shared" si="13"/>
        <v>1.1350108156731513E-8</v>
      </c>
      <c r="R422" s="8">
        <f>(-$D$19/$Q422+$Q422+SQRT(($D$19/$Q422-$Q422)^2-4*($D$17*$D$20/$Q422+2*$D$17*$D$18*$D$20/($Q422^2))*(-2*$D$21*($Q422^2)/($D$17*$D$18*$D$20))))/(2*($D$17*$D$20/$Q422+4*$D$17*$D$18*$D$20/($Q422^2)))</f>
        <v>8.6530030402040678E-4</v>
      </c>
      <c r="S422" s="8">
        <f t="shared" si="14"/>
        <v>6.2200094905711439E-3</v>
      </c>
    </row>
    <row r="423" spans="16:19" x14ac:dyDescent="0.25">
      <c r="P423">
        <v>7.9399999999996798</v>
      </c>
      <c r="Q423" s="8">
        <f t="shared" si="13"/>
        <v>1.1481536214977287E-8</v>
      </c>
      <c r="R423" s="8">
        <f>(-$D$19/$Q423+$Q423+SQRT(($D$19/$Q423-$Q423)^2-4*($D$17*$D$20/$Q423+2*$D$17*$D$18*$D$20/($Q423^2))*(-2*$D$21*($Q423^2)/($D$17*$D$18*$D$20))))/(2*($D$17*$D$20/$Q423+4*$D$17*$D$18*$D$20/($Q423^2)))</f>
        <v>8.8050951747193728E-4</v>
      </c>
      <c r="S423" s="8">
        <f t="shared" si="14"/>
        <v>6.2050228841418042E-3</v>
      </c>
    </row>
    <row r="424" spans="16:19" x14ac:dyDescent="0.25">
      <c r="P424">
        <v>7.9349999999996799</v>
      </c>
      <c r="Q424" s="8">
        <f t="shared" si="13"/>
        <v>1.1614486138411981E-8</v>
      </c>
      <c r="R424" s="8">
        <f>(-$D$19/$Q424+$Q424+SQRT(($D$19/$Q424-$Q424)^2-4*($D$17*$D$20/$Q424+2*$D$17*$D$18*$D$20/($Q424^2))*(-2*$D$21*($Q424^2)/($D$17*$D$18*$D$20))))/(2*($D$17*$D$20/$Q424+4*$D$17*$D$18*$D$20/($Q424^2)))</f>
        <v>8.9598447345894019E-4</v>
      </c>
      <c r="S424" s="8">
        <f t="shared" si="14"/>
        <v>6.1898190646669637E-3</v>
      </c>
    </row>
    <row r="425" spans="16:19" x14ac:dyDescent="0.25">
      <c r="P425">
        <v>7.9299999999996702</v>
      </c>
      <c r="Q425" s="8">
        <f t="shared" si="13"/>
        <v>1.17489755494042E-8</v>
      </c>
      <c r="R425" s="8">
        <f>(-$D$19/$Q425+$Q425+SQRT(($D$19/$Q425-$Q425)^2-4*($D$17*$D$20/$Q425+2*$D$17*$D$18*$D$20/($Q425^2))*(-2*$D$21*($Q425^2)/($D$17*$D$18*$D$20))))/(2*($D$17*$D$20/$Q425+4*$D$17*$D$18*$D$20/($Q425^2)))</f>
        <v>9.1172980543351677E-4</v>
      </c>
      <c r="S425" s="8">
        <f t="shared" si="14"/>
        <v>6.1743944648097399E-3</v>
      </c>
    </row>
    <row r="426" spans="16:19" x14ac:dyDescent="0.25">
      <c r="P426">
        <v>7.9249999999996703</v>
      </c>
      <c r="Q426" s="8">
        <f t="shared" si="13"/>
        <v>1.1885022274379191E-8</v>
      </c>
      <c r="R426" s="8">
        <f>(-$D$19/$Q426+$Q426+SQRT(($D$19/$Q426-$Q426)^2-4*($D$17*$D$20/$Q426+2*$D$17*$D$18*$D$20/($Q426^2))*(-2*$D$21*($Q426^2)/($D$17*$D$18*$D$20))))/(2*($D$17*$D$20/$Q426+4*$D$17*$D$18*$D$20/($Q426^2)))</f>
        <v>9.2775022758634449E-4</v>
      </c>
      <c r="S426" s="8">
        <f t="shared" si="14"/>
        <v>6.158745456529573E-3</v>
      </c>
    </row>
    <row r="427" spans="16:19" x14ac:dyDescent="0.25">
      <c r="P427">
        <v>7.9199999999996704</v>
      </c>
      <c r="Q427" s="8">
        <f t="shared" si="13"/>
        <v>1.2022644346183239E-8</v>
      </c>
      <c r="R427" s="8">
        <f>(-$D$19/$Q427+$Q427+SQRT(($D$19/$Q427-$Q427)^2-4*($D$17*$D$20/$Q427+2*$D$17*$D$18*$D$20/($Q427^2))*(-2*$D$21*($Q427^2)/($D$17*$D$18*$D$20))))/(2*($D$17*$D$20/$Q427+4*$D$17*$D$18*$D$20/($Q427^2)))</f>
        <v>9.4405053625343151E-4</v>
      </c>
      <c r="S427" s="8">
        <f t="shared" si="14"/>
        <v>6.1428683500323131E-3</v>
      </c>
    </row>
    <row r="428" spans="16:19" x14ac:dyDescent="0.25">
      <c r="P428">
        <v>7.9149999999996696</v>
      </c>
      <c r="Q428" s="8">
        <f t="shared" si="13"/>
        <v>1.2161860006472897E-8</v>
      </c>
      <c r="R428" s="8">
        <f>(-$D$19/$Q428+$Q428+SQRT(($D$19/$Q428-$Q428)^2-4*($D$17*$D$20/$Q428+2*$D$17*$D$18*$D$20/($Q428^2))*(-2*$D$21*($Q428^2)/($D$17*$D$18*$D$20))))/(2*($D$17*$D$20/$Q428+4*$D$17*$D$18*$D$20/($Q428^2)))</f>
        <v>9.6063561134707739E-4</v>
      </c>
      <c r="S428" s="8">
        <f t="shared" si="14"/>
        <v>6.1267593927023635E-3</v>
      </c>
    </row>
    <row r="429" spans="16:19" x14ac:dyDescent="0.25">
      <c r="P429">
        <v>7.9099999999996697</v>
      </c>
      <c r="Q429" s="8">
        <f t="shared" si="13"/>
        <v>1.2302687708133137E-8</v>
      </c>
      <c r="R429" s="8">
        <f>(-$D$19/$Q429+$Q429+SQRT(($D$19/$Q429-$Q429)^2-4*($D$17*$D$20/$Q429+2*$D$17*$D$18*$D$20/($Q429^2))*(-2*$D$21*($Q429^2)/($D$17*$D$18*$D$20))))/(2*($D$17*$D$20/$Q429+4*$D$17*$D$18*$D$20/($Q429^2)))</f>
        <v>9.7751041781190748E-4</v>
      </c>
      <c r="S429" s="8">
        <f t="shared" si="14"/>
        <v>6.1104147680161019E-3</v>
      </c>
    </row>
    <row r="430" spans="16:19" x14ac:dyDescent="0.25">
      <c r="P430">
        <v>7.9049999999996698</v>
      </c>
      <c r="Q430" s="8">
        <f t="shared" si="13"/>
        <v>1.244514611772328E-8</v>
      </c>
      <c r="R430" s="8">
        <f>(-$D$19/$Q430+$Q430+SQRT(($D$19/$Q430-$Q430)^2-4*($D$17*$D$20/$Q430+2*$D$17*$D$18*$D$20/($Q430^2))*(-2*$D$21*($Q430^2)/($D$17*$D$18*$D$20))))/(2*($D$17*$D$20/$Q430+4*$D$17*$D$18*$D$20/($Q430^2)))</f>
        <v>9.946800071062474E-4</v>
      </c>
      <c r="S430" s="8">
        <f t="shared" si="14"/>
        <v>6.0938305944364547E-3</v>
      </c>
    </row>
    <row r="431" spans="16:19" x14ac:dyDescent="0.25">
      <c r="P431">
        <v>7.89999999999967</v>
      </c>
      <c r="Q431" s="8">
        <f t="shared" si="13"/>
        <v>1.258925411795121E-8</v>
      </c>
      <c r="R431" s="8">
        <f>(-$D$19/$Q431+$Q431+SQRT(($D$19/$Q431-$Q431)^2-4*($D$17*$D$20/$Q431+2*$D$17*$D$18*$D$20/($Q431^2))*(-2*$D$21*($Q431^2)/($D$17*$D$18*$D$20))))/(2*($D$17*$D$20/$Q431+4*$D$17*$D$18*$D$20/($Q431^2)))</f>
        <v>1.0121495187092977E-3</v>
      </c>
      <c r="S431" s="8">
        <f t="shared" si="14"/>
        <v>6.0770029242882481E-3</v>
      </c>
    </row>
    <row r="432" spans="16:19" x14ac:dyDescent="0.25">
      <c r="P432">
        <v>7.8949999999996701</v>
      </c>
      <c r="Q432" s="8">
        <f t="shared" si="13"/>
        <v>1.2735030810176265E-8</v>
      </c>
      <c r="R432" s="8">
        <f>(-$D$19/$Q432+$Q432+SQRT(($D$19/$Q432-$Q432)^2-4*($D$17*$D$20/$Q432+2*$D$17*$D$18*$D$20/($Q432^2))*(-2*$D$21*($Q432^2)/($D$17*$D$18*$D$20))))/(2*($D$17*$D$20/$Q432+4*$D$17*$D$18*$D$20/($Q432^2)))</f>
        <v>1.0299241816545655E-3</v>
      </c>
      <c r="S432" s="8">
        <f t="shared" si="14"/>
        <v>6.0599277426140168E-3</v>
      </c>
    </row>
    <row r="433" spans="16:19" x14ac:dyDescent="0.25">
      <c r="P433">
        <v>7.8899999999996702</v>
      </c>
      <c r="Q433" s="8">
        <f t="shared" si="13"/>
        <v>1.2882495516941099E-8</v>
      </c>
      <c r="R433" s="8">
        <f>(-$D$19/$Q433+$Q433+SQRT(($D$19/$Q433-$Q433)^2-4*($D$17*$D$20/$Q433+2*$D$17*$D$18*$D$20/($Q433^2))*(-2*$D$21*($Q433^2)/($D$17*$D$18*$D$20))))/(2*($D$17*$D$20/$Q433+4*$D$17*$D$18*$D$20/($Q433^2)))</f>
        <v>1.0480093160900083E-3</v>
      </c>
      <c r="S433" s="8">
        <f t="shared" si="14"/>
        <v>6.0426009660099166E-3</v>
      </c>
    </row>
    <row r="434" spans="16:19" x14ac:dyDescent="0.25">
      <c r="P434">
        <v>7.8849999999996703</v>
      </c>
      <c r="Q434" s="8">
        <f t="shared" si="13"/>
        <v>1.3031667784532865E-8</v>
      </c>
      <c r="R434" s="8">
        <f>(-$D$19/$Q434+$Q434+SQRT(($D$19/$Q434-$Q434)^2-4*($D$17*$D$20/$Q434+2*$D$17*$D$18*$D$20/($Q434^2))*(-2*$D$21*($Q434^2)/($D$17*$D$18*$D$20))))/(2*($D$17*$D$20/$Q434+4*$D$17*$D$18*$D$20/($Q434^2)))</f>
        <v>1.0664103348653566E-3</v>
      </c>
      <c r="S434" s="8">
        <f t="shared" si="14"/>
        <v>6.0250184414414052E-3</v>
      </c>
    </row>
    <row r="435" spans="16:19" x14ac:dyDescent="0.25">
      <c r="P435">
        <v>7.8799999999996704</v>
      </c>
      <c r="Q435" s="8">
        <f t="shared" si="13"/>
        <v>1.3182567385574057E-8</v>
      </c>
      <c r="R435" s="8">
        <f>(-$D$19/$Q435+$Q435+SQRT(($D$19/$Q435-$Q435)^2-4*($D$17*$D$20/$Q435+2*$D$17*$D$18*$D$20/($Q435^2))*(-2*$D$21*($Q435^2)/($D$17*$D$18*$D$20))))/(2*($D$17*$D$20/$Q435+4*$D$17*$D$18*$D$20/($Q435^2)))</f>
        <v>1.0851327451470876E-3</v>
      </c>
      <c r="S435" s="8">
        <f t="shared" si="14"/>
        <v>6.0071759450383323E-3</v>
      </c>
    </row>
    <row r="436" spans="16:19" x14ac:dyDescent="0.25">
      <c r="P436">
        <v>7.8749999999996696</v>
      </c>
      <c r="Q436" s="8">
        <f t="shared" si="13"/>
        <v>1.3335214321643338E-8</v>
      </c>
      <c r="R436" s="8">
        <f>(-$D$19/$Q436+$Q436+SQRT(($D$19/$Q436-$Q436)^2-4*($D$17*$D$20/$Q436+2*$D$17*$D$18*$D$20/($Q436^2))*(-2*$D$21*($Q436^2)/($D$17*$D$18*$D$20))))/(2*($D$17*$D$20/$Q436+4*$D$17*$D$18*$D$20/($Q436^2)))</f>
        <v>1.1041821500615283E-3</v>
      </c>
      <c r="S436" s="8">
        <f t="shared" si="14"/>
        <v>5.9890691808690832E-3</v>
      </c>
    </row>
    <row r="437" spans="16:19" x14ac:dyDescent="0.25">
      <c r="P437">
        <v>7.8699999999996697</v>
      </c>
      <c r="Q437" s="8">
        <f t="shared" si="13"/>
        <v>1.3489628825926752E-8</v>
      </c>
      <c r="R437" s="8">
        <f>(-$D$19/$Q437+$Q437+SQRT(($D$19/$Q437-$Q437)^2-4*($D$17*$D$20/$Q437+2*$D$17*$D$18*$D$20/($Q437^2))*(-2*$D$21*($Q437^2)/($D$17*$D$18*$D$20))))/(2*($D$17*$D$20/$Q437+4*$D$17*$D$18*$D$20/($Q437^2)))</f>
        <v>1.1235642503665871E-3</v>
      </c>
      <c r="S437" s="8">
        <f t="shared" si="14"/>
        <v>5.9706937796934183E-3</v>
      </c>
    </row>
    <row r="438" spans="16:19" x14ac:dyDescent="0.25">
      <c r="P438">
        <v>7.86499999999966</v>
      </c>
      <c r="Q438" s="8">
        <f t="shared" si="13"/>
        <v>1.3645831365899919E-8</v>
      </c>
      <c r="R438" s="8">
        <f>(-$D$19/$Q438+$Q438+SQRT(($D$19/$Q438-$Q438)^2-4*($D$17*$D$20/$Q438+2*$D$17*$D$18*$D$20/($Q438^2))*(-2*$D$21*($Q438^2)/($D$17*$D$18*$D$20))))/(2*($D$17*$D$20/$Q438+4*$D$17*$D$18*$D$20/($Q438^2)))</f>
        <v>1.1432848461526458E-3</v>
      </c>
      <c r="S438" s="8">
        <f t="shared" si="14"/>
        <v>5.9520452976935725E-3</v>
      </c>
    </row>
    <row r="439" spans="16:19" x14ac:dyDescent="0.25">
      <c r="P439">
        <v>7.8599999999996601</v>
      </c>
      <c r="Q439" s="8">
        <f t="shared" si="13"/>
        <v>1.3803842646039642E-8</v>
      </c>
      <c r="R439" s="8">
        <f>(-$D$19/$Q439+$Q439+SQRT(($D$19/$Q439-$Q439)^2-4*($D$17*$D$20/$Q439+2*$D$17*$D$18*$D$20/($Q439^2))*(-2*$D$21*($Q439^2)/($D$17*$D$18*$D$20))))/(2*($D$17*$D$20/$Q439+4*$D$17*$D$18*$D$20/($Q439^2)))</f>
        <v>1.163349838572866E-3</v>
      </c>
      <c r="S439" s="8">
        <f t="shared" si="14"/>
        <v>5.9331192151835278E-3</v>
      </c>
    </row>
    <row r="440" spans="16:19" x14ac:dyDescent="0.25">
      <c r="P440">
        <v>7.8549999999996603</v>
      </c>
      <c r="Q440" s="8">
        <f t="shared" si="13"/>
        <v>1.3963683610570296E-8</v>
      </c>
      <c r="R440" s="8">
        <f>(-$D$19/$Q440+$Q440+SQRT(($D$19/$Q440-$Q440)^2-4*($D$17*$D$20/$Q440+2*$D$17*$D$18*$D$20/($Q440^2))*(-2*$D$21*($Q440^2)/($D$17*$D$18*$D$20))))/(2*($D$17*$D$20/$Q440+4*$D$17*$D$18*$D$20/($Q440^2)))</f>
        <v>1.1837652316040725E-3</v>
      </c>
      <c r="S440" s="8">
        <f t="shared" si="14"/>
        <v>5.9139109352954041E-3</v>
      </c>
    </row>
    <row r="441" spans="16:19" x14ac:dyDescent="0.25">
      <c r="P441">
        <v>7.8499999999996604</v>
      </c>
      <c r="Q441" s="8">
        <f t="shared" si="13"/>
        <v>1.412537544623859E-8</v>
      </c>
      <c r="R441" s="8">
        <f>(-$D$19/$Q441+$Q441+SQRT(($D$19/$Q441-$Q441)^2-4*($D$17*$D$20/$Q441+2*$D$17*$D$18*$D$20/($Q441^2))*(-2*$D$21*($Q441^2)/($D$17*$D$18*$D$20))))/(2*($D$17*$D$20/$Q441+4*$D$17*$D$18*$D$20/($Q441^2)))</f>
        <v>1.2045371338378719E-3</v>
      </c>
      <c r="S441" s="8">
        <f t="shared" si="14"/>
        <v>5.8944157826434536E-3</v>
      </c>
    </row>
    <row r="442" spans="16:19" x14ac:dyDescent="0.25">
      <c r="P442">
        <v>7.8449999999996596</v>
      </c>
      <c r="Q442" s="8">
        <f t="shared" si="13"/>
        <v>1.4288939585122202E-8</v>
      </c>
      <c r="R442" s="8">
        <f>(-$D$19/$Q442+$Q442+SQRT(($D$19/$Q442-$Q442)^2-4*($D$17*$D$20/$Q442+2*$D$17*$D$18*$D$20/($Q442^2))*(-2*$D$21*($Q442^2)/($D$17*$D$18*$D$20))))/(2*($D$17*$D$20/$Q442+4*$D$17*$D$18*$D$20/($Q442^2)))</f>
        <v>1.2256717603031987E-3</v>
      </c>
      <c r="S442" s="8">
        <f t="shared" si="14"/>
        <v>5.874629001964591E-3</v>
      </c>
    </row>
    <row r="443" spans="16:19" x14ac:dyDescent="0.25">
      <c r="P443">
        <v>7.8399999999996597</v>
      </c>
      <c r="Q443" s="8">
        <f t="shared" si="13"/>
        <v>1.4454397707470577E-8</v>
      </c>
      <c r="R443" s="8">
        <f>(-$D$19/$Q443+$Q443+SQRT(($D$19/$Q443-$Q443)^2-4*($D$17*$D$20/$Q443+2*$D$17*$D$18*$D$20/($Q443^2))*(-2*$D$21*($Q443^2)/($D$17*$D$18*$D$20))))/(2*($D$17*$D$20/$Q443+4*$D$17*$D$18*$D$20/($Q443^2)))</f>
        <v>1.2471754343205584E-3</v>
      </c>
      <c r="S443" s="8">
        <f t="shared" si="14"/>
        <v>5.8545457567353576E-3</v>
      </c>
    </row>
    <row r="444" spans="16:19" x14ac:dyDescent="0.25">
      <c r="P444">
        <v>7.8349999999996598</v>
      </c>
      <c r="Q444" s="8">
        <f t="shared" si="13"/>
        <v>1.4621771744578613E-8</v>
      </c>
      <c r="R444" s="8">
        <f>(-$D$19/$Q444+$Q444+SQRT(($D$19/$Q444-$Q444)^2-4*($D$17*$D$20/$Q444+2*$D$17*$D$18*$D$20/($Q444^2))*(-2*$D$21*($Q444^2)/($D$17*$D$18*$D$20))))/(2*($D$17*$D$20/$Q444+4*$D$17*$D$18*$D$20/($Q444^2)))</f>
        <v>1.269054589388575E-3</v>
      </c>
      <c r="S444" s="8">
        <f t="shared" si="14"/>
        <v>5.8341611277648213E-3</v>
      </c>
    </row>
    <row r="445" spans="16:19" x14ac:dyDescent="0.25">
      <c r="P445">
        <v>7.8299999999996599</v>
      </c>
      <c r="Q445" s="8">
        <f t="shared" si="13"/>
        <v>1.4791083881693638E-8</v>
      </c>
      <c r="R445" s="8">
        <f>(-$D$19/$Q445+$Q445+SQRT(($D$19/$Q445-$Q445)^2-4*($D$17*$D$20/$Q445+2*$D$17*$D$18*$D$20/($Q445^2))*(-2*$D$21*($Q445^2)/($D$17*$D$18*$D$20))))/(2*($D$17*$D$20/$Q445+4*$D$17*$D$18*$D$20/($Q445^2)))</f>
        <v>1.2913157711034033E-3</v>
      </c>
      <c r="S445" s="8">
        <f t="shared" si="14"/>
        <v>5.8134701117630123E-3</v>
      </c>
    </row>
    <row r="446" spans="16:19" x14ac:dyDescent="0.25">
      <c r="P446">
        <v>7.82499999999966</v>
      </c>
      <c r="Q446" s="8">
        <f t="shared" si="13"/>
        <v>1.4962356560956033E-8</v>
      </c>
      <c r="R446" s="8">
        <f>(-$D$19/$Q446+$Q446+SQRT(($D$19/$Q446-$Q446)^2-4*($D$17*$D$20/$Q446+2*$D$17*$D$18*$D$20/($Q446^2))*(-2*$D$21*($Q446^2)/($D$17*$D$18*$D$20))))/(2*($D$17*$D$20/$Q446+4*$D$17*$D$18*$D$20/($Q446^2)))</f>
        <v>1.3139656391115723E-3</v>
      </c>
      <c r="S446" s="8">
        <f t="shared" si="14"/>
        <v>5.7924676198844813E-3</v>
      </c>
    </row>
    <row r="447" spans="16:19" x14ac:dyDescent="0.25">
      <c r="P447">
        <v>7.8199999999996601</v>
      </c>
      <c r="Q447" s="8">
        <f t="shared" si="13"/>
        <v>1.5135612484373914E-8</v>
      </c>
      <c r="R447" s="8">
        <f>(-$D$19/$Q447+$Q447+SQRT(($D$19/$Q447-$Q447)^2-4*($D$17*$D$20/$Q447+2*$D$17*$D$18*$D$20/($Q447^2))*(-2*$D$21*($Q447^2)/($D$17*$D$18*$D$20))))/(2*($D$17*$D$20/$Q447+4*$D$17*$D$18*$D$20/($Q447^2)))</f>
        <v>1.337010969096852E-3</v>
      </c>
      <c r="S447" s="8">
        <f t="shared" si="14"/>
        <v>5.7711484762465216E-3</v>
      </c>
    </row>
    <row r="448" spans="16:19" x14ac:dyDescent="0.25">
      <c r="P448">
        <v>7.8149999999996602</v>
      </c>
      <c r="Q448" s="8">
        <f t="shared" si="13"/>
        <v>1.5310874616832269E-8</v>
      </c>
      <c r="R448" s="8">
        <f>(-$D$19/$Q448+$Q448+SQRT(($D$19/$Q448-$Q448)^2-4*($D$17*$D$20/$Q448+2*$D$17*$D$18*$D$20/($Q448^2))*(-2*$D$21*($Q448^2)/($D$17*$D$18*$D$20))))/(2*($D$17*$D$20/$Q448+4*$D$17*$D$18*$D$20/($Q448^2)))</f>
        <v>1.3604586548017323E-3</v>
      </c>
      <c r="S448" s="8">
        <f t="shared" si="14"/>
        <v>5.7495074164216238E-3</v>
      </c>
    </row>
    <row r="449" spans="16:19" x14ac:dyDescent="0.25">
      <c r="P449">
        <v>7.8099999999996603</v>
      </c>
      <c r="Q449" s="8">
        <f t="shared" si="13"/>
        <v>1.5488166189136921E-8</v>
      </c>
      <c r="R449" s="8">
        <f>(-$D$19/$Q449+$Q449+SQRT(($D$19/$Q449-$Q449)^2-4*($D$17*$D$20/$Q449+2*$D$17*$D$18*$D$20/($Q449^2))*(-2*$D$21*($Q449^2)/($D$17*$D$18*$D$20))))/(2*($D$17*$D$20/$Q449+4*$D$17*$D$18*$D$20/($Q449^2)))</f>
        <v>1.384315710084111E-3</v>
      </c>
      <c r="S449" s="8">
        <f t="shared" si="14"/>
        <v>5.7275390859037306E-3</v>
      </c>
    </row>
    <row r="450" spans="16:19" x14ac:dyDescent="0.25">
      <c r="P450">
        <v>7.8049999999996604</v>
      </c>
      <c r="Q450" s="8">
        <f t="shared" si="13"/>
        <v>1.5667510701093734E-8</v>
      </c>
      <c r="R450" s="8">
        <f>(-$D$19/$Q450+$Q450+SQRT(($D$19/$Q450-$Q450)^2-4*($D$17*$D$20/$Q450+2*$D$17*$D$18*$D$20/($Q450^2))*(-2*$D$21*($Q450^2)/($D$17*$D$18*$D$20))))/(2*($D$17*$D$20/$Q450+4*$D$17*$D$18*$D$20/($Q450^2)))</f>
        <v>1.4085892710098084E-3</v>
      </c>
      <c r="S450" s="8">
        <f t="shared" si="14"/>
        <v>5.7052380385478191E-3</v>
      </c>
    </row>
    <row r="451" spans="16:19" x14ac:dyDescent="0.25">
      <c r="P451">
        <v>7.7999999999996499</v>
      </c>
      <c r="Q451" s="8">
        <f t="shared" si="13"/>
        <v>1.5848931924623858E-8</v>
      </c>
      <c r="R451" s="8">
        <f>(-$D$19/$Q451+$Q451+SQRT(($D$19/$Q451-$Q451)^2-4*($D$17*$D$20/$Q451+2*$D$17*$D$18*$D$20/($Q451^2))*(-2*$D$21*($Q451^2)/($D$17*$D$18*$D$20))))/(2*($D$17*$D$20/$Q451+4*$D$17*$D$18*$D$20/($Q451^2)))</f>
        <v>1.4332865979815909E-3</v>
      </c>
      <c r="S451" s="8">
        <f t="shared" si="14"/>
        <v>5.6825987349822908E-3</v>
      </c>
    </row>
    <row r="452" spans="16:19" x14ac:dyDescent="0.25">
      <c r="P452">
        <v>7.79499999999965</v>
      </c>
      <c r="Q452" s="8">
        <f t="shared" si="13"/>
        <v>1.6032453906913286E-8</v>
      </c>
      <c r="R452" s="8">
        <f>(-$D$19/$Q452+$Q452+SQRT(($D$19/$Q452-$Q452)^2-4*($D$17*$D$20/$Q452+2*$D$17*$D$18*$D$20/($Q452^2))*(-2*$D$21*($Q452^2)/($D$17*$D$18*$D$20))))/(2*($D$17*$D$20/$Q452+4*$D$17*$D$18*$D$20/($Q452^2)))</f>
        <v>1.4584150779050355E-3</v>
      </c>
      <c r="S452" s="8">
        <f t="shared" si="14"/>
        <v>5.6596155409939916E-3</v>
      </c>
    </row>
    <row r="453" spans="16:19" x14ac:dyDescent="0.25">
      <c r="P453">
        <v>7.7899999999996501</v>
      </c>
      <c r="Q453" s="8">
        <f t="shared" si="13"/>
        <v>1.6218100973602317E-8</v>
      </c>
      <c r="R453" s="8">
        <f>(-$D$19/$Q453+$Q453+SQRT(($D$19/$Q453-$Q453)^2-4*($D$17*$D$20/$Q453+2*$D$17*$D$18*$D$20/($Q453^2))*(-2*$D$21*($Q453^2)/($D$17*$D$18*$D$20))))/(2*($D$17*$D$20/$Q453+4*$D$17*$D$18*$D$20/($Q453^2)))</f>
        <v>1.483982226392595E-3</v>
      </c>
      <c r="S453" s="8">
        <f t="shared" si="14"/>
        <v>5.6362827258847094E-3</v>
      </c>
    </row>
    <row r="454" spans="16:19" x14ac:dyDescent="0.25">
      <c r="P454">
        <v>7.7849999999996502</v>
      </c>
      <c r="Q454" s="8">
        <f t="shared" si="13"/>
        <v>1.6405897732008561E-8</v>
      </c>
      <c r="R454" s="8">
        <f>(-$D$19/$Q454+$Q454+SQRT(($D$19/$Q454-$Q454)^2-4*($D$17*$D$20/$Q454+2*$D$17*$D$18*$D$20/($Q454^2))*(-2*$D$21*($Q454^2)/($D$17*$D$18*$D$20))))/(2*($D$17*$D$20/$Q454+4*$D$17*$D$18*$D$20/($Q454^2)))</f>
        <v>1.5099956900055975E-3</v>
      </c>
      <c r="S454" s="8">
        <f t="shared" si="14"/>
        <v>5.6125944607995186E-3</v>
      </c>
    </row>
    <row r="455" spans="16:19" x14ac:dyDescent="0.25">
      <c r="P455">
        <v>7.7799999999996503</v>
      </c>
      <c r="Q455" s="8">
        <f t="shared" si="13"/>
        <v>1.6595869074388928E-8</v>
      </c>
      <c r="R455" s="8">
        <f>(-$D$19/$Q455+$Q455+SQRT(($D$19/$Q455-$Q455)^2-4*($D$17*$D$20/$Q455+2*$D$17*$D$18*$D$20/($Q455^2))*(-2*$D$21*($Q455^2)/($D$17*$D$18*$D$20))))/(2*($D$17*$D$20/$Q455+4*$D$17*$D$18*$D$20/($Q455^2)))</f>
        <v>1.5364632485355232E-3</v>
      </c>
      <c r="S455" s="8">
        <f t="shared" si="14"/>
        <v>5.5885448170258445E-3</v>
      </c>
    </row>
    <row r="456" spans="16:19" x14ac:dyDescent="0.25">
      <c r="P456">
        <v>7.7749999999996504</v>
      </c>
      <c r="Q456" s="8">
        <f t="shared" si="13"/>
        <v>1.6788040181239078E-8</v>
      </c>
      <c r="R456" s="8">
        <f>(-$D$19/$Q456+$Q456+SQRT(($D$19/$Q456-$Q456)^2-4*($D$17*$D$20/$Q456+2*$D$17*$D$18*$D$20/($Q456^2))*(-2*$D$21*($Q456^2)/($D$17*$D$18*$D$20))))/(2*($D$17*$D$20/$Q456+4*$D$17*$D$18*$D$20/($Q456^2)))</f>
        <v>1.563392817324984E-3</v>
      </c>
      <c r="S456" s="8">
        <f t="shared" si="14"/>
        <v>5.5641277642629909E-3</v>
      </c>
    </row>
    <row r="457" spans="16:19" x14ac:dyDescent="0.25">
      <c r="P457">
        <v>7.7699999999996496</v>
      </c>
      <c r="Q457" s="8">
        <f t="shared" si="13"/>
        <v>1.698243652463113E-8</v>
      </c>
      <c r="R457" s="8">
        <f>(-$D$19/$Q457+$Q457+SQRT(($D$19/$Q457-$Q457)^2-4*($D$17*$D$20/$Q457+2*$D$17*$D$18*$D$20/($Q457^2))*(-2*$D$21*($Q457^2)/($D$17*$D$18*$D$20))))/(2*($D$17*$D$20/$Q457+4*$D$17*$D$18*$D$20/($Q457^2)))</f>
        <v>1.590792449629137E-3</v>
      </c>
      <c r="S457" s="8">
        <f t="shared" si="14"/>
        <v>5.5393371688615689E-3</v>
      </c>
    </row>
    <row r="458" spans="16:19" x14ac:dyDescent="0.25">
      <c r="P458">
        <v>7.7649999999996497</v>
      </c>
      <c r="Q458" s="8">
        <f t="shared" si="13"/>
        <v>1.7179083871589727E-8</v>
      </c>
      <c r="R458" s="8">
        <f>(-$D$19/$Q458+$Q458+SQRT(($D$19/$Q458-$Q458)^2-4*($D$17*$D$20/$Q458+2*$D$17*$D$18*$D$20/($Q458^2))*(-2*$D$21*($Q458^2)/($D$17*$D$18*$D$20))))/(2*($D$17*$D$20/$Q458+4*$D$17*$D$18*$D$20/($Q458^2)))</f>
        <v>1.6186703390181968E-3</v>
      </c>
      <c r="S458" s="8">
        <f t="shared" si="14"/>
        <v>5.5141667920323399E-3</v>
      </c>
    </row>
    <row r="459" spans="16:19" x14ac:dyDescent="0.25">
      <c r="P459">
        <v>7.7599999999996498</v>
      </c>
      <c r="Q459" s="8">
        <f t="shared" si="13"/>
        <v>1.7378008287507762E-8</v>
      </c>
      <c r="R459" s="8">
        <f>(-$D$19/$Q459+$Q459+SQRT(($D$19/$Q459-$Q459)^2-4*($D$17*$D$20/$Q459+2*$D$17*$D$18*$D$20/($Q459^2))*(-2*$D$21*($Q459^2)/($D$17*$D$18*$D$20))))/(2*($D$17*$D$20/$Q459+4*$D$17*$D$18*$D$20/($Q459^2)))</f>
        <v>1.6470348218218757E-3</v>
      </c>
      <c r="S459" s="8">
        <f t="shared" si="14"/>
        <v>5.4886102880238406E-3</v>
      </c>
    </row>
    <row r="460" spans="16:19" x14ac:dyDescent="0.25">
      <c r="P460">
        <v>7.75499999999965</v>
      </c>
      <c r="Q460" s="8">
        <f t="shared" ref="Q460:Q523" si="15">10^(-P460)</f>
        <v>1.7579236139601092E-8</v>
      </c>
      <c r="R460" s="8">
        <f>(-$D$19/$Q460+$Q460+SQRT(($D$19/$Q460-$Q460)^2-4*($D$17*$D$20/$Q460+2*$D$17*$D$18*$D$20/($Q460^2))*(-2*$D$21*($Q460^2)/($D$17*$D$18*$D$20))))/(2*($D$17*$D$20/$Q460+4*$D$17*$D$18*$D$20/($Q460^2)))</f>
        <v>1.6758943796163273E-3</v>
      </c>
      <c r="S460" s="8">
        <f t="shared" ref="S460:S523" si="16">ABS(($J$28/($D$15*$D$16)+$J$29*$D$17*$D$20/$Q460)*$R460-$D$21*($Q460^2)/($D$17*$D$18*$D$20*$R460)*$J$29-$J$16+$D$9*$J$29)</f>
        <v>5.4626612022683867E-3</v>
      </c>
    </row>
    <row r="461" spans="16:19" x14ac:dyDescent="0.25">
      <c r="P461">
        <v>7.7499999999996501</v>
      </c>
      <c r="Q461" s="8">
        <f t="shared" si="15"/>
        <v>1.7782794100403495E-8</v>
      </c>
      <c r="R461" s="8">
        <f>(-$D$19/$Q461+$Q461+SQRT(($D$19/$Q461-$Q461)^2-4*($D$17*$D$20/$Q461+2*$D$17*$D$18*$D$20/($Q461^2))*(-2*$D$21*($Q461^2)/($D$17*$D$18*$D$20))))/(2*($D$17*$D$20/$Q461+4*$D$17*$D$18*$D$20/($Q461^2)))</f>
        <v>1.7052576417544505E-3</v>
      </c>
      <c r="S461" s="8">
        <f t="shared" si="16"/>
        <v>5.4363129694958009E-3</v>
      </c>
    </row>
    <row r="462" spans="16:19" x14ac:dyDescent="0.25">
      <c r="P462">
        <v>7.7449999999996502</v>
      </c>
      <c r="Q462" s="8">
        <f t="shared" si="15"/>
        <v>1.7988709151302312E-8</v>
      </c>
      <c r="R462" s="8">
        <f>(-$D$19/$Q462+$Q462+SQRT(($D$19/$Q462-$Q462)^2-4*($D$17*$D$20/$Q462+2*$D$17*$D$18*$D$20/($Q462^2))*(-2*$D$21*($Q462^2)/($D$17*$D$18*$D$20))))/(2*($D$17*$D$20/$Q462+4*$D$17*$D$18*$D$20/($Q462^2)))</f>
        <v>1.7351333879402934E-3</v>
      </c>
      <c r="S462" s="8">
        <f t="shared" si="16"/>
        <v>5.4095589118143108E-3</v>
      </c>
    </row>
    <row r="463" spans="16:19" x14ac:dyDescent="0.25">
      <c r="P463">
        <v>7.7399999999996396</v>
      </c>
      <c r="Q463" s="8">
        <f t="shared" si="15"/>
        <v>1.8197008586114884E-8</v>
      </c>
      <c r="R463" s="8">
        <f>(-$D$19/$Q463+$Q463+SQRT(($D$19/$Q463-$Q463)^2-4*($D$17*$D$20/$Q463+2*$D$17*$D$18*$D$20/($Q463^2))*(-2*$D$21*($Q463^2)/($D$17*$D$18*$D$20))))/(2*($D$17*$D$20/$Q463+4*$D$17*$D$18*$D$20/($Q463^2)))</f>
        <v>1.7655305508482912E-3</v>
      </c>
      <c r="S463" s="8">
        <f t="shared" si="16"/>
        <v>5.3823922367580834E-3</v>
      </c>
    </row>
    <row r="464" spans="16:19" x14ac:dyDescent="0.25">
      <c r="P464">
        <v>7.7349999999996397</v>
      </c>
      <c r="Q464" s="8">
        <f t="shared" si="15"/>
        <v>1.8407720014704782E-8</v>
      </c>
      <c r="R464" s="8">
        <f>(-$D$19/$Q464+$Q464+SQRT(($D$19/$Q464-$Q464)^2-4*($D$17*$D$20/$Q464+2*$D$17*$D$18*$D$20/($Q464^2))*(-2*$D$21*($Q464^2)/($D$17*$D$18*$D$20))))/(2*($D$17*$D$20/$Q464+4*$D$17*$D$18*$D$20/($Q464^2)))</f>
        <v>1.796458218787889E-3</v>
      </c>
      <c r="S464" s="8">
        <f t="shared" si="16"/>
        <v>5.3548060353010175E-3</v>
      </c>
    </row>
    <row r="465" spans="16:19" x14ac:dyDescent="0.25">
      <c r="P465">
        <v>7.7299999999996398</v>
      </c>
      <c r="Q465" s="8">
        <f t="shared" si="15"/>
        <v>1.8620871366644075E-8</v>
      </c>
      <c r="R465" s="8">
        <f>(-$D$19/$Q465+$Q465+SQRT(($D$19/$Q465-$Q465)^2-4*($D$17*$D$20/$Q465+2*$D$17*$D$18*$D$20/($Q465^2))*(-2*$D$21*($Q465^2)/($D$17*$D$18*$D$20))))/(2*($D$17*$D$20/$Q465+4*$D$17*$D$18*$D$20/($Q465^2)))</f>
        <v>1.8279256384151905E-3</v>
      </c>
      <c r="S465" s="8">
        <f t="shared" si="16"/>
        <v>5.3267932798354524E-3</v>
      </c>
    </row>
    <row r="466" spans="16:19" x14ac:dyDescent="0.25">
      <c r="P466">
        <v>7.7249999999996399</v>
      </c>
      <c r="Q466" s="8">
        <f t="shared" si="15"/>
        <v>1.8836490894913584E-8</v>
      </c>
      <c r="R466" s="8">
        <f>(-$D$19/$Q466+$Q466+SQRT(($D$19/$Q466-$Q466)^2-4*($D$17*$D$20/$Q466+2*$D$17*$D$18*$D$20/($Q466^2))*(-2*$D$21*($Q466^2)/($D$17*$D$18*$D$20))))/(2*($D$17*$D$20/$Q466+4*$D$17*$D$18*$D$20/($Q466^2)))</f>
        <v>1.8599422174912028E-3</v>
      </c>
      <c r="S466" s="8">
        <f t="shared" si="16"/>
        <v>5.298346822116282E-3</v>
      </c>
    </row>
    <row r="467" spans="16:19" x14ac:dyDescent="0.25">
      <c r="P467">
        <v>7.71999999999964</v>
      </c>
      <c r="Q467" s="8">
        <f t="shared" si="15"/>
        <v>1.9054607179648228E-8</v>
      </c>
      <c r="R467" s="8">
        <f>(-$D$19/$Q467+$Q467+SQRT(($D$19/$Q467-$Q467)^2-4*($D$17*$D$20/$Q467+2*$D$17*$D$18*$D$20/($Q467^2))*(-2*$D$21*($Q467^2)/($D$17*$D$18*$D$20))))/(2*($D$17*$D$20/$Q467+4*$D$17*$D$18*$D$20/($Q467^2)))</f>
        <v>1.8925175276884485E-3</v>
      </c>
      <c r="S467" s="8">
        <f t="shared" si="16"/>
        <v>5.2694593911690379E-3</v>
      </c>
    </row>
    <row r="468" spans="16:19" x14ac:dyDescent="0.25">
      <c r="P468">
        <v>7.7149999999996401</v>
      </c>
      <c r="Q468" s="8">
        <f t="shared" si="15"/>
        <v>1.9275249131925298E-8</v>
      </c>
      <c r="R468" s="8">
        <f>(-$D$19/$Q468+$Q468+SQRT(($D$19/$Q468-$Q468)^2-4*($D$17*$D$20/$Q468+2*$D$17*$D$18*$D$20/($Q468^2))*(-2*$D$21*($Q468^2)/($D$17*$D$18*$D$20))))/(2*($D$17*$D$20/$Q468+4*$D$17*$D$18*$D$20/($Q468^2)))</f>
        <v>1.925661307446412E-3</v>
      </c>
      <c r="S468" s="8">
        <f t="shared" si="16"/>
        <v>5.2401235911616259E-3</v>
      </c>
    </row>
    <row r="469" spans="16:19" x14ac:dyDescent="0.25">
      <c r="P469">
        <v>7.7099999999996403</v>
      </c>
      <c r="Q469" s="8">
        <f t="shared" si="15"/>
        <v>1.9498445997596574E-8</v>
      </c>
      <c r="R469" s="8">
        <f>(-$D$19/$Q469+$Q469+SQRT(($D$19/$Q469-$Q469)^2-4*($D$17*$D$20/$Q469+2*$D$17*$D$18*$D$20/($Q469^2))*(-2*$D$21*($Q469^2)/($D$17*$D$18*$D$20))))/(2*($D$17*$D$20/$Q469+4*$D$17*$D$18*$D$20/($Q469^2)))</f>
        <v>1.9593834648767199E-3</v>
      </c>
      <c r="S469" s="8">
        <f t="shared" si="16"/>
        <v>5.2103318992390698E-3</v>
      </c>
    </row>
    <row r="470" spans="16:19" x14ac:dyDescent="0.25">
      <c r="P470">
        <v>7.7049999999996404</v>
      </c>
      <c r="Q470" s="8">
        <f t="shared" si="15"/>
        <v>1.9724227361164844E-8</v>
      </c>
      <c r="R470" s="8">
        <f>(-$D$19/$Q470+$Q470+SQRT(($D$19/$Q470-$Q470)^2-4*($D$17*$D$20/$Q470+2*$D$17*$D$18*$D$20/($Q470^2))*(-2*$D$21*($Q470^2)/($D$17*$D$18*$D$20))))/(2*($D$17*$D$20/$Q470+4*$D$17*$D$18*$D$20/($Q470^2)))</f>
        <v>1.9936940807189366E-3</v>
      </c>
      <c r="S470" s="8">
        <f t="shared" si="16"/>
        <v>5.1800766633205595E-3</v>
      </c>
    </row>
    <row r="471" spans="16:19" x14ac:dyDescent="0.25">
      <c r="P471">
        <v>7.6999999999996396</v>
      </c>
      <c r="Q471" s="8">
        <f t="shared" si="15"/>
        <v>1.9952623149705294E-8</v>
      </c>
      <c r="R471" s="8">
        <f>(-$D$19/$Q471+$Q471+SQRT(($D$19/$Q471-$Q471)^2-4*($D$17*$D$20/$Q471+2*$D$17*$D$18*$D$20/($Q471^2))*(-2*$D$21*($Q471^2)/($D$17*$D$18*$D$20))))/(2*($D$17*$D$20/$Q471+4*$D$17*$D$18*$D$20/($Q471^2)))</f>
        <v>2.0286034113478429E-3</v>
      </c>
      <c r="S471" s="8">
        <f t="shared" si="16"/>
        <v>5.1493500998582124E-3</v>
      </c>
    </row>
    <row r="472" spans="16:19" x14ac:dyDescent="0.25">
      <c r="P472">
        <v>7.6949999999996397</v>
      </c>
      <c r="Q472" s="8">
        <f t="shared" si="15"/>
        <v>2.0183663636832297E-8</v>
      </c>
      <c r="R472" s="8">
        <f>(-$D$19/$Q472+$Q472+SQRT(($D$19/$Q472-$Q472)^2-4*($D$17*$D$20/$Q472+2*$D$17*$D$18*$D$20/($Q472^2))*(-2*$D$21*($Q472^2)/($D$17*$D$18*$D$20))))/(2*($D$17*$D$20/$Q472+4*$D$17*$D$18*$D$20/($Q472^2)))</f>
        <v>2.0641218918331025E-3</v>
      </c>
      <c r="S472" s="8">
        <f t="shared" si="16"/>
        <v>5.118144291556834E-3</v>
      </c>
    </row>
    <row r="473" spans="16:19" x14ac:dyDescent="0.25">
      <c r="P473">
        <v>7.6899999999996398</v>
      </c>
      <c r="Q473" s="8">
        <f t="shared" si="15"/>
        <v>2.0417379446712172E-8</v>
      </c>
      <c r="R473" s="8">
        <f>(-$D$19/$Q473+$Q473+SQRT(($D$19/$Q473-$Q473)^2-4*($D$17*$D$20/$Q473+2*$D$17*$D$18*$D$20/($Q473^2))*(-2*$D$21*($Q473^2)/($D$17*$D$18*$D$20))))/(2*($D$17*$D$20/$Q473+4*$D$17*$D$18*$D$20/($Q473^2)))</f>
        <v>2.1002601390522329E-3</v>
      </c>
      <c r="S473" s="8">
        <f t="shared" si="16"/>
        <v>5.0864511850540195E-3</v>
      </c>
    </row>
    <row r="474" spans="16:19" x14ac:dyDescent="0.25">
      <c r="P474">
        <v>7.6849999999996399</v>
      </c>
      <c r="Q474" s="8">
        <f t="shared" si="15"/>
        <v>2.0653801558122364E-8</v>
      </c>
      <c r="R474" s="8">
        <f>(-$D$19/$Q474+$Q474+SQRT(($D$19/$Q474-$Q474)^2-4*($D$17*$D$20/$Q474+2*$D$17*$D$18*$D$20/($Q474^2))*(-2*$D$21*($Q474^2)/($D$17*$D$18*$D$20))))/(2*($D$17*$D$20/$Q474+4*$D$17*$D$18*$D$20/($Q474^2)))</f>
        <v>2.1370289548577957E-3</v>
      </c>
      <c r="S474" s="8">
        <f t="shared" si="16"/>
        <v>5.0542625885598939E-3</v>
      </c>
    </row>
    <row r="475" spans="16:19" x14ac:dyDescent="0.25">
      <c r="P475">
        <v>7.67999999999964</v>
      </c>
      <c r="Q475" s="8">
        <f t="shared" si="15"/>
        <v>2.0892961308557666E-8</v>
      </c>
      <c r="R475" s="8">
        <f>(-$D$19/$Q475+$Q475+SQRT(($D$19/$Q475-$Q475)^2-4*($D$17*$D$20/$Q475+2*$D$17*$D$18*$D$20/($Q475^2))*(-2*$D$21*($Q475^2)/($D$17*$D$18*$D$20))))/(2*($D$17*$D$20/$Q475+4*$D$17*$D$18*$D$20/($Q475^2)))</f>
        <v>2.1744393292997678E-3</v>
      </c>
      <c r="S475" s="8">
        <f t="shared" si="16"/>
        <v>5.0215701694558031E-3</v>
      </c>
    </row>
    <row r="476" spans="16:19" x14ac:dyDescent="0.25">
      <c r="P476">
        <v>7.6749999999996303</v>
      </c>
      <c r="Q476" s="8">
        <f t="shared" si="15"/>
        <v>2.1134890398384386E-8</v>
      </c>
      <c r="R476" s="8">
        <f>(-$D$19/$Q476+$Q476+SQRT(($D$19/$Q476-$Q476)^2-4*($D$17*$D$20/$Q476+2*$D$17*$D$18*$D$20/($Q476^2))*(-2*$D$21*($Q476^2)/($D$17*$D$18*$D$20))))/(2*($D$17*$D$20/$Q476+4*$D$17*$D$18*$D$20/($Q476^2)))</f>
        <v>2.2125024439041035E-3</v>
      </c>
      <c r="S476" s="8">
        <f t="shared" si="16"/>
        <v>4.9883654518511761E-3</v>
      </c>
    </row>
    <row r="477" spans="16:19" x14ac:dyDescent="0.25">
      <c r="P477">
        <v>7.6699999999996296</v>
      </c>
      <c r="Q477" s="8">
        <f t="shared" si="15"/>
        <v>2.1379620895040523E-8</v>
      </c>
      <c r="R477" s="8">
        <f>(-$D$19/$Q477+$Q477+SQRT(($D$19/$Q477-$Q477)^2-4*($D$17*$D$20/$Q477+2*$D$17*$D$18*$D$20/($Q477^2))*(-2*$D$21*($Q477^2)/($D$17*$D$18*$D$20))))/(2*($D$17*$D$20/$Q477+4*$D$17*$D$18*$D$20/($Q477^2)))</f>
        <v>2.251229675008085E-3</v>
      </c>
      <c r="S477" s="8">
        <f t="shared" si="16"/>
        <v>4.9546398140981694E-3</v>
      </c>
    </row>
    <row r="478" spans="16:19" x14ac:dyDescent="0.25">
      <c r="P478">
        <v>7.6649999999996297</v>
      </c>
      <c r="Q478" s="8">
        <f t="shared" si="15"/>
        <v>2.1627185237288612E-8</v>
      </c>
      <c r="R478" s="8">
        <f>(-$D$19/$Q478+$Q478+SQRT(($D$19/$Q478-$Q478)^2-4*($D$17*$D$20/$Q478+2*$D$17*$D$18*$D$20/($Q478^2))*(-2*$D$21*($Q478^2)/($D$17*$D$18*$D$20))))/(2*($D$17*$D$20/$Q478+4*$D$17*$D$18*$D$20/($Q478^2)))</f>
        <v>2.290632597154404E-3</v>
      </c>
      <c r="S478" s="8">
        <f t="shared" si="16"/>
        <v>4.9203844862625266E-3</v>
      </c>
    </row>
    <row r="479" spans="16:19" x14ac:dyDescent="0.25">
      <c r="P479">
        <v>7.6599999999996298</v>
      </c>
      <c r="Q479" s="8">
        <f t="shared" si="15"/>
        <v>2.1877616239514149E-8</v>
      </c>
      <c r="R479" s="8">
        <f>(-$D$19/$Q479+$Q479+SQRT(($D$19/$Q479-$Q479)^2-4*($D$17*$D$20/$Q479+2*$D$17*$D$18*$D$20/($Q479^2))*(-2*$D$21*($Q479^2)/($D$17*$D$18*$D$20))))/(2*($D$17*$D$20/$Q479+4*$D$17*$D$18*$D$20/($Q479^2)))</f>
        <v>2.3307229865437949E-3</v>
      </c>
      <c r="S479" s="8">
        <f t="shared" si="16"/>
        <v>4.8855905475509468E-3</v>
      </c>
    </row>
    <row r="480" spans="16:19" x14ac:dyDescent="0.25">
      <c r="P480">
        <v>7.6549999999996299</v>
      </c>
      <c r="Q480" s="8">
        <f t="shared" si="15"/>
        <v>2.2130947096075213E-8</v>
      </c>
      <c r="R480" s="8">
        <f>(-$D$19/$Q480+$Q480+SQRT(($D$19/$Q480-$Q480)^2-4*($D$17*$D$20/$Q480+2*$D$17*$D$18*$D$20/($Q480^2))*(-2*$D$21*($Q480^2)/($D$17*$D$18*$D$20))))/(2*($D$17*$D$20/$Q480+4*$D$17*$D$18*$D$20/($Q480^2)))</f>
        <v>2.3715128245480319E-3</v>
      </c>
      <c r="S480" s="8">
        <f t="shared" si="16"/>
        <v>4.8502489236934947E-3</v>
      </c>
    </row>
    <row r="481" spans="16:19" x14ac:dyDescent="0.25">
      <c r="P481">
        <v>7.64999999999963</v>
      </c>
      <c r="Q481" s="8">
        <f t="shared" si="15"/>
        <v>2.238721138570245E-8</v>
      </c>
      <c r="R481" s="8">
        <f>(-$D$19/$Q481+$Q481+SQRT(($D$19/$Q481-$Q481)^2-4*($D$17*$D$20/$Q481+2*$D$17*$D$18*$D$20/($Q481^2))*(-2*$D$21*($Q481^2)/($D$17*$D$18*$D$20))))/(2*($D$17*$D$20/$Q481+4*$D$17*$D$18*$D$20/($Q481^2)))</f>
        <v>2.4130143012841263E-3</v>
      </c>
      <c r="S481" s="8">
        <f t="shared" si="16"/>
        <v>4.8143503842804879E-3</v>
      </c>
    </row>
    <row r="482" spans="16:19" x14ac:dyDescent="0.25">
      <c r="P482">
        <v>7.6449999999996301</v>
      </c>
      <c r="Q482" s="8">
        <f t="shared" si="15"/>
        <v>2.264644307594987E-8</v>
      </c>
      <c r="R482" s="8">
        <f>(-$D$19/$Q482+$Q482+SQRT(($D$19/$Q482-$Q482)^2-4*($D$17*$D$20/$Q482+2*$D$17*$D$18*$D$20/($Q482^2))*(-2*$D$21*($Q482^2)/($D$17*$D$18*$D$20))))/(2*($D$17*$D$20/$Q482+4*$D$17*$D$18*$D$20/($Q482^2)))</f>
        <v>2.4552398192507598E-3</v>
      </c>
      <c r="S482" s="8">
        <f t="shared" si="16"/>
        <v>4.7778855400530586E-3</v>
      </c>
    </row>
    <row r="483" spans="16:19" x14ac:dyDescent="0.25">
      <c r="P483">
        <v>7.6399999999996302</v>
      </c>
      <c r="Q483" s="8">
        <f t="shared" si="15"/>
        <v>2.2908676527697224E-8</v>
      </c>
      <c r="R483" s="8">
        <f>(-$D$19/$Q483+$Q483+SQRT(($D$19/$Q483-$Q483)^2-4*($D$17*$D$20/$Q483+2*$D$17*$D$18*$D$20/($Q483^2))*(-2*$D$21*($Q483^2)/($D$17*$D$18*$D$20))))/(2*($D$17*$D$20/$Q483+4*$D$17*$D$18*$D$20/($Q483^2)))</f>
        <v>2.4982019970280754E-3</v>
      </c>
      <c r="S483" s="8">
        <f t="shared" si="16"/>
        <v>4.7408448401465818E-3</v>
      </c>
    </row>
    <row r="484" spans="16:19" x14ac:dyDescent="0.25">
      <c r="P484">
        <v>7.6349999999996303</v>
      </c>
      <c r="Q484" s="8">
        <f t="shared" si="15"/>
        <v>2.3173946499704505E-8</v>
      </c>
      <c r="R484" s="8">
        <f>(-$D$19/$Q484+$Q484+SQRT(($D$19/$Q484-$Q484)^2-4*($D$17*$D$20/$Q484+2*$D$17*$D$18*$D$20/($Q484^2))*(-2*$D$21*($Q484^2)/($D$17*$D$18*$D$20))))/(2*($D$17*$D$20/$Q484+4*$D$17*$D$18*$D$20/($Q484^2)))</f>
        <v>2.5419136730419093E-3</v>
      </c>
      <c r="S484" s="8">
        <f t="shared" si="16"/>
        <v>4.7032185692861481E-3</v>
      </c>
    </row>
    <row r="485" spans="16:19" x14ac:dyDescent="0.25">
      <c r="P485">
        <v>7.6299999999996304</v>
      </c>
      <c r="Q485" s="8">
        <f t="shared" si="15"/>
        <v>2.3442288153219169E-8</v>
      </c>
      <c r="R485" s="8">
        <f>(-$D$19/$Q485+$Q485+SQRT(($D$19/$Q485-$Q485)^2-4*($D$17*$D$20/$Q485+2*$D$17*$D$18*$D$20/($Q485^2))*(-2*$D$21*($Q485^2)/($D$17*$D$18*$D$20))))/(2*($D$17*$D$20/$Q485+4*$D$17*$D$18*$D$20/($Q485^2)))</f>
        <v>2.5863879093936011E-3</v>
      </c>
      <c r="S485" s="8">
        <f t="shared" si="16"/>
        <v>4.6649968449332408E-3</v>
      </c>
    </row>
    <row r="486" spans="16:19" x14ac:dyDescent="0.25">
      <c r="P486">
        <v>7.6249999999996296</v>
      </c>
      <c r="Q486" s="8">
        <f t="shared" si="15"/>
        <v>2.3713737056636731E-8</v>
      </c>
      <c r="R486" s="8">
        <f>(-$D$19/$Q486+$Q486+SQRT(($D$19/$Q486-$Q486)^2-4*($D$17*$D$20/$Q486+2*$D$17*$D$18*$D$20/($Q486^2))*(-2*$D$21*($Q486^2)/($D$17*$D$18*$D$20))))/(2*($D$17*$D$20/$Q486+4*$D$17*$D$18*$D$20/($Q486^2)))</f>
        <v>2.6316379957565142E-3</v>
      </c>
      <c r="S486" s="8">
        <f t="shared" si="16"/>
        <v>4.6261696143827819E-3</v>
      </c>
    </row>
    <row r="487" spans="16:19" x14ac:dyDescent="0.25">
      <c r="P487">
        <v>7.6199999999996297</v>
      </c>
      <c r="Q487" s="8">
        <f t="shared" si="15"/>
        <v>2.3988329190215312E-8</v>
      </c>
      <c r="R487" s="8">
        <f>(-$D$19/$Q487+$Q487+SQRT(($D$19/$Q487-$Q487)^2-4*($D$17*$D$20/$Q487+2*$D$17*$D$18*$D$20/($Q487^2))*(-2*$D$21*($Q487^2)/($D$17*$D$18*$D$20))))/(2*($D$17*$D$20/$Q487+4*$D$17*$D$18*$D$20/($Q487^2)))</f>
        <v>2.6776774533404366E-3</v>
      </c>
      <c r="S487" s="8">
        <f t="shared" si="16"/>
        <v>4.5867266518096559E-3</v>
      </c>
    </row>
    <row r="488" spans="16:19" x14ac:dyDescent="0.25">
      <c r="P488">
        <v>7.6149999999996298</v>
      </c>
      <c r="Q488" s="8">
        <f t="shared" si="15"/>
        <v>2.4266100950844802E-8</v>
      </c>
      <c r="R488" s="8">
        <f>(-$D$19/$Q488+$Q488+SQRT(($D$19/$Q488-$Q488)^2-4*($D$17*$D$20/$Q488+2*$D$17*$D$18*$D$20/($Q488^2))*(-2*$D$21*($Q488^2)/($D$17*$D$18*$D$20))))/(2*($D$17*$D$20/$Q488+4*$D$17*$D$18*$D$20/($Q488^2)))</f>
        <v>2.7245200389250431E-3</v>
      </c>
      <c r="S488" s="8">
        <f t="shared" si="16"/>
        <v>4.5466575552638566E-3</v>
      </c>
    </row>
    <row r="489" spans="16:19" x14ac:dyDescent="0.25">
      <c r="P489">
        <v>7.6099999999996202</v>
      </c>
      <c r="Q489" s="8">
        <f t="shared" si="15"/>
        <v>2.4547089156871709E-8</v>
      </c>
      <c r="R489" s="8">
        <f>(-$D$19/$Q489+$Q489+SQRT(($D$19/$Q489-$Q489)^2-4*($D$17*$D$20/$Q489+2*$D$17*$D$18*$D$20/($Q489^2))*(-2*$D$21*($Q489^2)/($D$17*$D$18*$D$20))))/(2*($D$17*$D$20/$Q489+4*$D$17*$D$18*$D$20/($Q489^2)))</f>
        <v>2.7721797489636954E-3</v>
      </c>
      <c r="S489" s="8">
        <f t="shared" si="16"/>
        <v>4.5059517436132927E-3</v>
      </c>
    </row>
    <row r="490" spans="16:19" x14ac:dyDescent="0.25">
      <c r="P490">
        <v>7.6049999999996203</v>
      </c>
      <c r="Q490" s="8">
        <f t="shared" si="15"/>
        <v>2.4831331052977354E-8</v>
      </c>
      <c r="R490" s="8">
        <f>(-$D$19/$Q490+$Q490+SQRT(($D$19/$Q490-$Q490)^2-4*($D$17*$D$20/$Q490+2*$D$17*$D$18*$D$20/($Q490^2))*(-2*$D$21*($Q490^2)/($D$17*$D$18*$D$20))))/(2*($D$17*$D$20/$Q490+4*$D$17*$D$18*$D$20/($Q490^2)))</f>
        <v>2.8206708237583028E-3</v>
      </c>
      <c r="S490" s="8">
        <f t="shared" si="16"/>
        <v>4.4645984534337525E-3</v>
      </c>
    </row>
    <row r="491" spans="16:19" x14ac:dyDescent="0.25">
      <c r="P491">
        <v>7.5999999999996204</v>
      </c>
      <c r="Q491" s="8">
        <f t="shared" si="15"/>
        <v>2.5118864315117705E-8</v>
      </c>
      <c r="R491" s="8">
        <f>(-$D$19/$Q491+$Q491+SQRT(($D$19/$Q491-$Q491)^2-4*($D$17*$D$20/$Q491+2*$D$17*$D$18*$D$20/($Q491^2))*(-2*$D$21*($Q491^2)/($D$17*$D$18*$D$20))))/(2*($D$17*$D$20/$Q491+4*$D$17*$D$18*$D$20/($Q491^2)))</f>
        <v>2.8700077517077901E-3</v>
      </c>
      <c r="S491" s="8">
        <f t="shared" si="16"/>
        <v>4.4225867358440186E-3</v>
      </c>
    </row>
    <row r="492" spans="16:19" x14ac:dyDescent="0.25">
      <c r="P492">
        <v>7.5949999999996196</v>
      </c>
      <c r="Q492" s="8">
        <f t="shared" si="15"/>
        <v>2.5409727055515297E-8</v>
      </c>
      <c r="R492" s="8">
        <f>(-$D$19/$Q492+$Q492+SQRT(($D$19/$Q492-$Q492)^2-4*($D$17*$D$20/$Q492+2*$D$17*$D$18*$D$20/($Q492^2))*(-2*$D$21*($Q492^2)/($D$17*$D$18*$D$20))))/(2*($D$17*$D$20/$Q492+4*$D$17*$D$18*$D$20/($Q492^2)))</f>
        <v>2.92020527362969E-3</v>
      </c>
      <c r="S492" s="8">
        <f t="shared" si="16"/>
        <v>4.3799054532866677E-3</v>
      </c>
    </row>
    <row r="493" spans="16:19" x14ac:dyDescent="0.25">
      <c r="P493">
        <v>7.5899999999996197</v>
      </c>
      <c r="Q493" s="8">
        <f t="shared" si="15"/>
        <v>2.5703957827711142E-8</v>
      </c>
      <c r="R493" s="8">
        <f>(-$D$19/$Q493+$Q493+SQRT(($D$19/$Q493-$Q493)^2-4*($D$17*$D$20/$Q493+2*$D$17*$D$18*$D$20/($Q493^2))*(-2*$D$21*($Q493^2)/($D$17*$D$18*$D$20))))/(2*($D$17*$D$20/$Q493+4*$D$17*$D$18*$D$20/($Q493^2)))</f>
        <v>2.9712783871574024E-3</v>
      </c>
      <c r="S493" s="8">
        <f t="shared" si="16"/>
        <v>4.3365432762525165E-3</v>
      </c>
    </row>
    <row r="494" spans="16:19" x14ac:dyDescent="0.25">
      <c r="P494">
        <v>7.5849999999996198</v>
      </c>
      <c r="Q494" s="8">
        <f t="shared" si="15"/>
        <v>2.6001595631675482E-8</v>
      </c>
      <c r="R494" s="8">
        <f>(-$D$19/$Q494+$Q494+SQRT(($D$19/$Q494-$Q494)^2-4*($D$17*$D$20/$Q494+2*$D$17*$D$18*$D$20/($Q494^2))*(-2*$D$21*($Q494^2)/($D$17*$D$18*$D$20))))/(2*($D$17*$D$20/$Q494+4*$D$17*$D$18*$D$20/($Q494^2)))</f>
        <v>3.0232423512141023E-3</v>
      </c>
      <c r="S494" s="8">
        <f t="shared" si="16"/>
        <v>4.2924886799480559E-3</v>
      </c>
    </row>
    <row r="495" spans="16:19" x14ac:dyDescent="0.25">
      <c r="P495">
        <v>7.5799999999996199</v>
      </c>
      <c r="Q495" s="8">
        <f t="shared" si="15"/>
        <v>2.6302679918976747E-8</v>
      </c>
      <c r="R495" s="8">
        <f>(-$D$19/$Q495+$Q495+SQRT(($D$19/$Q495-$Q495)^2-4*($D$17*$D$20/$Q495+2*$D$17*$D$18*$D$20/($Q495^2))*(-2*$D$21*($Q495^2)/($D$17*$D$18*$D$20))))/(2*($D$17*$D$20/$Q495+4*$D$17*$D$18*$D$20/($Q495^2)))</f>
        <v>3.0761126905644227E-3</v>
      </c>
      <c r="S495" s="8">
        <f t="shared" si="16"/>
        <v>4.2477299409050123E-3</v>
      </c>
    </row>
    <row r="496" spans="16:19" x14ac:dyDescent="0.25">
      <c r="P496">
        <v>7.57499999999962</v>
      </c>
      <c r="Q496" s="8">
        <f t="shared" si="15"/>
        <v>2.6607250598011291E-8</v>
      </c>
      <c r="R496" s="8">
        <f>(-$D$19/$Q496+$Q496+SQRT(($D$19/$Q496-$Q496)^2-4*($D$17*$D$20/$Q496+2*$D$17*$D$18*$D$20/($Q496^2))*(-2*$D$21*($Q496^2)/($D$17*$D$18*$D$20))))/(2*($D$17*$D$20/$Q496+4*$D$17*$D$18*$D$20/($Q496^2)))</f>
        <v>3.1299052004455804E-3</v>
      </c>
      <c r="S496" s="8">
        <f t="shared" si="16"/>
        <v>4.2022551335308004E-3</v>
      </c>
    </row>
    <row r="497" spans="16:19" x14ac:dyDescent="0.25">
      <c r="P497">
        <v>7.5699999999996201</v>
      </c>
      <c r="Q497" s="8">
        <f t="shared" si="15"/>
        <v>2.6915348039292619E-8</v>
      </c>
      <c r="R497" s="8">
        <f>(-$D$19/$Q497+$Q497+SQRT(($D$19/$Q497-$Q497)^2-4*($D$17*$D$20/$Q497+2*$D$17*$D$18*$D$20/($Q497^2))*(-2*$D$21*($Q497^2)/($D$17*$D$18*$D$20))))/(2*($D$17*$D$20/$Q497+4*$D$17*$D$18*$D$20/($Q497^2)))</f>
        <v>3.1846359512789938E-3</v>
      </c>
      <c r="S497" s="8">
        <f t="shared" si="16"/>
        <v>4.1560521265990996E-3</v>
      </c>
    </row>
    <row r="498" spans="16:19" x14ac:dyDescent="0.25">
      <c r="P498">
        <v>7.5649999999996203</v>
      </c>
      <c r="Q498" s="8">
        <f t="shared" si="15"/>
        <v>2.7227013080802857E-8</v>
      </c>
      <c r="R498" s="8">
        <f>(-$D$19/$Q498+$Q498+SQRT(($D$19/$Q498-$Q498)^2-4*($D$17*$D$20/$Q498+2*$D$17*$D$18*$D$20/($Q498^2))*(-2*$D$21*($Q498^2)/($D$17*$D$18*$D$20))))/(2*($D$17*$D$20/$Q498+4*$D$17*$D$18*$D$20/($Q498^2)))</f>
        <v>3.2403212934641519E-3</v>
      </c>
      <c r="S498" s="8">
        <f t="shared" si="16"/>
        <v>4.1091085796792128E-3</v>
      </c>
    </row>
    <row r="499" spans="16:19" x14ac:dyDescent="0.25">
      <c r="P499">
        <v>7.5599999999996204</v>
      </c>
      <c r="Q499" s="8">
        <f t="shared" si="15"/>
        <v>2.7542287033405671E-8</v>
      </c>
      <c r="R499" s="8">
        <f>(-$D$19/$Q499+$Q499+SQRT(($D$19/$Q499-$Q499)^2-4*($D$17*$D$20/$Q499+2*$D$17*$D$18*$D$20/($Q499^2))*(-2*$D$21*($Q499^2)/($D$17*$D$18*$D$20))))/(2*($D$17*$D$20/$Q499+4*$D$17*$D$18*$D$20/($Q499^2)))</f>
        <v>3.2969778622558908E-3</v>
      </c>
      <c r="S499" s="8">
        <f t="shared" si="16"/>
        <v>4.0614119395033961E-3</v>
      </c>
    </row>
    <row r="500" spans="16:19" x14ac:dyDescent="0.25">
      <c r="P500">
        <v>7.5549999999996196</v>
      </c>
      <c r="Q500" s="8">
        <f t="shared" si="15"/>
        <v>2.7861211686322086E-8</v>
      </c>
      <c r="R500" s="8">
        <f>(-$D$19/$Q500+$Q500+SQRT(($D$19/$Q500-$Q500)^2-4*($D$17*$D$20/$Q500+2*$D$17*$D$18*$D$20/($Q500^2))*(-2*$D$21*($Q500^2)/($D$17*$D$18*$D$20))))/(2*($D$17*$D$20/$Q500+4*$D$17*$D$18*$D$20/($Q500^2)))</f>
        <v>3.3546225827266818E-3</v>
      </c>
      <c r="S500" s="8">
        <f t="shared" si="16"/>
        <v>4.0129494362709179E-3</v>
      </c>
    </row>
    <row r="501" spans="16:19" x14ac:dyDescent="0.25">
      <c r="P501">
        <v>7.5499999999996197</v>
      </c>
      <c r="Q501" s="8">
        <f t="shared" si="15"/>
        <v>2.81838293126692E-8</v>
      </c>
      <c r="R501" s="8">
        <f>(-$D$19/$Q501+$Q501+SQRT(($D$19/$Q501-$Q501)^2-4*($D$17*$D$20/$Q501+2*$D$17*$D$18*$D$20/($Q501^2))*(-2*$D$21*($Q501^2)/($D$17*$D$18*$D$20))))/(2*($D$17*$D$20/$Q501+4*$D$17*$D$18*$D$20/($Q501^2)))</f>
        <v>3.4132726748152694E-3</v>
      </c>
      <c r="S501" s="8">
        <f t="shared" si="16"/>
        <v>3.9637080798878791E-3</v>
      </c>
    </row>
    <row r="502" spans="16:19" x14ac:dyDescent="0.25">
      <c r="P502">
        <v>7.54499999999961</v>
      </c>
      <c r="Q502" s="8">
        <f t="shared" si="15"/>
        <v>2.8510182675064649E-8</v>
      </c>
      <c r="R502" s="8">
        <f>(-$D$19/$Q502+$Q502+SQRT(($D$19/$Q502-$Q502)^2-4*($D$17*$D$20/$Q502+2*$D$17*$D$18*$D$20/($Q502^2))*(-2*$D$21*($Q502^2)/($D$17*$D$18*$D$20))))/(2*($D$17*$D$20/$Q502+4*$D$17*$D$18*$D$20/($Q502^2)))</f>
        <v>3.4729456584635362E-3</v>
      </c>
      <c r="S502" s="8">
        <f t="shared" si="16"/>
        <v>3.9136746561413867E-3</v>
      </c>
    </row>
    <row r="503" spans="16:19" x14ac:dyDescent="0.25">
      <c r="P503">
        <v>7.5399999999996101</v>
      </c>
      <c r="Q503" s="8">
        <f t="shared" si="15"/>
        <v>2.8840315031291905E-8</v>
      </c>
      <c r="R503" s="8">
        <f>(-$D$19/$Q503+$Q503+SQRT(($D$19/$Q503-$Q503)^2-4*($D$17*$D$20/$Q503+2*$D$17*$D$18*$D$20/($Q503^2))*(-2*$D$21*($Q503^2)/($D$17*$D$18*$D$20))))/(2*($D$17*$D$20/$Q503+4*$D$17*$D$18*$D$20/($Q503^2)))</f>
        <v>3.5336593588421246E-3</v>
      </c>
      <c r="S503" s="8">
        <f t="shared" si="16"/>
        <v>3.8628357228077418E-3</v>
      </c>
    </row>
    <row r="504" spans="16:19" x14ac:dyDescent="0.25">
      <c r="P504">
        <v>7.5349999999996102</v>
      </c>
      <c r="Q504" s="8">
        <f t="shared" si="15"/>
        <v>2.9174270140037817E-8</v>
      </c>
      <c r="R504" s="8">
        <f>(-$D$19/$Q504+$Q504+SQRT(($D$19/$Q504-$Q504)^2-4*($D$17*$D$20/$Q504+2*$D$17*$D$18*$D$20/($Q504^2))*(-2*$D$21*($Q504^2)/($D$17*$D$18*$D$20))))/(2*($D$17*$D$20/$Q504+4*$D$17*$D$18*$D$20/($Q504^2)))</f>
        <v>3.5954319116682943E-3</v>
      </c>
      <c r="S504" s="8">
        <f t="shared" si="16"/>
        <v>3.8111776056919001E-3</v>
      </c>
    </row>
    <row r="505" spans="16:19" x14ac:dyDescent="0.25">
      <c r="P505">
        <v>7.5299999999996103</v>
      </c>
      <c r="Q505" s="8">
        <f t="shared" si="15"/>
        <v>2.9512092266690305E-8</v>
      </c>
      <c r="R505" s="8">
        <f>(-$D$19/$Q505+$Q505+SQRT(($D$19/$Q505-$Q505)^2-4*($D$17*$D$20/$Q505+2*$D$17*$D$18*$D$20/($Q505^2))*(-2*$D$21*($Q505^2)/($D$17*$D$18*$D$20))))/(2*($D$17*$D$20/$Q505+4*$D$17*$D$18*$D$20/($Q505^2)))</f>
        <v>3.6582817686152645E-3</v>
      </c>
      <c r="S505" s="8">
        <f t="shared" si="16"/>
        <v>3.7586863945989818E-3</v>
      </c>
    </row>
    <row r="506" spans="16:19" x14ac:dyDescent="0.25">
      <c r="P506">
        <v>7.5249999999996096</v>
      </c>
      <c r="Q506" s="8">
        <f t="shared" si="15"/>
        <v>2.985382618920635E-8</v>
      </c>
      <c r="R506" s="8">
        <f>(-$D$19/$Q506+$Q506+SQRT(($D$19/$Q506-$Q506)^2-4*($D$17*$D$20/$Q506+2*$D$17*$D$18*$D$20/($Q506^2))*(-2*$D$21*($Q506^2)/($D$17*$D$18*$D$20))))/(2*($D$17*$D$20/$Q506+4*$D$17*$D$18*$D$20/($Q506^2)))</f>
        <v>3.7222277028163705E-3</v>
      </c>
      <c r="S506" s="8">
        <f t="shared" si="16"/>
        <v>3.7053479392351795E-3</v>
      </c>
    </row>
    <row r="507" spans="16:19" x14ac:dyDescent="0.25">
      <c r="P507">
        <v>7.5199999999996097</v>
      </c>
      <c r="Q507" s="8">
        <f t="shared" si="15"/>
        <v>3.019951720404722E-8</v>
      </c>
      <c r="R507" s="8">
        <f>(-$D$19/$Q507+$Q507+SQRT(($D$19/$Q507-$Q507)^2-4*($D$17*$D$20/$Q507+2*$D$17*$D$18*$D$20/($Q507^2))*(-2*$D$21*($Q507^2)/($D$17*$D$18*$D$20))))/(2*($D$17*$D$20/$Q507+4*$D$17*$D$18*$D$20/($Q507^2)))</f>
        <v>3.7872888144649675E-3</v>
      </c>
      <c r="S507" s="8">
        <f t="shared" si="16"/>
        <v>3.6511478450374406E-3</v>
      </c>
    </row>
    <row r="508" spans="16:19" x14ac:dyDescent="0.25">
      <c r="P508">
        <v>7.5149999999996098</v>
      </c>
      <c r="Q508" s="8">
        <f t="shared" si="15"/>
        <v>3.0549211132182505E-8</v>
      </c>
      <c r="R508" s="8">
        <f>(-$D$19/$Q508+$Q508+SQRT(($D$19/$Q508-$Q508)^2-4*($D$17*$D$20/$Q508+2*$D$17*$D$18*$D$20/($Q508^2))*(-2*$D$21*($Q508^2)/($D$17*$D$18*$D$20))))/(2*($D$17*$D$20/$Q508+4*$D$17*$D$18*$D$20/($Q508^2)))</f>
        <v>3.8534845365118982E-3</v>
      </c>
      <c r="S508" s="8">
        <f t="shared" si="16"/>
        <v>3.5960714689305846E-3</v>
      </c>
    </row>
    <row r="509" spans="16:19" x14ac:dyDescent="0.25">
      <c r="P509">
        <v>7.5099999999996099</v>
      </c>
      <c r="Q509" s="8">
        <f t="shared" si="15"/>
        <v>3.0902954325163594E-8</v>
      </c>
      <c r="R509" s="8">
        <f>(-$D$19/$Q509+$Q509+SQRT(($D$19/$Q509-$Q509)^2-4*($D$17*$D$20/$Q509+2*$D$17*$D$18*$D$20/($Q509^2))*(-2*$D$21*($Q509^2)/($D$17*$D$18*$D$20))))/(2*($D$17*$D$20/$Q509+4*$D$17*$D$18*$D$20/($Q509^2)))</f>
        <v>3.9208346404621935E-3</v>
      </c>
      <c r="S509" s="8">
        <f t="shared" si="16"/>
        <v>3.5401039150105736E-3</v>
      </c>
    </row>
    <row r="510" spans="16:19" x14ac:dyDescent="0.25">
      <c r="P510">
        <v>7.50499999999961</v>
      </c>
      <c r="Q510" s="8">
        <f t="shared" si="15"/>
        <v>3.1260793671267557E-8</v>
      </c>
      <c r="R510" s="8">
        <f>(-$D$19/$Q510+$Q510+SQRT(($D$19/$Q510-$Q510)^2-4*($D$17*$D$20/$Q510+2*$D$17*$D$18*$D$20/($Q510^2))*(-2*$D$21*($Q510^2)/($D$17*$D$18*$D$20))))/(2*($D$17*$D$20/$Q510+4*$D$17*$D$18*$D$20/($Q510^2)))</f>
        <v>3.9893592422727726E-3</v>
      </c>
      <c r="S510" s="8">
        <f t="shared" si="16"/>
        <v>3.4832300301526533E-3</v>
      </c>
    </row>
    <row r="511" spans="16:19" x14ac:dyDescent="0.25">
      <c r="P511">
        <v>7.4999999999996101</v>
      </c>
      <c r="Q511" s="8">
        <f t="shared" si="15"/>
        <v>3.1622776601712121E-8</v>
      </c>
      <c r="R511" s="8">
        <f>(-$D$19/$Q511+$Q511+SQRT(($D$19/$Q511-$Q511)^2-4*($D$17*$D$20/$Q511+2*$D$17*$D$18*$D$20/($Q511^2))*(-2*$D$21*($Q511^2)/($D$17*$D$18*$D$20))))/(2*($D$17*$D$20/$Q511+4*$D$17*$D$18*$D$20/($Q511^2)))</f>
        <v>4.0590788083528541E-3</v>
      </c>
      <c r="S511" s="8">
        <f t="shared" si="16"/>
        <v>3.4254343995430807E-3</v>
      </c>
    </row>
    <row r="512" spans="16:19" x14ac:dyDescent="0.25">
      <c r="P512">
        <v>7.4949999999996102</v>
      </c>
      <c r="Q512" s="8">
        <f t="shared" si="15"/>
        <v>3.198895109694264E-8</v>
      </c>
      <c r="R512" s="8">
        <f>(-$D$19/$Q512+$Q512+SQRT(($D$19/$Q512-$Q512)^2-4*($D$17*$D$20/$Q512+2*$D$17*$D$18*$D$20/($Q512^2))*(-2*$D$21*($Q512^2)/($D$17*$D$18*$D$20))))/(2*($D$17*$D$20/$Q512+4*$D$17*$D$18*$D$20/($Q512^2)))</f>
        <v>4.1300141616689217E-3</v>
      </c>
      <c r="S512" s="8">
        <f t="shared" si="16"/>
        <v>3.3667013421330664E-3</v>
      </c>
    </row>
    <row r="513" spans="16:19" x14ac:dyDescent="0.25">
      <c r="P513">
        <v>7.4899999999996103</v>
      </c>
      <c r="Q513" s="8">
        <f t="shared" si="15"/>
        <v>3.2359365692991813E-8</v>
      </c>
      <c r="R513" s="8">
        <f>(-$D$19/$Q513+$Q513+SQRT(($D$19/$Q513-$Q513)^2-4*($D$17*$D$20/$Q513+2*$D$17*$D$18*$D$20/($Q513^2))*(-2*$D$21*($Q513^2)/($D$17*$D$18*$D$20))))/(2*($D$17*$D$20/$Q513+4*$D$17*$D$18*$D$20/($Q513^2)))</f>
        <v>4.2021864879559995E-3</v>
      </c>
      <c r="S513" s="8">
        <f t="shared" si="16"/>
        <v>3.3070149060136318E-3</v>
      </c>
    </row>
    <row r="514" spans="16:19" x14ac:dyDescent="0.25">
      <c r="P514">
        <v>7.4849999999995998</v>
      </c>
      <c r="Q514" s="8">
        <f t="shared" si="15"/>
        <v>3.2734069487913953E-8</v>
      </c>
      <c r="R514" s="8">
        <f>(-$D$19/$Q514+$Q514+SQRT(($D$19/$Q514-$Q514)^2-4*($D$17*$D$20/$Q514+2*$D$17*$D$18*$D$20/($Q514^2))*(-2*$D$21*($Q514^2)/($D$17*$D$18*$D$20))))/(2*($D$17*$D$20/$Q514+4*$D$17*$D$18*$D$20/($Q514^2)))</f>
        <v>4.275617342037334E-3</v>
      </c>
      <c r="S514" s="8">
        <f t="shared" si="16"/>
        <v>3.2463588637098046E-3</v>
      </c>
    </row>
    <row r="515" spans="16:19" x14ac:dyDescent="0.25">
      <c r="P515">
        <v>7.4799999999995999</v>
      </c>
      <c r="Q515" s="8">
        <f t="shared" si="15"/>
        <v>3.3113112148289591E-8</v>
      </c>
      <c r="R515" s="8">
        <f>(-$D$19/$Q515+$Q515+SQRT(($D$19/$Q515-$Q515)^2-4*($D$17*$D$20/$Q515+2*$D$17*$D$18*$D$20/($Q515^2))*(-2*$D$21*($Q515^2)/($D$17*$D$18*$D$20))))/(2*($D$17*$D$20/$Q515+4*$D$17*$D$18*$D$20/($Q515^2)))</f>
        <v>4.350328654253317E-3</v>
      </c>
      <c r="S515" s="8">
        <f t="shared" si="16"/>
        <v>3.1847167073936044E-3</v>
      </c>
    </row>
    <row r="516" spans="16:19" x14ac:dyDescent="0.25">
      <c r="P516">
        <v>7.4749999999996</v>
      </c>
      <c r="Q516" s="8">
        <f t="shared" si="15"/>
        <v>3.34965439158136E-8</v>
      </c>
      <c r="R516" s="8">
        <f>(-$D$19/$Q516+$Q516+SQRT(($D$19/$Q516-$Q516)^2-4*($D$17*$D$20/$Q516+2*$D$17*$D$18*$D$20/($Q516^2))*(-2*$D$21*($Q516^2)/($D$17*$D$18*$D$20))))/(2*($D$17*$D$20/$Q516+4*$D$17*$D$18*$D$20/($Q516^2)))</f>
        <v>4.426342737004034E-3</v>
      </c>
      <c r="S516" s="8">
        <f t="shared" si="16"/>
        <v>3.1220716440123752E-3</v>
      </c>
    </row>
    <row r="517" spans="16:19" x14ac:dyDescent="0.25">
      <c r="P517">
        <v>7.4699999999996001</v>
      </c>
      <c r="Q517" s="8">
        <f t="shared" si="15"/>
        <v>3.3884415613951448E-8</v>
      </c>
      <c r="R517" s="8">
        <f>(-$D$19/$Q517+$Q517+SQRT(($D$19/$Q517-$Q517)^2-4*($D$17*$D$20/$Q517+2*$D$17*$D$18*$D$20/($Q517^2))*(-2*$D$21*($Q517^2)/($D$17*$D$18*$D$20))))/(2*($D$17*$D$20/$Q517+4*$D$17*$D$18*$D$20/($Q517^2)))</f>
        <v>4.5036822914041571E-3</v>
      </c>
      <c r="S517" s="8">
        <f t="shared" si="16"/>
        <v>3.0584065903336722E-3</v>
      </c>
    </row>
    <row r="518" spans="16:19" x14ac:dyDescent="0.25">
      <c r="P518">
        <v>7.4649999999996002</v>
      </c>
      <c r="Q518" s="8">
        <f t="shared" si="15"/>
        <v>3.4276778654676588E-8</v>
      </c>
      <c r="R518" s="8">
        <f>(-$D$19/$Q518+$Q518+SQRT(($D$19/$Q518-$Q518)^2-4*($D$17*$D$20/$Q518+2*$D$17*$D$18*$D$20/($Q518^2))*(-2*$D$21*($Q518^2)/($D$17*$D$18*$D$20))))/(2*($D$17*$D$20/$Q518+4*$D$17*$D$18*$D$20/($Q518^2)))</f>
        <v>4.5823704140545837E-3</v>
      </c>
      <c r="S518" s="8">
        <f t="shared" si="16"/>
        <v>2.9937041679032293E-3</v>
      </c>
    </row>
    <row r="519" spans="16:19" x14ac:dyDescent="0.25">
      <c r="P519">
        <v>7.4599999999996003</v>
      </c>
      <c r="Q519" s="8">
        <f t="shared" si="15"/>
        <v>3.4673685045285074E-8</v>
      </c>
      <c r="R519" s="8">
        <f>(-$D$19/$Q519+$Q519+SQRT(($D$19/$Q519-$Q519)^2-4*($D$17*$D$20/$Q519+2*$D$17*$D$18*$D$20/($Q519^2))*(-2*$D$21*($Q519^2)/($D$17*$D$18*$D$20))))/(2*($D$17*$D$20/$Q519+4*$D$17*$D$18*$D$20/($Q519^2)))</f>
        <v>4.6624306039318632E-3</v>
      </c>
      <c r="S519" s="8">
        <f t="shared" si="16"/>
        <v>2.9279466979153165E-3</v>
      </c>
    </row>
    <row r="520" spans="16:19" x14ac:dyDescent="0.25">
      <c r="P520">
        <v>7.4549999999996004</v>
      </c>
      <c r="Q520" s="8">
        <f t="shared" si="15"/>
        <v>3.5075187395288953E-8</v>
      </c>
      <c r="R520" s="8">
        <f>(-$D$19/$Q520+$Q520+SQRT(($D$19/$Q520-$Q520)^2-4*($D$17*$D$20/$Q520+2*$D$17*$D$18*$D$20/($Q520^2))*(-2*$D$21*($Q520^2)/($D$17*$D$18*$D$20))))/(2*($D$17*$D$20/$Q520+4*$D$17*$D$18*$D$20/($Q520^2)))</f>
        <v>4.7438867693976238E-3</v>
      </c>
      <c r="S520" s="8">
        <f t="shared" si="16"/>
        <v>2.8611161959938274E-3</v>
      </c>
    </row>
    <row r="521" spans="16:19" x14ac:dyDescent="0.25">
      <c r="P521">
        <v>7.4499999999995996</v>
      </c>
      <c r="Q521" s="8">
        <f t="shared" si="15"/>
        <v>3.5481338923390195E-8</v>
      </c>
      <c r="R521" s="8">
        <f>(-$D$19/$Q521+$Q521+SQRT(($D$19/$Q521-$Q521)^2-4*($D$17*$D$20/$Q521+2*$D$17*$D$18*$D$20/($Q521^2))*(-2*$D$21*($Q521^2)/($D$17*$D$18*$D$20))))/(2*($D$17*$D$20/$Q521+4*$D$17*$D$18*$D$20/($Q521^2)))</f>
        <v>4.8267632353302323E-3</v>
      </c>
      <c r="S521" s="8">
        <f t="shared" si="16"/>
        <v>2.7931943668824295E-3</v>
      </c>
    </row>
    <row r="522" spans="16:19" x14ac:dyDescent="0.25">
      <c r="P522">
        <v>7.4449999999995997</v>
      </c>
      <c r="Q522" s="8">
        <f t="shared" si="15"/>
        <v>3.5892193464533548E-8</v>
      </c>
      <c r="R522" s="8">
        <f>(-$D$19/$Q522+$Q522+SQRT(($D$19/$Q522-$Q522)^2-4*($D$17*$D$20/$Q522+2*$D$17*$D$18*$D$20/($Q522^2))*(-2*$D$21*($Q522^2)/($D$17*$D$18*$D$20))))/(2*($D$17*$D$20/$Q522+4*$D$17*$D$18*$D$20/($Q522^2)))</f>
        <v>4.9110847503803269E-3</v>
      </c>
      <c r="S522" s="8">
        <f t="shared" si="16"/>
        <v>2.7241625990425834E-3</v>
      </c>
    </row>
    <row r="523" spans="16:19" x14ac:dyDescent="0.25">
      <c r="P523">
        <v>7.4399999999995998</v>
      </c>
      <c r="Q523" s="8">
        <f t="shared" si="15"/>
        <v>3.6307805477043547E-8</v>
      </c>
      <c r="R523" s="8">
        <f>(-$D$19/$Q523+$Q523+SQRT(($D$19/$Q523-$Q523)^2-4*($D$17*$D$20/$Q523+2*$D$17*$D$18*$D$20/($Q523^2))*(-2*$D$21*($Q523^2)/($D$17*$D$18*$D$20))))/(2*($D$17*$D$20/$Q523+4*$D$17*$D$18*$D$20/($Q523^2)))</f>
        <v>4.9968764943532371E-3</v>
      </c>
      <c r="S523" s="8">
        <f t="shared" si="16"/>
        <v>2.6540019591571474E-3</v>
      </c>
    </row>
    <row r="524" spans="16:19" x14ac:dyDescent="0.25">
      <c r="P524">
        <v>7.4349999999995999</v>
      </c>
      <c r="Q524" s="8">
        <f t="shared" ref="Q524:Q587" si="17">10^(-P524)</f>
        <v>3.6728230049842261E-8</v>
      </c>
      <c r="R524" s="8">
        <f>(-$D$19/$Q524+$Q524+SQRT(($D$19/$Q524-$Q524)^2-4*($D$17*$D$20/$Q524+2*$D$17*$D$18*$D$20/($Q524^2))*(-2*$D$21*($Q524^2)/($D$17*$D$18*$D$20))))/(2*($D$17*$D$20/$Q524+4*$D$17*$D$18*$D$20/($Q524^2)))</f>
        <v>5.0841640857196236E-3</v>
      </c>
      <c r="S524" s="8">
        <f t="shared" ref="S524:S587" si="18">ABS(($J$28/($D$15*$D$16)+$J$29*$D$17*$D$20/$Q524)*$R524-$D$21*($Q524^2)/($D$17*$D$18*$D$20*$R524)*$J$29-$J$16+$D$9*$J$29)</f>
        <v>2.5826931865386062E-3</v>
      </c>
    </row>
    <row r="525" spans="16:19" x14ac:dyDescent="0.25">
      <c r="P525">
        <v>7.4299999999996</v>
      </c>
      <c r="Q525" s="8">
        <f t="shared" si="17"/>
        <v>3.7153522909751439E-8</v>
      </c>
      <c r="R525" s="8">
        <f>(-$D$19/$Q525+$Q525+SQRT(($D$19/$Q525-$Q525)^2-4*($D$17*$D$20/$Q525+2*$D$17*$D$18*$D$20/($Q525^2))*(-2*$D$21*($Q525^2)/($D$17*$D$18*$D$20))))/(2*($D$17*$D$20/$Q525+4*$D$17*$D$18*$D$20/($Q525^2)))</f>
        <v>5.1729735892571101E-3</v>
      </c>
      <c r="S525" s="8">
        <f t="shared" si="18"/>
        <v>2.5102166874398629E-3</v>
      </c>
    </row>
    <row r="526" spans="16:19" x14ac:dyDescent="0.25">
      <c r="P526">
        <v>7.4249999999996001</v>
      </c>
      <c r="Q526" s="8">
        <f t="shared" si="17"/>
        <v>3.7583740428878997E-8</v>
      </c>
      <c r="R526" s="8">
        <f>(-$D$19/$Q526+$Q526+SQRT(($D$19/$Q526-$Q526)^2-4*($D$17*$D$20/$Q526+2*$D$17*$D$18*$D$20/($Q526^2))*(-2*$D$21*($Q526^2)/($D$17*$D$18*$D$20))))/(2*($D$17*$D$20/$Q526+4*$D$17*$D$18*$D$20/($Q526^2)))</f>
        <v>5.2633315238249908E-3</v>
      </c>
      <c r="S526" s="8">
        <f t="shared" si="18"/>
        <v>2.4365525292660327E-3</v>
      </c>
    </row>
    <row r="527" spans="16:19" x14ac:dyDescent="0.25">
      <c r="P527">
        <v>7.4199999999995896</v>
      </c>
      <c r="Q527" s="8">
        <f t="shared" si="17"/>
        <v>3.8018939632092045E-8</v>
      </c>
      <c r="R527" s="8">
        <f>(-$D$19/$Q527+$Q527+SQRT(($D$19/$Q527-$Q527)^2-4*($D$17*$D$20/$Q527+2*$D$17*$D$18*$D$20/($Q527^2))*(-2*$D$21*($Q527^2)/($D$17*$D$18*$D$20))))/(2*($D$17*$D$20/$Q527+4*$D$17*$D$18*$D$20/($Q527^2)))</f>
        <v>5.3552648702745939E-3</v>
      </c>
      <c r="S527" s="8">
        <f t="shared" si="18"/>
        <v>2.3616804346852944E-3</v>
      </c>
    </row>
    <row r="528" spans="16:19" x14ac:dyDescent="0.25">
      <c r="P528">
        <v>7.4149999999995897</v>
      </c>
      <c r="Q528" s="8">
        <f t="shared" si="17"/>
        <v>3.8459178204571696E-8</v>
      </c>
      <c r="R528" s="8">
        <f>(-$D$19/$Q528+$Q528+SQRT(($D$19/$Q528-$Q528)^2-4*($D$17*$D$20/$Q528+2*$D$17*$D$18*$D$20/($Q528^2))*(-2*$D$21*($Q528^2)/($D$17*$D$18*$D$20))))/(2*($D$17*$D$20/$Q528+4*$D$17*$D$18*$D$20/($Q528^2)))</f>
        <v>5.4488010794964117E-3</v>
      </c>
      <c r="S528" s="8">
        <f t="shared" si="18"/>
        <v>2.2855797756381035E-3</v>
      </c>
    </row>
    <row r="529" spans="16:19" x14ac:dyDescent="0.25">
      <c r="P529">
        <v>7.4099999999995898</v>
      </c>
      <c r="Q529" s="8">
        <f t="shared" si="17"/>
        <v>3.8904514499464678E-8</v>
      </c>
      <c r="R529" s="8">
        <f>(-$D$19/$Q529+$Q529+SQRT(($D$19/$Q529-$Q529)^2-4*($D$17*$D$20/$Q529+2*$D$17*$D$18*$D$20/($Q529^2))*(-2*$D$21*($Q529^2)/($D$17*$D$18*$D$20))))/(2*($D$17*$D$20/$Q529+4*$D$17*$D$18*$D$20/($Q529^2)))</f>
        <v>5.5439680806094148E-3</v>
      </c>
      <c r="S529" s="8">
        <f t="shared" si="18"/>
        <v>2.2082295672404707E-3</v>
      </c>
    </row>
    <row r="530" spans="16:19" x14ac:dyDescent="0.25">
      <c r="P530">
        <v>7.4049999999995899</v>
      </c>
      <c r="Q530" s="8">
        <f t="shared" si="17"/>
        <v>3.9355007545614787E-8</v>
      </c>
      <c r="R530" s="8">
        <f>(-$D$19/$Q530+$Q530+SQRT(($D$19/$Q530-$Q530)^2-4*($D$17*$D$20/$Q530+2*$D$17*$D$18*$D$20/($Q530^2))*(-2*$D$21*($Q530^2)/($D$17*$D$18*$D$20))))/(2*($D$17*$D$20/$Q530+4*$D$17*$D$18*$D$20/($Q530^2)))</f>
        <v>5.640794289291145E-3</v>
      </c>
      <c r="S530" s="8">
        <f t="shared" si="18"/>
        <v>2.1296084615826582E-3</v>
      </c>
    </row>
    <row r="531" spans="16:19" x14ac:dyDescent="0.25">
      <c r="P531">
        <v>7.39999999999959</v>
      </c>
      <c r="Q531" s="8">
        <f t="shared" si="17"/>
        <v>3.9810717055387191E-8</v>
      </c>
      <c r="R531" s="8">
        <f>(-$D$19/$Q531+$Q531+SQRT(($D$19/$Q531-$Q531)^2-4*($D$17*$D$20/$Q531+2*$D$17*$D$18*$D$20/($Q531^2))*(-2*$D$21*($Q531^2)/($D$17*$D$18*$D$20))))/(2*($D$17*$D$20/$Q531+4*$D$17*$D$18*$D$20/($Q531^2)))</f>
        <v>5.7393086162536256E-3</v>
      </c>
      <c r="S531" s="8">
        <f t="shared" si="18"/>
        <v>2.0496947414193585E-3</v>
      </c>
    </row>
    <row r="532" spans="16:19" x14ac:dyDescent="0.25">
      <c r="P532">
        <v>7.3949999999995901</v>
      </c>
      <c r="Q532" s="8">
        <f t="shared" si="17"/>
        <v>4.0271703432583809E-8</v>
      </c>
      <c r="R532" s="8">
        <f>(-$D$19/$Q532+$Q532+SQRT(($D$19/$Q532-$Q532)^2-4*($D$17*$D$20/$Q532+2*$D$17*$D$18*$D$20/($Q532^2))*(-2*$D$21*($Q532^2)/($D$17*$D$18*$D$20))))/(2*($D$17*$D$20/$Q532+4*$D$17*$D$18*$D$20/($Q532^2)))</f>
        <v>5.8395404758670227E-3</v>
      </c>
      <c r="S532" s="8">
        <f t="shared" si="18"/>
        <v>1.9684663137499569E-3</v>
      </c>
    </row>
    <row r="533" spans="16:19" x14ac:dyDescent="0.25">
      <c r="P533">
        <v>7.3899999999995902</v>
      </c>
      <c r="Q533" s="8">
        <f t="shared" si="17"/>
        <v>4.0738027780449609E-8</v>
      </c>
      <c r="R533" s="8">
        <f>(-$D$19/$Q533+$Q533+SQRT(($D$19/$Q533-$Q533)^2-4*($D$17*$D$20/$Q533+2*$D$17*$D$18*$D$20/($Q533^2))*(-2*$D$21*($Q533^2)/($D$17*$D$18*$D$20))))/(2*($D$17*$D$20/$Q533+4*$D$17*$D$18*$D$20/($Q533^2)))</f>
        <v>5.9415197949333805E-3</v>
      </c>
      <c r="S533" s="8">
        <f t="shared" si="18"/>
        <v>1.8859007032871666E-3</v>
      </c>
    </row>
    <row r="534" spans="16:19" x14ac:dyDescent="0.25">
      <c r="P534">
        <v>7.3849999999995903</v>
      </c>
      <c r="Q534" s="8">
        <f t="shared" si="17"/>
        <v>4.1209751909771797E-8</v>
      </c>
      <c r="R534" s="8">
        <f>(-$D$19/$Q534+$Q534+SQRT(($D$19/$Q534-$Q534)^2-4*($D$17*$D$20/$Q534+2*$D$17*$D$18*$D$20/($Q534^2))*(-2*$D$21*($Q534^2)/($D$17*$D$18*$D$20))))/(2*($D$17*$D$20/$Q534+4*$D$17*$D$18*$D$20/($Q534^2)))</f>
        <v>6.0452770216132051E-3</v>
      </c>
      <c r="S534" s="8">
        <f t="shared" si="18"/>
        <v>1.8019750458119653E-3</v>
      </c>
    </row>
    <row r="535" spans="16:19" x14ac:dyDescent="0.25">
      <c r="P535">
        <v>7.3799999999995904</v>
      </c>
      <c r="Q535" s="8">
        <f t="shared" si="17"/>
        <v>4.1686938347072764E-8</v>
      </c>
      <c r="R535" s="8">
        <f>(-$D$19/$Q535+$Q535+SQRT(($D$19/$Q535-$Q535)^2-4*($D$17*$D$20/$Q535+2*$D$17*$D$18*$D$20/($Q535^2))*(-2*$D$21*($Q535^2)/($D$17*$D$18*$D$20))))/(2*($D$17*$D$20/$Q535+4*$D$17*$D$18*$D$20/($Q535^2)))</f>
        <v>6.1508431345075765E-3</v>
      </c>
      <c r="S535" s="8">
        <f t="shared" si="18"/>
        <v>1.716666081412836E-3</v>
      </c>
    </row>
    <row r="536" spans="16:19" x14ac:dyDescent="0.25">
      <c r="P536">
        <v>7.3749999999995897</v>
      </c>
      <c r="Q536" s="8">
        <f t="shared" si="17"/>
        <v>4.2169650342898056E-8</v>
      </c>
      <c r="R536" s="8">
        <f>(-$D$19/$Q536+$Q536+SQRT(($D$19/$Q536-$Q536)^2-4*($D$17*$D$20/$Q536+2*$D$17*$D$18*$D$20/($Q536^2))*(-2*$D$21*($Q536^2)/($D$17*$D$18*$D$20))))/(2*($D$17*$D$20/$Q536+4*$D$17*$D$18*$D$20/($Q536^2)))</f>
        <v>6.2582496518984818E-3</v>
      </c>
      <c r="S536" s="8">
        <f t="shared" si="18"/>
        <v>1.6299501476073168E-3</v>
      </c>
    </row>
    <row r="537" spans="16:19" x14ac:dyDescent="0.25">
      <c r="P537">
        <v>7.3699999999995898</v>
      </c>
      <c r="Q537" s="8">
        <f t="shared" si="17"/>
        <v>4.2657951880199553E-8</v>
      </c>
      <c r="R537" s="8">
        <f>(-$D$19/$Q537+$Q537+SQRT(($D$19/$Q537-$Q537)^2-4*($D$17*$D$20/$Q537+2*$D$17*$D$18*$D$20/($Q537^2))*(-2*$D$21*($Q537^2)/($D$17*$D$18*$D$20))))/(2*($D$17*$D$20/$Q537+4*$D$17*$D$18*$D$20/($Q537^2)))</f>
        <v>6.3675286411499412E-3</v>
      </c>
      <c r="S537" s="8">
        <f t="shared" si="18"/>
        <v>1.5418031723439451E-3</v>
      </c>
    </row>
    <row r="538" spans="16:19" x14ac:dyDescent="0.25">
      <c r="P538">
        <v>7.3649999999995899</v>
      </c>
      <c r="Q538" s="8">
        <f t="shared" si="17"/>
        <v>4.3151907682817269E-8</v>
      </c>
      <c r="R538" s="8">
        <f>(-$D$19/$Q538+$Q538+SQRT(($D$19/$Q538-$Q538)^2-4*($D$17*$D$20/$Q538+2*$D$17*$D$18*$D$20/($Q538^2))*(-2*$D$21*($Q538^2)/($D$17*$D$18*$D$20))))/(2*($D$17*$D$20/$Q538+4*$D$17*$D$18*$D$20/($Q538^2)))</f>
        <v>6.4787127282732579E-3</v>
      </c>
      <c r="S538" s="8">
        <f t="shared" si="18"/>
        <v>1.4522006668821171E-3</v>
      </c>
    </row>
    <row r="539" spans="16:19" x14ac:dyDescent="0.25">
      <c r="P539">
        <v>7.35999999999959</v>
      </c>
      <c r="Q539" s="8">
        <f t="shared" si="17"/>
        <v>4.3651583224057819E-8</v>
      </c>
      <c r="R539" s="8">
        <f>(-$D$19/$Q539+$Q539+SQRT(($D$19/$Q539-$Q539)^2-4*($D$17*$D$20/$Q539+2*$D$17*$D$18*$D$20/($Q539^2))*(-2*$D$21*($Q539^2)/($D$17*$D$18*$D$20))))/(2*($D$17*$D$20/$Q539+4*$D$17*$D$18*$D$20/($Q539^2)))</f>
        <v>6.5918351076585339E-3</v>
      </c>
      <c r="S539" s="8">
        <f t="shared" si="18"/>
        <v>1.3611177185482593E-3</v>
      </c>
    </row>
    <row r="540" spans="16:19" x14ac:dyDescent="0.25">
      <c r="P540">
        <v>7.3549999999995803</v>
      </c>
      <c r="Q540" s="8">
        <f t="shared" si="17"/>
        <v>4.4157044735373885E-8</v>
      </c>
      <c r="R540" s="8">
        <f>(-$D$19/$Q540+$Q540+SQRT(($D$19/$Q540-$Q540)^2-4*($D$17*$D$20/$Q540+2*$D$17*$D$18*$D$20/($Q540^2))*(-2*$D$21*($Q540^2)/($D$17*$D$18*$D$20))))/(2*($D$17*$D$20/$Q540+4*$D$17*$D$18*$D$20/($Q540^2)))</f>
        <v>6.7069295519760971E-3</v>
      </c>
      <c r="S540" s="8">
        <f t="shared" si="18"/>
        <v>1.2685289833656117E-3</v>
      </c>
    </row>
    <row r="541" spans="16:19" x14ac:dyDescent="0.25">
      <c r="P541">
        <v>7.3499999999995804</v>
      </c>
      <c r="Q541" s="8">
        <f t="shared" si="17"/>
        <v>4.4668359215139439E-8</v>
      </c>
      <c r="R541" s="8">
        <f>(-$D$19/$Q541+$Q541+SQRT(($D$19/$Q541-$Q541)^2-4*($D$17*$D$20/$Q541+2*$D$17*$D$18*$D$20/($Q541^2))*(-2*$D$21*($Q541^2)/($D$17*$D$18*$D$20))))/(2*($D$17*$D$20/$Q541+4*$D$17*$D$18*$D$20/($Q541^2)))</f>
        <v>6.8240304222493102E-3</v>
      </c>
      <c r="S541" s="8">
        <f t="shared" si="18"/>
        <v>1.1744086785565972E-3</v>
      </c>
    </row>
    <row r="542" spans="16:19" x14ac:dyDescent="0.25">
      <c r="P542">
        <v>7.3449999999995796</v>
      </c>
      <c r="Q542" s="8">
        <f t="shared" si="17"/>
        <v>4.5185594437535863E-8</v>
      </c>
      <c r="R542" s="8">
        <f>(-$D$19/$Q542+$Q542+SQRT(($D$19/$Q542-$Q542)^2-4*($D$17*$D$20/$Q542+2*$D$17*$D$18*$D$20/($Q542^2))*(-2*$D$21*($Q542^2)/($D$17*$D$18*$D$20))))/(2*($D$17*$D$20/$Q542+4*$D$17*$D$18*$D$20/($Q542^2)))</f>
        <v>6.9431726781049698E-3</v>
      </c>
      <c r="S542" s="8">
        <f t="shared" si="18"/>
        <v>1.0787305749129479E-3</v>
      </c>
    </row>
    <row r="543" spans="16:19" x14ac:dyDescent="0.25">
      <c r="P543">
        <v>7.3399999999995797</v>
      </c>
      <c r="Q543" s="8">
        <f t="shared" si="17"/>
        <v>4.5708818961531629E-8</v>
      </c>
      <c r="R543" s="8">
        <f>(-$D$19/$Q543+$Q543+SQRT(($D$19/$Q543-$Q543)^2-4*($D$17*$D$20/$Q543+2*$D$17*$D$18*$D$20/($Q543^2))*(-2*$D$21*($Q543^2)/($D$17*$D$18*$D$20))))/(2*($D$17*$D$20/$Q543+4*$D$17*$D$18*$D$20/($Q543^2)))</f>
        <v>7.064391888200152E-3</v>
      </c>
      <c r="S543" s="8">
        <f t="shared" si="18"/>
        <v>9.8146798903471846E-4</v>
      </c>
    </row>
    <row r="544" spans="16:19" x14ac:dyDescent="0.25">
      <c r="P544">
        <v>7.3349999999995799</v>
      </c>
      <c r="Q544" s="8">
        <f t="shared" si="17"/>
        <v>4.6238102139970666E-8</v>
      </c>
      <c r="R544" s="8">
        <f>(-$D$19/$Q544+$Q544+SQRT(($D$19/$Q544-$Q544)^2-4*($D$17*$D$20/$Q544+2*$D$17*$D$18*$D$20/($Q544^2))*(-2*$D$21*($Q544^2)/($D$17*$D$18*$D$20))))/(2*($D$17*$D$20/$Q544+4*$D$17*$D$18*$D$20/($Q544^2)))</f>
        <v>7.1877242408317334E-3</v>
      </c>
      <c r="S544" s="8">
        <f t="shared" si="18"/>
        <v>8.8259377543336084E-4</v>
      </c>
    </row>
    <row r="545" spans="16:19" x14ac:dyDescent="0.25">
      <c r="P545">
        <v>7.32999999999958</v>
      </c>
      <c r="Q545" s="8">
        <f t="shared" si="17"/>
        <v>4.6773514128764972E-8</v>
      </c>
      <c r="R545" s="8">
        <f>(-$D$19/$Q545+$Q545+SQRT(($D$19/$Q545-$Q545)^2-4*($D$17*$D$20/$Q545+2*$D$17*$D$18*$D$20/($Q545^2))*(-2*$D$21*($Q545^2)/($D$17*$D$18*$D$20))))/(2*($D$17*$D$20/$Q545+4*$D$17*$D$18*$D$20/($Q545^2)))</f>
        <v>7.3132065547305211E-3</v>
      </c>
      <c r="S545" s="8">
        <f t="shared" si="18"/>
        <v>7.820803184974889E-4</v>
      </c>
    </row>
    <row r="546" spans="16:19" x14ac:dyDescent="0.25">
      <c r="P546">
        <v>7.3249999999995801</v>
      </c>
      <c r="Q546" s="8">
        <f t="shared" si="17"/>
        <v>4.7315125896193721E-8</v>
      </c>
      <c r="R546" s="8">
        <f>(-$D$19/$Q546+$Q546+SQRT(($D$19/$Q546-$Q546)^2-4*($D$17*$D$20/$Q546+2*$D$17*$D$18*$D$20/($Q546^2))*(-2*$D$21*($Q546^2)/($D$17*$D$18*$D$20))))/(2*($D$17*$D$20/$Q546+4*$D$17*$D$18*$D$20/($Q546^2)))</f>
        <v>7.4408762900434293E-3</v>
      </c>
      <c r="S546" s="8">
        <f t="shared" si="18"/>
        <v>6.7989952431876145E-4</v>
      </c>
    </row>
    <row r="547" spans="16:19" x14ac:dyDescent="0.25">
      <c r="P547">
        <v>7.3199999999995802</v>
      </c>
      <c r="Q547" s="8">
        <f t="shared" si="17"/>
        <v>4.7863009232310032E-8</v>
      </c>
      <c r="R547" s="8">
        <f>(-$D$19/$Q547+$Q547+SQRT(($D$19/$Q547-$Q547)^2-4*($D$17*$D$20/$Q547+2*$D$17*$D$18*$D$20/($Q547^2))*(-2*$D$21*($Q547^2)/($D$17*$D$18*$D$20))))/(2*($D$17*$D$20/$Q547+4*$D$17*$D$18*$D$20/($Q547^2)))</f>
        <v>7.5707715595069421E-3</v>
      </c>
      <c r="S547" s="8">
        <f t="shared" si="18"/>
        <v>5.7602281237549569E-4</v>
      </c>
    </row>
    <row r="548" spans="16:19" x14ac:dyDescent="0.25">
      <c r="P548">
        <v>7.3149999999995803</v>
      </c>
      <c r="Q548" s="8">
        <f t="shared" si="17"/>
        <v>4.8417236758456666E-8</v>
      </c>
      <c r="R548" s="8">
        <f>(-$D$19/$Q548+$Q548+SQRT(($D$19/$Q548-$Q548)^2-4*($D$17*$D$20/$Q548+2*$D$17*$D$18*$D$20/($Q548^2))*(-2*$D$21*($Q548^2)/($D$17*$D$18*$D$20))))/(2*($D$17*$D$20/$Q548+4*$D$17*$D$18*$D$20/($Q548^2)))</f>
        <v>7.7029311398152242E-3</v>
      </c>
      <c r="S548" s="8">
        <f t="shared" si="18"/>
        <v>4.704211070714814E-4</v>
      </c>
    </row>
    <row r="549" spans="16:19" x14ac:dyDescent="0.25">
      <c r="P549">
        <v>7.3099999999995804</v>
      </c>
      <c r="Q549" s="8">
        <f t="shared" si="17"/>
        <v>4.8977881936891889E-8</v>
      </c>
      <c r="R549" s="8">
        <f>(-$D$19/$Q549+$Q549+SQRT(($D$19/$Q549-$Q549)^2-4*($D$17*$D$20/$Q549+2*$D$17*$D$18*$D$20/($Q549^2))*(-2*$D$21*($Q549^2)/($D$17*$D$18*$D$20))))/(2*($D$17*$D$20/$Q549+4*$D$17*$D$18*$D$20/($Q549^2)))</f>
        <v>7.837394483186268E-3</v>
      </c>
      <c r="S549" s="8">
        <f t="shared" si="18"/>
        <v>3.6306482912750078E-4</v>
      </c>
    </row>
    <row r="550" spans="16:19" x14ac:dyDescent="0.25">
      <c r="P550">
        <v>7.3049999999995796</v>
      </c>
      <c r="Q550" s="8">
        <f t="shared" si="17"/>
        <v>4.9545019080526834E-8</v>
      </c>
      <c r="R550" s="8">
        <f>(-$D$19/$Q550+$Q550+SQRT(($D$19/$Q550-$Q550)^2-4*($D$17*$D$20/$Q550+2*$D$17*$D$18*$D$20/($Q550^2))*(-2*$D$21*($Q550^2)/($D$17*$D$18*$D$20))))/(2*($D$17*$D$20/$Q550+4*$D$17*$D$18*$D$20/($Q550^2)))</f>
        <v>7.9742017291295018E-3</v>
      </c>
      <c r="S550" s="8">
        <f t="shared" si="18"/>
        <v>2.5392388682299403E-4</v>
      </c>
    </row>
    <row r="551" spans="16:19" x14ac:dyDescent="0.25">
      <c r="P551">
        <v>7.2999999999995797</v>
      </c>
      <c r="Q551" s="8">
        <f t="shared" si="17"/>
        <v>5.011872336277559E-8</v>
      </c>
      <c r="R551" s="8">
        <f>(-$D$19/$Q551+$Q551+SQRT(($D$19/$Q551-$Q551)^2-4*($D$17*$D$20/$Q551+2*$D$17*$D$18*$D$20/($Q551^2))*(-2*$D$21*($Q551^2)/($D$17*$D$18*$D$20))))/(2*($D$17*$D$20/$Q551+4*$D$17*$D$18*$D$20/($Q551^2)))</f>
        <v>8.1133937164184124E-3</v>
      </c>
      <c r="S551" s="8">
        <f t="shared" si="18"/>
        <v>1.4296766708523506E-4</v>
      </c>
    </row>
    <row r="552" spans="16:19" x14ac:dyDescent="0.25">
      <c r="P552">
        <v>7.2949999999995798</v>
      </c>
      <c r="Q552" s="8">
        <f t="shared" si="17"/>
        <v>5.0699070827519358E-8</v>
      </c>
      <c r="R552" s="8">
        <f>(-$D$19/$Q552+$Q552+SQRT(($D$19/$Q552-$Q552)^2-4*($D$17*$D$20/$Q552+2*$D$17*$D$18*$D$20/($Q552^2))*(-2*$D$21*($Q552^2)/($D$17*$D$18*$D$20))))/(2*($D$17*$D$20/$Q552+4*$D$17*$D$18*$D$20/($Q552^2)))</f>
        <v>8.2550119952716963E-3</v>
      </c>
      <c r="S552" s="8">
        <f t="shared" si="18"/>
        <v>3.0165026423393387E-5</v>
      </c>
    </row>
    <row r="553" spans="16:19" x14ac:dyDescent="0.25">
      <c r="P553">
        <v>7.2899999999995702</v>
      </c>
      <c r="Q553" s="8">
        <f t="shared" si="17"/>
        <v>5.128613839918725E-8</v>
      </c>
      <c r="R553" s="8">
        <f>(-$D$19/$Q553+$Q553+SQRT(($D$19/$Q553-$Q553)^2-4*($D$17*$D$20/$Q553+2*$D$17*$D$18*$D$20/($Q553^2))*(-2*$D$21*($Q553^2)/($D$17*$D$18*$D$20))))/(2*($D$17*$D$20/$Q553+4*$D$17*$D$18*$D$20/($Q553^2)))</f>
        <v>8.3990988397469515E-3</v>
      </c>
      <c r="S553" s="8">
        <f t="shared" si="18"/>
        <v>8.451571829550409E-5</v>
      </c>
    </row>
    <row r="554" spans="16:19" x14ac:dyDescent="0.25">
      <c r="P554">
        <v>7.2849999999995703</v>
      </c>
      <c r="Q554" s="8">
        <f t="shared" si="17"/>
        <v>5.1880003892947271E-8</v>
      </c>
      <c r="R554" s="8">
        <f>(-$D$19/$Q554+$Q554+SQRT(($D$19/$Q554-$Q554)^2-4*($D$17*$D$20/$Q554+2*$D$17*$D$18*$D$20/($Q554^2))*(-2*$D$21*($Q554^2)/($D$17*$D$18*$D$20))))/(2*($D$17*$D$20/$Q554+4*$D$17*$D$18*$D$20/($Q554^2)))</f>
        <v>8.5456972603486156E-3</v>
      </c>
      <c r="S554" s="8">
        <f t="shared" si="18"/>
        <v>2.0110679922989098E-4</v>
      </c>
    </row>
    <row r="555" spans="16:19" x14ac:dyDescent="0.25">
      <c r="P555">
        <v>7.2799999999995704</v>
      </c>
      <c r="Q555" s="8">
        <f t="shared" si="17"/>
        <v>5.248074602502902E-8</v>
      </c>
      <c r="R555" s="8">
        <f>(-$D$19/$Q555+$Q555+SQRT(($D$19/$Q555-$Q555)^2-4*($D$17*$D$20/$Q555+2*$D$17*$D$18*$D$20/($Q555^2))*(-2*$D$21*($Q555^2)/($D$17*$D$18*$D$20))))/(2*($D$17*$D$20/$Q555+4*$D$17*$D$18*$D$20/($Q555^2)))</f>
        <v>8.6948510168589413E-3</v>
      </c>
      <c r="S555" s="8">
        <f t="shared" si="18"/>
        <v>3.1964100711304091E-4</v>
      </c>
    </row>
    <row r="556" spans="16:19" x14ac:dyDescent="0.25">
      <c r="P556">
        <v>7.2749999999995696</v>
      </c>
      <c r="Q556" s="8">
        <f t="shared" si="17"/>
        <v>5.3088444423151377E-8</v>
      </c>
      <c r="R556" s="8">
        <f>(-$D$19/$Q556+$Q556+SQRT(($D$19/$Q556-$Q556)^2-4*($D$17*$D$20/$Q556+2*$D$17*$D$18*$D$20/($Q556^2))*(-2*$D$21*($Q556^2)/($D$17*$D$18*$D$20))))/(2*($D$17*$D$20/$Q556+4*$D$17*$D$18*$D$20/($Q556^2)))</f>
        <v>8.8466046313888727E-3</v>
      </c>
      <c r="S556" s="8">
        <f t="shared" si="18"/>
        <v>4.401517009658424E-4</v>
      </c>
    </row>
    <row r="557" spans="16:19" x14ac:dyDescent="0.25">
      <c r="P557">
        <v>7.2699999999995697</v>
      </c>
      <c r="Q557" s="8">
        <f t="shared" si="17"/>
        <v>5.3703179637078416E-8</v>
      </c>
      <c r="R557" s="8">
        <f>(-$D$19/$Q557+$Q557+SQRT(($D$19/$Q557-$Q557)^2-4*($D$17*$D$20/$Q557+2*$D$17*$D$18*$D$20/($Q557^2))*(-2*$D$21*($Q557^2)/($D$17*$D$18*$D$20))))/(2*($D$17*$D$20/$Q557+4*$D$17*$D$18*$D$20/($Q557^2)))</f>
        <v>9.0010034016581239E-3</v>
      </c>
      <c r="S557" s="8">
        <f t="shared" si="18"/>
        <v>5.6267281798013692E-4</v>
      </c>
    </row>
    <row r="558" spans="16:19" x14ac:dyDescent="0.25">
      <c r="P558">
        <v>7.2649999999995698</v>
      </c>
      <c r="Q558" s="8">
        <f t="shared" si="17"/>
        <v>5.4325033149297073E-8</v>
      </c>
      <c r="R558" s="8">
        <f>(-$D$19/$Q558+$Q558+SQRT(($D$19/$Q558-$Q558)^2-4*($D$17*$D$20/$Q558+2*$D$17*$D$18*$D$20/($Q558^2))*(-2*$D$21*($Q558^2)/($D$17*$D$18*$D$20))))/(2*($D$17*$D$20/$Q558+4*$D$17*$D$18*$D$20/($Q558^2)))</f>
        <v>9.1580934145064734E-3</v>
      </c>
      <c r="S558" s="8">
        <f t="shared" si="18"/>
        <v>6.8723888357402445E-4</v>
      </c>
    </row>
    <row r="559" spans="16:19" x14ac:dyDescent="0.25">
      <c r="P559">
        <v>7.2599999999995699</v>
      </c>
      <c r="Q559" s="8">
        <f t="shared" si="17"/>
        <v>5.4954087385816832E-8</v>
      </c>
      <c r="R559" s="8">
        <f>(-$D$19/$Q559+$Q559+SQRT(($D$19/$Q559-$Q559)^2-4*($D$17*$D$20/$Q559+2*$D$17*$D$18*$D$20/($Q559^2))*(-2*$D$21*($Q559^2)/($D$17*$D$18*$D$20))))/(2*($D$17*$D$20/$Q559+4*$D$17*$D$18*$D$20/($Q559^2)))</f>
        <v>9.3179215596400251E-3</v>
      </c>
      <c r="S559" s="8">
        <f t="shared" si="18"/>
        <v>8.1388502162193892E-4</v>
      </c>
    </row>
    <row r="560" spans="16:19" x14ac:dyDescent="0.25">
      <c r="P560">
        <v>7.25499999999957</v>
      </c>
      <c r="Q560" s="8">
        <f t="shared" si="17"/>
        <v>5.5590425727095362E-8</v>
      </c>
      <c r="R560" s="8">
        <f>(-$D$19/$Q560+$Q560+SQRT(($D$19/$Q560-$Q560)^2-4*($D$17*$D$20/$Q560+2*$D$17*$D$18*$D$20/($Q560^2))*(-2*$D$21*($Q560^2)/($D$17*$D$18*$D$20))))/(2*($D$17*$D$20/$Q560+4*$D$17*$D$18*$D$20/($Q560^2)))</f>
        <v>9.4805355436171305E-3</v>
      </c>
      <c r="S560" s="8">
        <f t="shared" si="18"/>
        <v>9.4264696486296741E-4</v>
      </c>
    </row>
    <row r="561" spans="16:19" x14ac:dyDescent="0.25">
      <c r="P561">
        <v>7.2499999999995701</v>
      </c>
      <c r="Q561" s="8">
        <f t="shared" si="17"/>
        <v>5.6234132519090551E-8</v>
      </c>
      <c r="R561" s="8">
        <f>(-$D$19/$Q561+$Q561+SQRT(($D$19/$Q561-$Q561)^2-4*($D$17*$D$20/$Q561+2*$D$17*$D$18*$D$20/($Q561^2))*(-2*$D$21*($Q561^2)/($D$17*$D$18*$D$20))))/(2*($D$17*$D$20/$Q561+4*$D$17*$D$18*$D$20/($Q561^2)))</f>
        <v>9.6459839040779378E-3</v>
      </c>
      <c r="S561" s="8">
        <f t="shared" si="18"/>
        <v>1.0735610654903881E-3</v>
      </c>
    </row>
    <row r="562" spans="16:19" x14ac:dyDescent="0.25">
      <c r="P562">
        <v>7.2449999999995702</v>
      </c>
      <c r="Q562" s="8">
        <f t="shared" si="17"/>
        <v>5.688529308444043E-8</v>
      </c>
      <c r="R562" s="8">
        <f>(-$D$19/$Q562+$Q562+SQRT(($D$19/$Q562-$Q562)^2-4*($D$17*$D$20/$Q562+2*$D$17*$D$18*$D$20/($Q562^2))*(-2*$D$21*($Q562^2)/($D$17*$D$18*$D$20))))/(2*($D$17*$D$20/$Q562+4*$D$17*$D$18*$D$20/($Q562^2)))</f>
        <v>9.8143160242217739E-3</v>
      </c>
      <c r="S562" s="8">
        <f t="shared" si="18"/>
        <v>1.2066643059255502E-3</v>
      </c>
    </row>
    <row r="563" spans="16:19" x14ac:dyDescent="0.25">
      <c r="P563">
        <v>7.2399999999995703</v>
      </c>
      <c r="Q563" s="8">
        <f t="shared" si="17"/>
        <v>5.7543993733772622E-8</v>
      </c>
      <c r="R563" s="8">
        <f>(-$D$19/$Q563+$Q563+SQRT(($D$19/$Q563-$Q563)^2-4*($D$17*$D$20/$Q563+2*$D$17*$D$18*$D$20/($Q563^2))*(-2*$D$21*($Q563^2)/($D$17*$D$18*$D$20))))/(2*($D$17*$D$20/$Q563+4*$D$17*$D$18*$D$20/($Q563^2)))</f>
        <v>9.9855821475367448E-3</v>
      </c>
      <c r="S563" s="8">
        <f t="shared" si="18"/>
        <v>1.3419943097793402E-3</v>
      </c>
    </row>
    <row r="564" spans="16:19" x14ac:dyDescent="0.25">
      <c r="P564">
        <v>7.2349999999995704</v>
      </c>
      <c r="Q564" s="8">
        <f t="shared" si="17"/>
        <v>5.8210321777144731E-8</v>
      </c>
      <c r="R564" s="8">
        <f>(-$D$19/$Q564+$Q564+SQRT(($D$19/$Q564-$Q564)^2-4*($D$17*$D$20/$Q564+2*$D$17*$D$18*$D$20/($Q564^2))*(-2*$D$21*($Q564^2)/($D$17*$D$18*$D$20))))/(2*($D$17*$D$20/$Q564+4*$D$17*$D$18*$D$20/($Q564^2)))</f>
        <v>1.0159833392785918E-2</v>
      </c>
      <c r="S564" s="8">
        <f t="shared" si="18"/>
        <v>1.4795893530044849E-3</v>
      </c>
    </row>
    <row r="565" spans="16:19" x14ac:dyDescent="0.25">
      <c r="P565">
        <v>7.2299999999995697</v>
      </c>
      <c r="Q565" s="8">
        <f t="shared" si="17"/>
        <v>5.8884365535617149E-8</v>
      </c>
      <c r="R565" s="8">
        <f>(-$D$19/$Q565+$Q565+SQRT(($D$19/$Q565-$Q565)^2-4*($D$17*$D$20/$Q565+2*$D$17*$D$18*$D$20/($Q565^2))*(-2*$D$21*($Q565^2)/($D$17*$D$18*$D$20))))/(2*($D$17*$D$20/$Q565+4*$D$17*$D$18*$D$20/($Q565^2)))</f>
        <v>1.0337121769254552E-2</v>
      </c>
      <c r="S565" s="8">
        <f t="shared" si="18"/>
        <v>1.6194883752420359E-3</v>
      </c>
    </row>
    <row r="566" spans="16:19" x14ac:dyDescent="0.25">
      <c r="P566">
        <v>7.22499999999956</v>
      </c>
      <c r="Q566" s="8">
        <f t="shared" si="17"/>
        <v>5.9566214352961231E-8</v>
      </c>
      <c r="R566" s="8">
        <f>(-$D$19/$Q566+$Q566+SQRT(($D$19/$Q566-$Q566)^2-4*($D$17*$D$20/$Q566+2*$D$17*$D$18*$D$20/($Q566^2))*(-2*$D$21*($Q566^2)/($D$17*$D$18*$D$20))))/(2*($D$17*$D$20/$Q566+4*$D$17*$D$18*$D$20/($Q566^2)))</f>
        <v>1.0517500192263258E-2</v>
      </c>
      <c r="S566" s="8">
        <f t="shared" si="18"/>
        <v>1.7617309913656575E-3</v>
      </c>
    </row>
    <row r="567" spans="16:19" x14ac:dyDescent="0.25">
      <c r="P567">
        <v>7.2199999999995601</v>
      </c>
      <c r="Q567" s="8">
        <f t="shared" si="17"/>
        <v>6.0255958607496662E-8</v>
      </c>
      <c r="R567" s="8">
        <f>(-$D$19/$Q567+$Q567+SQRT(($D$19/$Q567-$Q567)^2-4*($D$17*$D$20/$Q567+2*$D$17*$D$18*$D$20/($Q567^2))*(-2*$D$21*($Q567^2)/($D$17*$D$18*$D$20))))/(2*($D$17*$D$20/$Q567+4*$D$17*$D$18*$D$20/($Q567^2)))</f>
        <v>1.0701022498949768E-2</v>
      </c>
      <c r="S567" s="8">
        <f t="shared" si="18"/>
        <v>1.9063575032256079E-3</v>
      </c>
    </row>
    <row r="568" spans="16:19" x14ac:dyDescent="0.25">
      <c r="P568">
        <v>7.2149999999995602</v>
      </c>
      <c r="Q568" s="8">
        <f t="shared" si="17"/>
        <v>6.0953689724078506E-8</v>
      </c>
      <c r="R568" s="8">
        <f>(-$D$19/$Q568+$Q568+SQRT(($D$19/$Q568-$Q568)^2-4*($D$17*$D$20/$Q568+2*$D$17*$D$18*$D$20/($Q568^2))*(-2*$D$21*($Q568^2)/($D$17*$D$18*$D$20))))/(2*($D$17*$D$20/$Q568+4*$D$17*$D$18*$D$20/($Q568^2)))</f>
        <v>1.0887743464328881E-2</v>
      </c>
      <c r="S568" s="8">
        <f t="shared" si="18"/>
        <v>2.0534089115997935E-3</v>
      </c>
    </row>
    <row r="569" spans="16:19" x14ac:dyDescent="0.25">
      <c r="P569">
        <v>7.2099999999995603</v>
      </c>
      <c r="Q569" s="8">
        <f t="shared" si="17"/>
        <v>6.1659500186210516E-8</v>
      </c>
      <c r="R569" s="8">
        <f>(-$D$19/$Q569+$Q569+SQRT(($D$19/$Q569-$Q569)^2-4*($D$17*$D$20/$Q569+2*$D$17*$D$18*$D$20/($Q569^2))*(-2*$D$21*($Q569^2)/($D$17*$D$18*$D$20))))/(2*($D$17*$D$20/$Q569+4*$D$17*$D$18*$D$20/($Q569^2)))</f>
        <v>1.107771881762892E-2</v>
      </c>
      <c r="S569" s="8">
        <f t="shared" si="18"/>
        <v>2.2029269283503176E-3</v>
      </c>
    </row>
    <row r="570" spans="16:19" x14ac:dyDescent="0.25">
      <c r="P570">
        <v>7.2049999999995604</v>
      </c>
      <c r="Q570" s="8">
        <f t="shared" si="17"/>
        <v>6.2373483548304945E-8</v>
      </c>
      <c r="R570" s="8">
        <f>(-$D$19/$Q570+$Q570+SQRT(($D$19/$Q570-$Q570)^2-4*($D$17*$D$20/$Q570+2*$D$17*$D$18*$D$20/($Q570^2))*(-2*$D$21*($Q570^2)/($D$17*$D$18*$D$20))))/(2*($D$17*$D$20/$Q570+4*$D$17*$D$18*$D$20/($Q570^2)))</f>
        <v>1.1271005258914358E-2</v>
      </c>
      <c r="S570" s="8">
        <f t="shared" si="18"/>
        <v>2.3549539887929797E-3</v>
      </c>
    </row>
    <row r="571" spans="16:19" x14ac:dyDescent="0.25">
      <c r="P571">
        <v>7.1999999999995596</v>
      </c>
      <c r="Q571" s="8">
        <f t="shared" si="17"/>
        <v>6.3095734448083287E-8</v>
      </c>
      <c r="R571" s="8">
        <f>(-$D$19/$Q571+$Q571+SQRT(($D$19/$Q571-$Q571)^2-4*($D$17*$D$20/$Q571+2*$D$17*$D$18*$D$20/($Q571^2))*(-2*$D$21*($Q571^2)/($D$17*$D$18*$D$20))))/(2*($D$17*$D$20/$Q571+4*$D$17*$D$18*$D$20/($Q571^2)))</f>
        <v>1.146766047599777E-2</v>
      </c>
      <c r="S571" s="8">
        <f t="shared" si="18"/>
        <v>2.5095332642819032E-3</v>
      </c>
    </row>
    <row r="572" spans="16:19" x14ac:dyDescent="0.25">
      <c r="P572">
        <v>7.1949999999995597</v>
      </c>
      <c r="Q572" s="8">
        <f t="shared" si="17"/>
        <v>6.3826348619119579E-8</v>
      </c>
      <c r="R572" s="8">
        <f>(-$D$19/$Q572+$Q572+SQRT(($D$19/$Q572-$Q572)^2-4*($D$17*$D$20/$Q572+2*$D$17*$D$18*$D$20/($Q572^2))*(-2*$D$21*($Q572^2)/($D$17*$D$18*$D$20))))/(2*($D$17*$D$20/$Q572+4*$D$17*$D$18*$D$20/($Q572^2)))</f>
        <v>1.1667743161646102E-2</v>
      </c>
      <c r="S572" s="8">
        <f t="shared" si="18"/>
        <v>2.6667086750131099E-3</v>
      </c>
    </row>
    <row r="573" spans="16:19" x14ac:dyDescent="0.25">
      <c r="P573">
        <v>7.1899999999995599</v>
      </c>
      <c r="Q573" s="8">
        <f t="shared" si="17"/>
        <v>6.4565422903530764E-8</v>
      </c>
      <c r="R573" s="8">
        <f>(-$D$19/$Q573+$Q573+SQRT(($D$19/$Q573-$Q573)^2-4*($D$17*$D$20/$Q573+2*$D$17*$D$18*$D$20/($Q573^2))*(-2*$D$21*($Q573^2)/($D$17*$D$18*$D$20))))/(2*($D$17*$D$20/$Q573+4*$D$17*$D$18*$D$20/($Q573^2)))</f>
        <v>1.1871313031087157E-2</v>
      </c>
      <c r="S573" s="8">
        <f t="shared" si="18"/>
        <v>2.8265249030513667E-3</v>
      </c>
    </row>
    <row r="574" spans="16:19" x14ac:dyDescent="0.25">
      <c r="P574">
        <v>7.18499999999956</v>
      </c>
      <c r="Q574" s="8">
        <f t="shared" si="17"/>
        <v>6.5313055264813203E-8</v>
      </c>
      <c r="R574" s="8">
        <f>(-$D$19/$Q574+$Q574+SQRT(($D$19/$Q574-$Q574)^2-4*($D$17*$D$20/$Q574+2*$D$17*$D$18*$D$20/($Q574^2))*(-2*$D$21*($Q574^2)/($D$17*$D$18*$D$20))))/(2*($D$17*$D$20/$Q574+4*$D$17*$D$18*$D$20/($Q574^2)))</f>
        <v>1.2078430839820806E-2</v>
      </c>
      <c r="S574" s="8">
        <f t="shared" si="18"/>
        <v>2.989027405583683E-3</v>
      </c>
    </row>
    <row r="575" spans="16:19" x14ac:dyDescent="0.25">
      <c r="P575">
        <v>7.1799999999995601</v>
      </c>
      <c r="Q575" s="8">
        <f t="shared" si="17"/>
        <v>6.6069344800826332E-8</v>
      </c>
      <c r="R575" s="8">
        <f>(-$D$19/$Q575+$Q575+SQRT(($D$19/$Q575-$Q575)^2-4*($D$17*$D$20/$Q575+2*$D$17*$D$18*$D$20/($Q575^2))*(-2*$D$21*($Q575^2)/($D$17*$D$18*$D$20))))/(2*($D$17*$D$20/$Q575+4*$D$17*$D$18*$D$20/($Q575^2)))</f>
        <v>1.2289158401740103E-2</v>
      </c>
      <c r="S575" s="8">
        <f t="shared" si="18"/>
        <v>3.1542624284032969E-3</v>
      </c>
    </row>
    <row r="576" spans="16:19" x14ac:dyDescent="0.25">
      <c r="P576">
        <v>7.1749999999995602</v>
      </c>
      <c r="Q576" s="8">
        <f t="shared" si="17"/>
        <v>6.6834391756928961E-8</v>
      </c>
      <c r="R576" s="8">
        <f>(-$D$19/$Q576+$Q576+SQRT(($D$19/$Q576-$Q576)^2-4*($D$17*$D$20/$Q576+2*$D$17*$D$18*$D$20/($Q576^2))*(-2*$D$21*($Q576^2)/($D$17*$D$18*$D$20))))/(2*($D$17*$D$20/$Q576+4*$D$17*$D$18*$D$20/($Q576^2)))</f>
        <v>1.2503558607568629E-2</v>
      </c>
      <c r="S576" s="8">
        <f t="shared" si="18"/>
        <v>3.3222770196288508E-3</v>
      </c>
    </row>
    <row r="577" spans="16:19" x14ac:dyDescent="0.25">
      <c r="P577">
        <v>7.1699999999995603</v>
      </c>
      <c r="Q577" s="8">
        <f t="shared" si="17"/>
        <v>6.7608297539266462E-8</v>
      </c>
      <c r="R577" s="8">
        <f>(-$D$19/$Q577+$Q577+SQRT(($D$19/$Q577-$Q577)^2-4*($D$17*$D$20/$Q577+2*$D$17*$D$18*$D$20/($Q577^2))*(-2*$D$21*($Q577^2)/($D$17*$D$18*$D$20))))/(2*($D$17*$D$20/$Q577+4*$D$17*$D$18*$D$20/($Q577^2)))</f>
        <v>1.2721695443618751E-2</v>
      </c>
      <c r="S577" s="8">
        <f t="shared" si="18"/>
        <v>3.4931190436622919E-3</v>
      </c>
    </row>
    <row r="578" spans="16:19" x14ac:dyDescent="0.25">
      <c r="P578">
        <v>7.1649999999995497</v>
      </c>
      <c r="Q578" s="8">
        <f t="shared" si="17"/>
        <v>6.8391164728213699E-8</v>
      </c>
      <c r="R578" s="8">
        <f>(-$D$19/$Q578+$Q578+SQRT(($D$19/$Q578-$Q578)^2-4*($D$17*$D$20/$Q578+2*$D$17*$D$18*$D$20/($Q578^2))*(-2*$D$21*($Q578^2)/($D$17*$D$18*$D$20))))/(2*($D$17*$D$20/$Q578+4*$D$17*$D$18*$D$20/($Q578^2)))</f>
        <v>1.2943634010877112E-2</v>
      </c>
      <c r="S578" s="8">
        <f t="shared" si="18"/>
        <v>3.6668371953901061E-3</v>
      </c>
    </row>
    <row r="579" spans="16:19" x14ac:dyDescent="0.25">
      <c r="P579">
        <v>7.1599999999995498</v>
      </c>
      <c r="Q579" s="8">
        <f t="shared" si="17"/>
        <v>6.9183097091965225E-8</v>
      </c>
      <c r="R579" s="8">
        <f>(-$D$19/$Q579+$Q579+SQRT(($D$19/$Q579-$Q579)^2-4*($D$17*$D$20/$Q579+2*$D$17*$D$18*$D$20/($Q579^2))*(-2*$D$21*($Q579^2)/($D$17*$D$18*$D$20))))/(2*($D$17*$D$20/$Q579+4*$D$17*$D$18*$D$20/($Q579^2)))</f>
        <v>1.3169440544420229E-2</v>
      </c>
      <c r="S579" s="8">
        <f t="shared" si="18"/>
        <v>3.8434810146300395E-3</v>
      </c>
    </row>
    <row r="580" spans="16:19" x14ac:dyDescent="0.25">
      <c r="P580">
        <v>7.1549999999995499</v>
      </c>
      <c r="Q580" s="8">
        <f t="shared" si="17"/>
        <v>6.9984199600299761E-8</v>
      </c>
      <c r="R580" s="8">
        <f>(-$D$19/$Q580+$Q580+SQRT(($D$19/$Q580-$Q580)^2-4*($D$17*$D$20/$Q580+2*$D$17*$D$18*$D$20/($Q580^2))*(-2*$D$21*($Q580^2)/($D$17*$D$18*$D$20))))/(2*($D$17*$D$20/$Q580+4*$D$17*$D$18*$D$20/($Q580^2)))</f>
        <v>1.3399182433173121E-2</v>
      </c>
      <c r="S580" s="8">
        <f t="shared" si="18"/>
        <v>4.023100900833106E-3</v>
      </c>
    </row>
    <row r="581" spans="16:19" x14ac:dyDescent="0.25">
      <c r="P581">
        <v>7.14999999999955</v>
      </c>
      <c r="Q581" s="8">
        <f t="shared" si="17"/>
        <v>7.0794578438487037E-8</v>
      </c>
      <c r="R581" s="8">
        <f>(-$D$19/$Q581+$Q581+SQRT(($D$19/$Q581-$Q581)^2-4*($D$17*$D$20/$Q581+2*$D$17*$D$18*$D$20/($Q581^2))*(-2*$D$21*($Q581^2)/($D$17*$D$18*$D$20))))/(2*($D$17*$D$20/$Q581+4*$D$17*$D$18*$D$20/($Q581^2)))</f>
        <v>1.3632928240007272E-2</v>
      </c>
      <c r="S581" s="8">
        <f t="shared" si="18"/>
        <v>4.2057481280377805E-3</v>
      </c>
    </row>
    <row r="582" spans="16:19" x14ac:dyDescent="0.25">
      <c r="P582">
        <v>7.1449999999995502</v>
      </c>
      <c r="Q582" s="8">
        <f t="shared" si="17"/>
        <v>7.161434102136429E-8</v>
      </c>
      <c r="R582" s="8">
        <f>(-$D$19/$Q582+$Q582+SQRT(($D$19/$Q582-$Q582)^2-4*($D$17*$D$20/$Q582+2*$D$17*$D$18*$D$20/($Q582^2))*(-2*$D$21*($Q582^2)/($D$17*$D$18*$D$20))))/(2*($D$17*$D$20/$Q582+4*$D$17*$D$18*$D$20/($Q582^2)))</f>
        <v>1.3870747722191155E-2</v>
      </c>
      <c r="S582" s="8">
        <f t="shared" si="18"/>
        <v>4.3914748600865396E-3</v>
      </c>
    </row>
    <row r="583" spans="16:19" x14ac:dyDescent="0.25">
      <c r="P583">
        <v>7.1399999999995503</v>
      </c>
      <c r="Q583" s="8">
        <f t="shared" si="17"/>
        <v>7.2443596007573957E-8</v>
      </c>
      <c r="R583" s="8">
        <f>(-$D$19/$Q583+$Q583+SQRT(($D$19/$Q583-$Q583)^2-4*($D$17*$D$20/$Q583+2*$D$17*$D$18*$D$20/($Q583^2))*(-2*$D$21*($Q583^2)/($D$17*$D$18*$D$20))))/(2*($D$17*$D$20/$Q583+4*$D$17*$D$18*$D$20/($Q583^2)))</f>
        <v>1.4112711852196484E-2</v>
      </c>
      <c r="S583" s="8">
        <f t="shared" si="18"/>
        <v>4.5803341661069079E-3</v>
      </c>
    </row>
    <row r="584" spans="16:19" x14ac:dyDescent="0.25">
      <c r="P584">
        <v>7.1349999999995504</v>
      </c>
      <c r="Q584" s="8">
        <f t="shared" si="17"/>
        <v>7.3282453313966218E-8</v>
      </c>
      <c r="R584" s="8">
        <f>(-$D$19/$Q584+$Q584+SQRT(($D$19/$Q584-$Q584)^2-4*($D$17*$D$20/$Q584+2*$D$17*$D$18*$D$20/($Q584^2))*(-2*$D$21*($Q584^2)/($D$17*$D$18*$D$20))))/(2*($D$17*$D$20/$Q584+4*$D$17*$D$18*$D$20/($Q584^2)))</f>
        <v>1.4358892838866905E-2</v>
      </c>
      <c r="S584" s="8">
        <f t="shared" si="18"/>
        <v>4.7723800362621058E-3</v>
      </c>
    </row>
    <row r="585" spans="16:19" x14ac:dyDescent="0.25">
      <c r="P585">
        <v>7.1299999999995496</v>
      </c>
      <c r="Q585" s="8">
        <f t="shared" si="17"/>
        <v>7.4131024130168435E-8</v>
      </c>
      <c r="R585" s="8">
        <f>(-$D$19/$Q585+$Q585+SQRT(($D$19/$Q585-$Q585)^2-4*($D$17*$D$20/$Q585+2*$D$17*$D$18*$D$20/($Q585^2))*(-2*$D$21*($Q585^2)/($D$17*$D$18*$D$20))))/(2*($D$17*$D$20/$Q585+4*$D$17*$D$18*$D$20/($Q585^2)))</f>
        <v>1.4609364148955473E-2</v>
      </c>
      <c r="S585" s="8">
        <f t="shared" si="18"/>
        <v>4.9676673977759565E-3</v>
      </c>
    </row>
    <row r="586" spans="16:19" x14ac:dyDescent="0.25">
      <c r="P586">
        <v>7.1249999999995497</v>
      </c>
      <c r="Q586" s="8">
        <f t="shared" si="17"/>
        <v>7.4989420933323157E-8</v>
      </c>
      <c r="R586" s="8">
        <f>(-$D$19/$Q586+$Q586+SQRT(($D$19/$Q586-$Q586)^2-4*($D$17*$D$20/$Q586+2*$D$17*$D$18*$D$20/($Q586^2))*(-2*$D$21*($Q586^2)/($D$17*$D$18*$D$20))))/(2*($D$17*$D$20/$Q586+4*$D$17*$D$18*$D$20/($Q586^2)))</f>
        <v>1.4864200529037254E-2</v>
      </c>
      <c r="S586" s="8">
        <f t="shared" si="18"/>
        <v>5.1662521312368041E-3</v>
      </c>
    </row>
    <row r="587" spans="16:19" x14ac:dyDescent="0.25">
      <c r="P587">
        <v>7.1199999999995498</v>
      </c>
      <c r="Q587" s="8">
        <f t="shared" si="17"/>
        <v>7.5857757502996839E-8</v>
      </c>
      <c r="R587" s="8">
        <f>(-$D$19/$Q587+$Q587+SQRT(($D$19/$Q587-$Q587)^2-4*($D$17*$D$20/$Q587+2*$D$17*$D$18*$D$20/($Q587^2))*(-2*$D$21*($Q587^2)/($D$17*$D$18*$D$20))))/(2*($D$17*$D$20/$Q587+4*$D$17*$D$18*$D$20/($Q587^2)))</f>
        <v>1.5123478027803696E-2</v>
      </c>
      <c r="S587" s="8">
        <f t="shared" si="18"/>
        <v>5.3681910871853557E-3</v>
      </c>
    </row>
    <row r="588" spans="16:19" x14ac:dyDescent="0.25">
      <c r="P588">
        <v>7.1149999999995499</v>
      </c>
      <c r="Q588" s="8">
        <f t="shared" ref="Q588:Q651" si="19">10^(-P588)</f>
        <v>7.6736148936261265E-8</v>
      </c>
      <c r="R588" s="8">
        <f>(-$D$19/$Q588+$Q588+SQRT(($D$19/$Q588-$Q588)^2-4*($D$17*$D$20/$Q588+2*$D$17*$D$18*$D$20/($Q588^2))*(-2*$D$21*($Q588^2)/($D$17*$D$18*$D$20))))/(2*($D$17*$D$20/$Q588+4*$D$17*$D$18*$D$20/($Q588^2)))</f>
        <v>1.5387274018745319E-2</v>
      </c>
      <c r="S588" s="8">
        <f t="shared" ref="S588:S651" si="20">ABS(($J$28/($D$15*$D$16)+$J$29*$D$17*$D$20/$Q588)*$R588-$D$21*($Q588^2)/($D$17*$D$18*$D$20*$R588)*$J$29-$J$16+$D$9*$J$29)</f>
        <v>5.5735421029913402E-3</v>
      </c>
    </row>
    <row r="589" spans="16:19" x14ac:dyDescent="0.25">
      <c r="P589">
        <v>7.10999999999955</v>
      </c>
      <c r="Q589" s="8">
        <f t="shared" si="19"/>
        <v>7.7624711662949453E-8</v>
      </c>
      <c r="R589" s="8">
        <f>(-$D$19/$Q589+$Q589+SQRT(($D$19/$Q589-$Q589)^2-4*($D$17*$D$20/$Q589+2*$D$17*$D$18*$D$20/($Q589^2))*(-2*$D$21*($Q589^2)/($D$17*$D$18*$D$20))))/(2*($D$17*$D$20/$Q589+4*$D$17*$D$18*$D$20/($Q589^2)))</f>
        <v>1.5655667223229551E-2</v>
      </c>
      <c r="S589" s="8">
        <f t="shared" si="20"/>
        <v>5.7823640200240587E-3</v>
      </c>
    </row>
    <row r="590" spans="16:19" x14ac:dyDescent="0.25">
      <c r="P590">
        <v>7.1049999999995501</v>
      </c>
      <c r="Q590" s="8">
        <f t="shared" si="19"/>
        <v>7.8523563461088392E-8</v>
      </c>
      <c r="R590" s="8">
        <f>(-$D$19/$Q590+$Q590+SQRT(($D$19/$Q590-$Q590)^2-4*($D$17*$D$20/$Q590+2*$D$17*$D$18*$D$20/($Q590^2))*(-2*$D$21*($Q590^2)/($D$17*$D$18*$D$20))))/(2*($D$17*$D$20/$Q590+4*$D$17*$D$18*$D$20/($Q590^2)))</f>
        <v>1.5928737733980586E-2</v>
      </c>
      <c r="S590" s="8">
        <f t="shared" si="20"/>
        <v>5.9947167011219025E-3</v>
      </c>
    </row>
    <row r="591" spans="16:19" x14ac:dyDescent="0.25">
      <c r="P591">
        <v>7.0999999999995396</v>
      </c>
      <c r="Q591" s="8">
        <f t="shared" si="19"/>
        <v>7.9432823472512274E-8</v>
      </c>
      <c r="R591" s="8">
        <f>(-$D$19/$Q591+$Q591+SQRT(($D$19/$Q591-$Q591)^2-4*($D$17*$D$20/$Q591+2*$D$17*$D$18*$D$20/($Q591^2))*(-2*$D$21*($Q591^2)/($D$17*$D$18*$D$20))))/(2*($D$17*$D$20/$Q591+4*$D$17*$D$18*$D$20/($Q591^2)))</f>
        <v>1.6206567038968812E-2</v>
      </c>
      <c r="S591" s="8">
        <f t="shared" si="20"/>
        <v>6.2106610483665427E-3</v>
      </c>
    </row>
    <row r="592" spans="16:19" x14ac:dyDescent="0.25">
      <c r="P592">
        <v>7.0949999999995397</v>
      </c>
      <c r="Q592" s="8">
        <f t="shared" si="19"/>
        <v>8.0352612218646812E-8</v>
      </c>
      <c r="R592" s="8">
        <f>(-$D$19/$Q592+$Q592+SQRT(($D$19/$Q592-$Q592)^2-4*($D$17*$D$20/$Q592+2*$D$17*$D$18*$D$20/($Q592^2))*(-2*$D$21*($Q592^2)/($D$17*$D$18*$D$20))))/(2*($D$17*$D$20/$Q592+4*$D$17*$D$18*$D$20/($Q592^2)))</f>
        <v>1.648923804571344E-2</v>
      </c>
      <c r="S592" s="8">
        <f t="shared" si="20"/>
        <v>6.4302590211643106E-3</v>
      </c>
    </row>
    <row r="593" spans="16:19" x14ac:dyDescent="0.25">
      <c r="P593">
        <v>7.0899999999995398</v>
      </c>
      <c r="Q593" s="8">
        <f t="shared" si="19"/>
        <v>8.1283051616496004E-8</v>
      </c>
      <c r="R593" s="8">
        <f>(-$D$19/$Q593+$Q593+SQRT(($D$19/$Q593-$Q593)^2-4*($D$17*$D$20/$Q593+2*$D$17*$D$18*$D$20/($Q593^2))*(-2*$D$21*($Q593^2)/($D$17*$D$18*$D$20))))/(2*($D$17*$D$20/$Q593+4*$D$17*$D$18*$D$20/($Q593^2)))</f>
        <v>1.6776835106014455E-2</v>
      </c>
      <c r="S593" s="8">
        <f t="shared" si="20"/>
        <v>6.6535736546470634E-3</v>
      </c>
    </row>
    <row r="594" spans="16:19" x14ac:dyDescent="0.25">
      <c r="P594">
        <v>7.0849999999995399</v>
      </c>
      <c r="Q594" s="8">
        <f t="shared" si="19"/>
        <v>8.2224264994794179E-8</v>
      </c>
      <c r="R594" s="8">
        <f>(-$D$19/$Q594+$Q594+SQRT(($D$19/$Q594-$Q594)^2-4*($D$17*$D$20/$Q594+2*$D$17*$D$18*$D$20/($Q594^2))*(-2*$D$21*($Q594^2)/($D$17*$D$18*$D$20))))/(2*($D$17*$D$20/$Q594+4*$D$17*$D$18*$D$20/($Q594^2)))</f>
        <v>1.7069444041109362E-2</v>
      </c>
      <c r="S594" s="8">
        <f t="shared" si="20"/>
        <v>6.8806690783888135E-3</v>
      </c>
    </row>
    <row r="595" spans="16:19" x14ac:dyDescent="0.25">
      <c r="P595">
        <v>7.07999999999954</v>
      </c>
      <c r="Q595" s="8">
        <f t="shared" si="19"/>
        <v>8.3176377110355166E-8</v>
      </c>
      <c r="R595" s="8">
        <f>(-$D$19/$Q595+$Q595+SQRT(($D$19/$Q595-$Q595)^2-4*($D$17*$D$20/$Q595+2*$D$17*$D$18*$D$20/($Q595^2))*(-2*$D$21*($Q595^2)/($D$17*$D$18*$D$20))))/(2*($D$17*$D$20/$Q595+4*$D$17*$D$18*$D$20/($Q595^2)))</f>
        <v>1.7367152167271239E-2</v>
      </c>
      <c r="S595" s="8">
        <f t="shared" si="20"/>
        <v>7.1116105354506534E-3</v>
      </c>
    </row>
    <row r="596" spans="16:19" x14ac:dyDescent="0.25">
      <c r="P596">
        <v>7.0749999999995401</v>
      </c>
      <c r="Q596" s="8">
        <f t="shared" si="19"/>
        <v>8.4139514164608593E-8</v>
      </c>
      <c r="R596" s="8">
        <f>(-$D$19/$Q596+$Q596+SQRT(($D$19/$Q596-$Q596)^2-4*($D$17*$D$20/$Q596+2*$D$17*$D$18*$D$20/($Q596^2))*(-2*$D$21*($Q596^2)/($D$17*$D$18*$D$20))))/(2*($D$17*$D$20/$Q596+4*$D$17*$D$18*$D$20/($Q596^2)))</f>
        <v>1.7670048321852004E-2</v>
      </c>
      <c r="S596" s="8">
        <f t="shared" si="20"/>
        <v>7.3464644017567672E-3</v>
      </c>
    </row>
    <row r="597" spans="16:19" x14ac:dyDescent="0.25">
      <c r="P597">
        <v>7.0699999999995402</v>
      </c>
      <c r="Q597" s="8">
        <f t="shared" si="19"/>
        <v>8.5113803820327762E-8</v>
      </c>
      <c r="R597" s="8">
        <f>(-$D$19/$Q597+$Q597+SQRT(($D$19/$Q597-$Q597)^2-4*($D$17*$D$20/$Q597+2*$D$17*$D$18*$D$20/($Q597^2))*(-2*$D$21*($Q597^2)/($D$17*$D$18*$D$20))))/(2*($D$17*$D$20/$Q597+4*$D$17*$D$18*$D$20/($Q597^2)))</f>
        <v>1.7978222889779415E-2</v>
      </c>
      <c r="S597" s="8">
        <f t="shared" si="20"/>
        <v>7.5852982058079166E-3</v>
      </c>
    </row>
    <row r="598" spans="16:19" x14ac:dyDescent="0.25">
      <c r="P598">
        <v>7.0649999999995403</v>
      </c>
      <c r="Q598" s="8">
        <f t="shared" si="19"/>
        <v>8.6099375218551222E-8</v>
      </c>
      <c r="R598" s="8">
        <f>(-$D$19/$Q598+$Q598+SQRT(($D$19/$Q598-$Q598)^2-4*($D$17*$D$20/$Q598+2*$D$17*$D$18*$D$20/($Q598^2))*(-2*$D$21*($Q598^2)/($D$17*$D$18*$D$20))))/(2*($D$17*$D$20/$Q598+4*$D$17*$D$18*$D$20/($Q598^2)))</f>
        <v>1.8291767830515601E-2</v>
      </c>
      <c r="S598" s="8">
        <f t="shared" si="20"/>
        <v>7.8281806487381627E-3</v>
      </c>
    </row>
    <row r="599" spans="16:19" x14ac:dyDescent="0.25">
      <c r="P599">
        <v>7.0599999999995404</v>
      </c>
      <c r="Q599" s="8">
        <f t="shared" si="19"/>
        <v>8.7096358995699951E-8</v>
      </c>
      <c r="R599" s="8">
        <f>(-$D$19/$Q599+$Q599+SQRT(($D$19/$Q599-$Q599)^2-4*($D$17*$D$20/$Q599+2*$D$17*$D$18*$D$20/($Q599^2))*(-2*$D$21*($Q599^2)/($D$17*$D$18*$D$20))))/(2*($D$17*$D$20/$Q599+4*$D$17*$D$18*$D$20/($Q599^2)))</f>
        <v>1.8610776705485152E-2</v>
      </c>
      <c r="S599" s="8">
        <f t="shared" si="20"/>
        <v>8.0751816247208192E-3</v>
      </c>
    </row>
    <row r="600" spans="16:19" x14ac:dyDescent="0.25">
      <c r="P600">
        <v>7.0549999999995396</v>
      </c>
      <c r="Q600" s="8">
        <f t="shared" si="19"/>
        <v>8.8104887300894684E-8</v>
      </c>
      <c r="R600" s="8">
        <f>(-$D$19/$Q600+$Q600+SQRT(($D$19/$Q600-$Q600)^2-4*($D$17*$D$20/$Q600+2*$D$17*$D$18*$D$20/($Q600^2))*(-2*$D$21*($Q600^2)/($D$17*$D$18*$D$20))))/(2*($D$17*$D$20/$Q600+4*$D$17*$D$18*$D$20/($Q600^2)))</f>
        <v>1.8935344705981568E-2</v>
      </c>
      <c r="S600" s="8">
        <f t="shared" si="20"/>
        <v>8.3263722417301674E-3</v>
      </c>
    </row>
    <row r="601" spans="16:19" x14ac:dyDescent="0.25">
      <c r="P601">
        <v>7.0499999999995397</v>
      </c>
      <c r="Q601" s="8">
        <f t="shared" si="19"/>
        <v>8.9125093813468888E-8</v>
      </c>
      <c r="R601" s="8">
        <f>(-$D$19/$Q601+$Q601+SQRT(($D$19/$Q601-$Q601)^2-4*($D$17*$D$20/$Q601+2*$D$17*$D$18*$D$20/($Q601^2))*(-2*$D$21*($Q601^2)/($D$17*$D$18*$D$20))))/(2*($D$17*$D$20/$Q601+4*$D$17*$D$18*$D$20/($Q601^2)))</f>
        <v>1.926556868155831E-2</v>
      </c>
      <c r="S601" s="8">
        <f t="shared" si="20"/>
        <v>8.5818248426635536E-3</v>
      </c>
    </row>
    <row r="602" spans="16:19" x14ac:dyDescent="0.25">
      <c r="P602">
        <v>7.0449999999995399</v>
      </c>
      <c r="Q602" s="8">
        <f t="shared" si="19"/>
        <v>9.0157113760691111E-8</v>
      </c>
      <c r="R602" s="8">
        <f>(-$D$19/$Q602+$Q602+SQRT(($D$19/$Q602-$Q602)^2-4*($D$17*$D$20/$Q602+2*$D$17*$D$18*$D$20/($Q602^2))*(-2*$D$21*($Q602^2)/($D$17*$D$18*$D$20))))/(2*($D$17*$D$20/$Q602+4*$D$17*$D$18*$D$20/($Q602^2)))</f>
        <v>1.9601547168916475E-2</v>
      </c>
      <c r="S602" s="8">
        <f t="shared" si="20"/>
        <v>8.8416130268328934E-3</v>
      </c>
    </row>
    <row r="603" spans="16:19" x14ac:dyDescent="0.25">
      <c r="P603">
        <v>7.03999999999954</v>
      </c>
      <c r="Q603" s="8">
        <f t="shared" si="19"/>
        <v>9.1201083935687512E-8</v>
      </c>
      <c r="R603" s="8">
        <f>(-$D$19/$Q603+$Q603+SQRT(($D$19/$Q603-$Q603)^2-4*($D$17*$D$20/$Q603+2*$D$17*$D$18*$D$20/($Q603^2))*(-2*$D$21*($Q603^2)/($D$17*$D$18*$D$20))))/(2*($D$17*$D$20/$Q603+4*$D$17*$D$18*$D$20/($Q603^2)))</f>
        <v>1.9943380421294139E-2</v>
      </c>
      <c r="S603" s="8">
        <f t="shared" si="20"/>
        <v>9.1058116718292E-3</v>
      </c>
    </row>
    <row r="604" spans="16:19" x14ac:dyDescent="0.25">
      <c r="P604">
        <v>7.0349999999995303</v>
      </c>
      <c r="Q604" s="8">
        <f t="shared" si="19"/>
        <v>9.2257142715575924E-8</v>
      </c>
      <c r="R604" s="8">
        <f>(-$D$19/$Q604+$Q604+SQRT(($D$19/$Q604-$Q604)^2-4*($D$17*$D$20/$Q604+2*$D$17*$D$18*$D$20/($Q604^2))*(-2*$D$21*($Q604^2)/($D$17*$D$18*$D$20))))/(2*($D$17*$D$20/$Q604+4*$D$17*$D$18*$D$20/($Q604^2)))</f>
        <v>2.0291170438368904E-2</v>
      </c>
      <c r="S604" s="8">
        <f t="shared" si="20"/>
        <v>9.3744969557688889E-3</v>
      </c>
    </row>
    <row r="605" spans="16:19" x14ac:dyDescent="0.25">
      <c r="P605">
        <v>7.0299999999995304</v>
      </c>
      <c r="Q605" s="8">
        <f t="shared" si="19"/>
        <v>9.3325430079799869E-8</v>
      </c>
      <c r="R605" s="8">
        <f>(-$D$19/$Q605+$Q605+SQRT(($D$19/$Q605-$Q605)^2-4*($D$17*$D$20/$Q605+2*$D$17*$D$18*$D$20/($Q605^2))*(-2*$D$21*($Q605^2)/($D$17*$D$18*$D$20))))/(2*($D$17*$D$20/$Q605+4*$D$17*$D$18*$D$20/($Q605^2)))</f>
        <v>2.0645020996678067E-2</v>
      </c>
      <c r="S605" s="8">
        <f t="shared" si="20"/>
        <v>9.6477463799248663E-3</v>
      </c>
    </row>
    <row r="606" spans="16:19" x14ac:dyDescent="0.25">
      <c r="P606">
        <v>7.0249999999995296</v>
      </c>
      <c r="Q606" s="8">
        <f t="shared" si="19"/>
        <v>9.4406087628694591E-8</v>
      </c>
      <c r="R606" s="8">
        <f>(-$D$19/$Q606+$Q606+SQRT(($D$19/$Q606-$Q606)^2-4*($D$17*$D$20/$Q606+2*$D$17*$D$18*$D$20/($Q606^2))*(-2*$D$21*($Q606^2)/($D$17*$D$18*$D$20))))/(2*($D$17*$D$20/$Q606+4*$D$17*$D$18*$D$20/($Q606^2)))</f>
        <v>2.100503768057517E-2</v>
      </c>
      <c r="S606" s="8">
        <f t="shared" si="20"/>
        <v>9.9256387917567874E-3</v>
      </c>
    </row>
    <row r="607" spans="16:19" x14ac:dyDescent="0.25">
      <c r="P607">
        <v>7.0199999999995297</v>
      </c>
      <c r="Q607" s="8">
        <f t="shared" si="19"/>
        <v>9.5499258602246695E-8</v>
      </c>
      <c r="R607" s="8">
        <f>(-$D$19/$Q607+$Q607+SQRT(($D$19/$Q607-$Q607)^2-4*($D$17*$D$20/$Q607+2*$D$17*$D$18*$D$20/($Q607^2))*(-2*$D$21*($Q607^2)/($D$17*$D$18*$D$20))))/(2*($D$17*$D$20/$Q607+4*$D$17*$D$18*$D$20/($Q607^2)))</f>
        <v>2.1371327913718808E-2</v>
      </c>
      <c r="S607" s="8">
        <f t="shared" si="20"/>
        <v>1.0208254408336939E-2</v>
      </c>
    </row>
    <row r="608" spans="16:19" x14ac:dyDescent="0.25">
      <c r="P608">
        <v>7.0149999999995298</v>
      </c>
      <c r="Q608" s="8">
        <f t="shared" si="19"/>
        <v>9.6605087899085618E-8</v>
      </c>
      <c r="R608" s="8">
        <f>(-$D$19/$Q608+$Q608+SQRT(($D$19/$Q608-$Q608)^2-4*($D$17*$D$20/$Q608+2*$D$17*$D$18*$D$20/($Q608^2))*(-2*$D$21*($Q608^2)/($D$17*$D$18*$D$20))))/(2*($D$17*$D$20/$Q608+4*$D$17*$D$18*$D$20/($Q608^2)))</f>
        <v>2.1744000991114714E-2</v>
      </c>
      <c r="S608" s="8">
        <f t="shared" si="20"/>
        <v>1.0495674840187692E-2</v>
      </c>
    </row>
    <row r="609" spans="16:19" x14ac:dyDescent="0.25">
      <c r="P609">
        <v>7.0099999999995299</v>
      </c>
      <c r="Q609" s="8">
        <f t="shared" si="19"/>
        <v>9.7723722095686552E-8</v>
      </c>
      <c r="R609" s="8">
        <f>(-$D$19/$Q609+$Q609+SQRT(($D$19/$Q609-$Q609)^2-4*($D$17*$D$20/$Q609+2*$D$17*$D$18*$D$20/($Q609^2))*(-2*$D$21*($Q609^2)/($D$17*$D$18*$D$20))))/(2*($D$17*$D$20/$Q609+4*$D$17*$D$18*$D$20/($Q609^2)))</f>
        <v>2.2123168111713304E-2</v>
      </c>
      <c r="S609" s="8">
        <f t="shared" si="20"/>
        <v>1.0787983115532052E-2</v>
      </c>
    </row>
    <row r="610" spans="16:19" x14ac:dyDescent="0.25">
      <c r="P610">
        <v>7.00499999999953</v>
      </c>
      <c r="Q610" s="8">
        <f t="shared" si="19"/>
        <v>9.8855309465800587E-8</v>
      </c>
      <c r="R610" s="8">
        <f>(-$D$19/$Q610+$Q610+SQRT(($D$19/$Q610-$Q610)^2-4*($D$17*$D$20/$Q610+2*$D$17*$D$18*$D$20/($Q610^2))*(-2*$D$21*($Q610^2)/($D$17*$D$18*$D$20))))/(2*($D$17*$D$20/$Q610+4*$D$17*$D$18*$D$20/($Q610^2)))</f>
        <v>2.2508942411576589E-2</v>
      </c>
      <c r="S610" s="8">
        <f t="shared" si="20"/>
        <v>1.1085263704967636E-2</v>
      </c>
    </row>
    <row r="611" spans="16:19" x14ac:dyDescent="0.25">
      <c r="P611">
        <v>6.9999999999995302</v>
      </c>
      <c r="Q611" s="8">
        <f t="shared" si="19"/>
        <v>1.0000000000010794E-7</v>
      </c>
      <c r="R611" s="8">
        <f>(-$D$19/$Q611+$Q611+SQRT(($D$19/$Q611-$Q611)^2-4*($D$17*$D$20/$Q611+2*$D$17*$D$18*$D$20/($Q611^2))*(-2*$D$21*($Q611^2)/($D$17*$D$18*$D$20))))/(2*($D$17*$D$20/$Q611+4*$D$17*$D$18*$D$20/($Q611^2)))</f>
        <v>2.2901438997622238E-2</v>
      </c>
      <c r="S611" s="8">
        <f t="shared" si="20"/>
        <v>1.1387602546569892E-2</v>
      </c>
    </row>
    <row r="612" spans="16:19" x14ac:dyDescent="0.25">
      <c r="P612">
        <v>6.9949999999995303</v>
      </c>
      <c r="Q612" s="8">
        <f t="shared" si="19"/>
        <v>1.0115794542609905E-7</v>
      </c>
      <c r="R612" s="8">
        <f>(-$D$19/$Q612+$Q612+SQRT(($D$19/$Q612-$Q612)^2-4*($D$17*$D$20/$Q612+2*$D$17*$D$18*$D$20/($Q612^2))*(-2*$D$21*($Q612^2)/($D$17*$D$18*$D$20))))/(2*($D$17*$D$20/$Q612+4*$D$17*$D$18*$D$20/($Q612^2)))</f>
        <v>2.33007749819556E-2</v>
      </c>
      <c r="S612" s="8">
        <f t="shared" si="20"/>
        <v>1.1695087071432549E-2</v>
      </c>
    </row>
    <row r="613" spans="16:19" x14ac:dyDescent="0.25">
      <c r="P613">
        <v>6.9899999999995304</v>
      </c>
      <c r="Q613" s="8">
        <f t="shared" si="19"/>
        <v>1.0232929922818586E-7</v>
      </c>
      <c r="R613" s="8">
        <f>(-$D$19/$Q613+$Q613+SQRT(($D$19/$Q613-$Q613)^2-4*($D$17*$D$20/$Q613+2*$D$17*$D$18*$D$20/($Q613^2))*(-2*$D$21*($Q613^2)/($D$17*$D$18*$D$20))))/(2*($D$17*$D$20/$Q613+4*$D$17*$D$18*$D$20/($Q613^2)))</f>
        <v>2.3707069516799725E-2</v>
      </c>
      <c r="S613" s="8">
        <f t="shared" si="20"/>
        <v>1.2007806229652892E-2</v>
      </c>
    </row>
    <row r="614" spans="16:19" x14ac:dyDescent="0.25">
      <c r="P614">
        <v>6.9849999999995296</v>
      </c>
      <c r="Q614" s="8">
        <f t="shared" si="19"/>
        <v>1.0351421666804645E-7</v>
      </c>
      <c r="R614" s="8">
        <f>(-$D$19/$Q614+$Q614+SQRT(($D$19/$Q614-$Q614)^2-4*($D$17*$D$20/$Q614+2*$D$17*$D$18*$D$20/($Q614^2))*(-2*$D$21*($Q614^2)/($D$17*$D$18*$D$20))))/(2*($D$17*$D$20/$Q614+4*$D$17*$D$18*$D$20/($Q614^2)))</f>
        <v>2.4120443830034009E-2</v>
      </c>
      <c r="S614" s="8">
        <f t="shared" si="20"/>
        <v>1.2325850516769538E-2</v>
      </c>
    </row>
    <row r="615" spans="16:19" x14ac:dyDescent="0.25">
      <c r="P615">
        <v>6.9799999999995297</v>
      </c>
      <c r="Q615" s="8">
        <f t="shared" si="19"/>
        <v>1.0471285480520334E-7</v>
      </c>
      <c r="R615" s="8">
        <f>(-$D$19/$Q615+$Q615+SQRT(($D$19/$Q615-$Q615)^2-4*($D$17*$D$20/$Q615+2*$D$17*$D$18*$D$20/($Q615^2))*(-2*$D$21*($Q615^2)/($D$17*$D$18*$D$20))))/(2*($D$17*$D$20/$Q615+4*$D$17*$D$18*$D$20/($Q615^2)))</f>
        <v>2.4541021261351315E-2</v>
      </c>
      <c r="S615" s="8">
        <f t="shared" si="20"/>
        <v>1.2649312000660278E-2</v>
      </c>
    </row>
    <row r="616" spans="16:19" x14ac:dyDescent="0.25">
      <c r="P616">
        <v>6.9749999999995298</v>
      </c>
      <c r="Q616" s="8">
        <f t="shared" si="19"/>
        <v>1.0592537251784357E-7</v>
      </c>
      <c r="R616" s="8">
        <f>(-$D$19/$Q616+$Q616+SQRT(($D$19/$Q616-$Q616)^2-4*($D$17*$D$20/$Q616+2*$D$17*$D$18*$D$20/($Q616^2))*(-2*$D$21*($Q616^2)/($D$17*$D$18*$D$20))))/(2*($D$17*$D$20/$Q616+4*$D$17*$D$18*$D$20/($Q616^2)))</f>
        <v>2.4968927299046092E-2</v>
      </c>
      <c r="S616" s="8">
        <f t="shared" si="20"/>
        <v>1.2978284348909174E-2</v>
      </c>
    </row>
    <row r="617" spans="16:19" x14ac:dyDescent="0.25">
      <c r="P617">
        <v>6.9699999999995201</v>
      </c>
      <c r="Q617" s="8">
        <f t="shared" si="19"/>
        <v>1.0715193052387894E-7</v>
      </c>
      <c r="R617" s="8">
        <f>(-$D$19/$Q617+$Q617+SQRT(($D$19/$Q617-$Q617)^2-4*($D$17*$D$20/$Q617+2*$D$17*$D$18*$D$20/($Q617^2))*(-2*$D$21*($Q617^2)/($D$17*$D$18*$D$20))))/(2*($D$17*$D$20/$Q617+4*$D$17*$D$18*$D$20/($Q617^2)))</f>
        <v>2.5404289617443069E-2</v>
      </c>
      <c r="S617" s="8">
        <f t="shared" si="20"/>
        <v>1.3312862856650011E-2</v>
      </c>
    </row>
    <row r="618" spans="16:19" x14ac:dyDescent="0.25">
      <c r="P618">
        <v>6.9649999999995202</v>
      </c>
      <c r="Q618" s="8">
        <f t="shared" si="19"/>
        <v>1.0839269140224001E-7</v>
      </c>
      <c r="R618" s="8">
        <f>(-$D$19/$Q618+$Q618+SQRT(($D$19/$Q618-$Q618)^2-4*($D$17*$D$20/$Q618+2*$D$17*$D$18*$D$20/($Q618^2))*(-2*$D$21*($Q618^2)/($D$17*$D$18*$D$20))))/(2*($D$17*$D$20/$Q618+4*$D$17*$D$18*$D$20/($Q618^2)))</f>
        <v>2.5847238114974337E-2</v>
      </c>
      <c r="S618" s="8">
        <f t="shared" si="20"/>
        <v>1.3653144474891929E-2</v>
      </c>
    </row>
    <row r="619" spans="16:19" x14ac:dyDescent="0.25">
      <c r="P619">
        <v>6.9599999999995203</v>
      </c>
      <c r="Q619" s="8">
        <f t="shared" si="19"/>
        <v>1.0964781961443954E-7</v>
      </c>
      <c r="R619" s="8">
        <f>(-$D$19/$Q619+$Q619+SQRT(($D$19/$Q619-$Q619)^2-4*($D$17*$D$20/$Q619+2*$D$17*$D$18*$D$20/($Q619^2))*(-2*$D$21*($Q619^2)/($D$17*$D$18*$D$20))))/(2*($D$17*$D$20/$Q619+4*$D$17*$D$18*$D$20/($Q619^2)))</f>
        <v>2.6297904952927827E-2</v>
      </c>
      <c r="S619" s="8">
        <f t="shared" si="20"/>
        <v>1.3999227839344515E-2</v>
      </c>
    </row>
    <row r="620" spans="16:19" x14ac:dyDescent="0.25">
      <c r="P620">
        <v>6.9549999999995196</v>
      </c>
      <c r="Q620" s="8">
        <f t="shared" si="19"/>
        <v>1.1091748152636254E-7</v>
      </c>
      <c r="R620" s="8">
        <f>(-$D$19/$Q620+$Q620+SQRT(($D$19/$Q620-$Q620)^2-4*($D$17*$D$20/$Q620+2*$D$17*$D$18*$D$20/($Q620^2))*(-2*$D$21*($Q620^2)/($D$17*$D$18*$D$20))))/(2*($D$17*$D$20/$Q620+4*$D$17*$D$18*$D$20/($Q620^2)))</f>
        <v>2.6756424594862646E-2</v>
      </c>
      <c r="S620" s="8">
        <f t="shared" si="20"/>
        <v>1.435121329973865E-2</v>
      </c>
    </row>
    <row r="621" spans="16:19" x14ac:dyDescent="0.25">
      <c r="P621">
        <v>6.9499999999995197</v>
      </c>
      <c r="Q621" s="8">
        <f t="shared" si="19"/>
        <v>1.1220184543032019E-7</v>
      </c>
      <c r="R621" s="8">
        <f>(-$D$19/$Q621+$Q621+SQRT(($D$19/$Q621-$Q621)^2-4*($D$17*$D$20/$Q621+2*$D$17*$D$18*$D$20/($Q621^2))*(-2*$D$21*($Q621^2)/($D$17*$D$18*$D$20))))/(2*($D$17*$D$20/$Q621+4*$D$17*$D$18*$D$20/($Q621^2)))</f>
        <v>2.722293384671504E-2</v>
      </c>
      <c r="S621" s="8">
        <f t="shared" si="20"/>
        <v>1.4709202949661096E-2</v>
      </c>
    </row>
    <row r="622" spans="16:19" x14ac:dyDescent="0.25">
      <c r="P622">
        <v>6.9449999999995198</v>
      </c>
      <c r="Q622" s="8">
        <f t="shared" si="19"/>
        <v>1.1350108156735678E-7</v>
      </c>
      <c r="R622" s="8">
        <f>(-$D$19/$Q622+$Q622+SQRT(($D$19/$Q622-$Q622)^2-4*($D$17*$D$20/$Q622+2*$D$17*$D$18*$D$20/($Q622^2))*(-2*$D$21*($Q622^2)/($D$17*$D$18*$D$20))))/(2*($D$17*$D$20/$Q622+4*$D$17*$D$18*$D$20/($Q622^2)))</f>
        <v>2.7697571897602184E-2</v>
      </c>
      <c r="S622" s="8">
        <f t="shared" si="20"/>
        <v>1.5073300656907975E-2</v>
      </c>
    </row>
    <row r="623" spans="16:19" x14ac:dyDescent="0.25">
      <c r="P623">
        <v>6.9399999999995199</v>
      </c>
      <c r="Q623" s="8">
        <f t="shared" si="19"/>
        <v>1.1481536214981498E-7</v>
      </c>
      <c r="R623" s="8">
        <f>(-$D$19/$Q623+$Q623+SQRT(($D$19/$Q623-$Q623)^2-4*($D$17*$D$20/$Q623+2*$D$17*$D$18*$D$20/($Q623^2))*(-2*$D$21*($Q623^2)/($D$17*$D$18*$D$20))))/(2*($D$17*$D$20/$Q623+4*$D$17*$D$18*$D$20/($Q623^2)))</f>
        <v>2.8180480361336861E-2</v>
      </c>
      <c r="S623" s="8">
        <f t="shared" si="20"/>
        <v>1.544361209436698E-2</v>
      </c>
    </row>
    <row r="624" spans="16:19" x14ac:dyDescent="0.25">
      <c r="P624">
        <v>6.93499999999952</v>
      </c>
      <c r="Q624" s="8">
        <f t="shared" si="19"/>
        <v>1.1614486138416246E-7</v>
      </c>
      <c r="R624" s="8">
        <f>(-$D$19/$Q624+$Q624+SQRT(($D$19/$Q624-$Q624)^2-4*($D$17*$D$20/$Q624+2*$D$17*$D$18*$D$20/($Q624^2))*(-2*$D$21*($Q624^2)/($D$17*$D$18*$D$20))))/(2*($D$17*$D$20/$Q624+4*$D$17*$D$18*$D$20/($Q624^2)))</f>
        <v>2.8671803318665166E-2</v>
      </c>
      <c r="S624" s="8">
        <f t="shared" si="20"/>
        <v>1.5820244771437272E-2</v>
      </c>
    </row>
    <row r="625" spans="16:19" x14ac:dyDescent="0.25">
      <c r="P625">
        <v>6.9299999999995201</v>
      </c>
      <c r="Q625" s="8">
        <f t="shared" si="19"/>
        <v>1.1748975549408262E-7</v>
      </c>
      <c r="R625" s="8">
        <f>(-$D$19/$Q625+$Q625+SQRT(($D$19/$Q625-$Q625)^2-4*($D$17*$D$20/$Q625+2*$D$17*$D$18*$D$20/($Q625^2))*(-2*$D$21*($Q625^2)/($D$17*$D$18*$D$20))))/(2*($D$17*$D$20/$Q625+4*$D$17*$D$18*$D$20/($Q625^2)))</f>
        <v>2.91716873602401E-2</v>
      </c>
      <c r="S625" s="8">
        <f t="shared" si="20"/>
        <v>1.6203308065996652E-2</v>
      </c>
    </row>
    <row r="626" spans="16:19" x14ac:dyDescent="0.25">
      <c r="P626">
        <v>6.9249999999995202</v>
      </c>
      <c r="Q626" s="8">
        <f t="shared" si="19"/>
        <v>1.1885022274383299E-7</v>
      </c>
      <c r="R626" s="8">
        <f>(-$D$19/$Q626+$Q626+SQRT(($D$19/$Q626-$Q626)^2-4*($D$17*$D$20/$Q626+2*$D$17*$D$18*$D$20/($Q626^2))*(-2*$D$21*($Q626^2)/($D$17*$D$18*$D$20))))/(2*($D$17*$D$20/$Q626+4*$D$17*$D$18*$D$20/($Q626^2)))</f>
        <v>2.9680281630343728E-2</v>
      </c>
      <c r="S626" s="8">
        <f t="shared" si="20"/>
        <v>1.6592913256925405E-2</v>
      </c>
    </row>
    <row r="627" spans="16:19" x14ac:dyDescent="0.25">
      <c r="P627">
        <v>6.9199999999995203</v>
      </c>
      <c r="Q627" s="8">
        <f t="shared" si="19"/>
        <v>1.2022644346187396E-7</v>
      </c>
      <c r="R627" s="8">
        <f>(-$D$19/$Q627+$Q627+SQRT(($D$19/$Q627-$Q627)^2-4*($D$17*$D$20/$Q627+2*$D$17*$D$18*$D$20/($Q627^2))*(-2*$D$21*($Q627^2)/($D$17*$D$18*$D$20))))/(2*($D$17*$D$20/$Q627+4*$D$17*$D$18*$D$20/($Q627^2)))</f>
        <v>3.0197737871370901E-2</v>
      </c>
      <c r="S627" s="8">
        <f t="shared" si="20"/>
        <v>1.6989173557196591E-2</v>
      </c>
    </row>
    <row r="628" spans="16:19" x14ac:dyDescent="0.25">
      <c r="P628">
        <v>6.9149999999995204</v>
      </c>
      <c r="Q628" s="8">
        <f t="shared" si="19"/>
        <v>1.21618600064771E-7</v>
      </c>
      <c r="R628" s="8">
        <f>(-$D$19/$Q628+$Q628+SQRT(($D$19/$Q628-$Q628)^2-4*($D$17*$D$20/$Q628+2*$D$17*$D$18*$D$20/($Q628^2))*(-2*$D$21*($Q628^2)/($D$17*$D$18*$D$20))))/(2*($D$17*$D$20/$Q628+4*$D$17*$D$18*$D$20/($Q628^2)))</f>
        <v>3.0724210469087986E-2</v>
      </c>
      <c r="S628" s="8">
        <f t="shared" si="20"/>
        <v>1.7392204147542549E-2</v>
      </c>
    </row>
    <row r="629" spans="16:19" x14ac:dyDescent="0.25">
      <c r="P629">
        <v>6.9099999999995196</v>
      </c>
      <c r="Q629" s="8">
        <f t="shared" si="19"/>
        <v>1.2302687708137412E-7</v>
      </c>
      <c r="R629" s="8">
        <f>(-$D$19/$Q629+$Q629+SQRT(($D$19/$Q629-$Q629)^2-4*($D$17*$D$20/$Q629+2*$D$17*$D$18*$D$20/($Q629^2))*(-2*$D$21*($Q629^2)/($D$17*$D$18*$D$20))))/(2*($D$17*$D$20/$Q629+4*$D$17*$D$18*$D$20/($Q629^2)))</f>
        <v>3.1259856498679996E-2</v>
      </c>
      <c r="S629" s="8">
        <f t="shared" si="20"/>
        <v>1.7802122210707906E-2</v>
      </c>
    </row>
    <row r="630" spans="16:19" x14ac:dyDescent="0.25">
      <c r="P630">
        <v>6.90499999999951</v>
      </c>
      <c r="Q630" s="8">
        <f t="shared" si="19"/>
        <v>1.2445146117727869E-7</v>
      </c>
      <c r="R630" s="8">
        <f>(-$D$19/$Q630+$Q630+SQRT(($D$19/$Q630-$Q630)^2-4*($D$17*$D$20/$Q630+2*$D$17*$D$18*$D$20/($Q630^2))*(-2*$D$21*($Q630^2)/($D$17*$D$18*$D$20))))/(2*($D$17*$D$20/$Q630+4*$D$17*$D$18*$D$20/($Q630^2)))</f>
        <v>3.1804835771600475E-2</v>
      </c>
      <c r="S630" s="8">
        <f t="shared" si="20"/>
        <v>1.8219046966299446E-2</v>
      </c>
    </row>
    <row r="631" spans="16:19" x14ac:dyDescent="0.25">
      <c r="P631">
        <v>6.8999999999995101</v>
      </c>
      <c r="Q631" s="8">
        <f t="shared" si="19"/>
        <v>1.2589254117955852E-7</v>
      </c>
      <c r="R631" s="8">
        <f>(-$D$19/$Q631+$Q631+SQRT(($D$19/$Q631-$Q631)^2-4*($D$17*$D$20/$Q631+2*$D$17*$D$18*$D$20/($Q631^2))*(-2*$D$21*($Q631^2)/($D$17*$D$18*$D$20))))/(2*($D$17*$D$20/$Q631+4*$D$17*$D$18*$D$20/($Q631^2)))</f>
        <v>3.2359310883233246E-2</v>
      </c>
      <c r="S631" s="8">
        <f t="shared" si="20"/>
        <v>1.8643099706239709E-2</v>
      </c>
    </row>
    <row r="632" spans="16:19" x14ac:dyDescent="0.25">
      <c r="P632">
        <v>6.8949999999995102</v>
      </c>
      <c r="Q632" s="8">
        <f t="shared" si="19"/>
        <v>1.2735030810180962E-7</v>
      </c>
      <c r="R632" s="8">
        <f>(-$D$19/$Q632+$Q632+SQRT(($D$19/$Q632-$Q632)^2-4*($D$17*$D$20/$Q632+2*$D$17*$D$18*$D$20/($Q632^2))*(-2*$D$21*($Q632^2)/($D$17*$D$18*$D$20))))/(2*($D$17*$D$20/$Q632+4*$D$17*$D$18*$D$20/($Q632^2)))</f>
        <v>3.2923447261393797E-2</v>
      </c>
      <c r="S632" s="8">
        <f t="shared" si="20"/>
        <v>1.907440383084525E-2</v>
      </c>
    </row>
    <row r="633" spans="16:19" x14ac:dyDescent="0.25">
      <c r="P633">
        <v>6.8899999999995103</v>
      </c>
      <c r="Q633" s="8">
        <f t="shared" si="19"/>
        <v>1.2882495516945851E-7</v>
      </c>
      <c r="R633" s="8">
        <f>(-$D$19/$Q633+$Q633+SQRT(($D$19/$Q633-$Q633)^2-4*($D$17*$D$20/$Q633+2*$D$17*$D$18*$D$20/($Q633^2))*(-2*$D$21*($Q633^2)/($D$17*$D$18*$D$20))))/(2*($D$17*$D$20/$Q633+4*$D$17*$D$18*$D$20/($Q633^2)))</f>
        <v>3.3497413215665704E-2</v>
      </c>
      <c r="S633" s="8">
        <f t="shared" si="20"/>
        <v>1.9513084885525625E-2</v>
      </c>
    </row>
    <row r="634" spans="16:19" x14ac:dyDescent="0.25">
      <c r="P634">
        <v>6.8849999999995104</v>
      </c>
      <c r="Q634" s="8">
        <f t="shared" si="19"/>
        <v>1.3031667784537671E-7</v>
      </c>
      <c r="R634" s="8">
        <f>(-$D$19/$Q634+$Q634+SQRT(($D$19/$Q634-$Q634)^2-4*($D$17*$D$20/$Q634+2*$D$17*$D$18*$D$20/($Q634^2))*(-2*$D$21*($Q634^2)/($D$17*$D$18*$D$20))))/(2*($D$17*$D$20/$Q634+4*$D$17*$D$18*$D$20/($Q634^2)))</f>
        <v>3.408137998760153E-2</v>
      </c>
      <c r="S634" s="8">
        <f t="shared" si="20"/>
        <v>1.9959270598125391E-2</v>
      </c>
    </row>
    <row r="635" spans="16:19" x14ac:dyDescent="0.25">
      <c r="P635">
        <v>6.8799999999995096</v>
      </c>
      <c r="Q635" s="8">
        <f t="shared" si="19"/>
        <v>1.318256738557894E-7</v>
      </c>
      <c r="R635" s="8">
        <f>(-$D$19/$Q635+$Q635+SQRT(($D$19/$Q635-$Q635)^2-4*($D$17*$D$20/$Q635+2*$D$17*$D$18*$D$20/($Q635^2))*(-2*$D$21*($Q635^2)/($D$17*$D$18*$D$20))))/(2*($D$17*$D$20/$Q635+4*$D$17*$D$18*$D$20/($Q635^2)))</f>
        <v>3.4675521801797393E-2</v>
      </c>
      <c r="S635" s="8">
        <f t="shared" si="20"/>
        <v>2.0413090916915878E-2</v>
      </c>
    </row>
    <row r="636" spans="16:19" x14ac:dyDescent="0.25">
      <c r="P636">
        <v>6.8749999999995097</v>
      </c>
      <c r="Q636" s="8">
        <f t="shared" si="19"/>
        <v>1.3335214321648283E-7</v>
      </c>
      <c r="R636" s="8">
        <f>(-$D$19/$Q636+$Q636+SQRT(($D$19/$Q636-$Q636)^2-4*($D$17*$D$20/$Q636+2*$D$17*$D$18*$D$20/($Q636^2))*(-2*$D$21*($Q636^2)/($D$17*$D$18*$D$20))))/(2*($D$17*$D$20/$Q636+4*$D$17*$D$18*$D$20/($Q636^2)))</f>
        <v>3.5280015917856615E-2</v>
      </c>
      <c r="S636" s="8">
        <f t="shared" si="20"/>
        <v>2.0874678049248044E-2</v>
      </c>
    </row>
    <row r="637" spans="16:19" x14ac:dyDescent="0.25">
      <c r="P637">
        <v>6.8699999999995098</v>
      </c>
      <c r="Q637" s="8">
        <f t="shared" si="19"/>
        <v>1.3489628825931753E-7</v>
      </c>
      <c r="R637" s="8">
        <f>(-$D$19/$Q637+$Q637+SQRT(($D$19/$Q637-$Q637)^2-4*($D$17*$D$20/$Q637+2*$D$17*$D$18*$D$20/($Q637^2))*(-2*$D$21*($Q637^2)/($D$17*$D$18*$D$20))))/(2*($D$17*$D$20/$Q637+4*$D$17*$D$18*$D$20/($Q637^2)))</f>
        <v>3.5895042683259527E-2</v>
      </c>
      <c r="S637" s="8">
        <f t="shared" si="20"/>
        <v>2.1344166500879287E-2</v>
      </c>
    </row>
    <row r="638" spans="16:19" x14ac:dyDescent="0.25">
      <c r="P638">
        <v>6.8649999999995099</v>
      </c>
      <c r="Q638" s="8">
        <f t="shared" si="19"/>
        <v>1.364583136590461E-7</v>
      </c>
      <c r="R638" s="8">
        <f>(-$D$19/$Q638+$Q638+SQRT(($D$19/$Q638-$Q638)^2-4*($D$17*$D$20/$Q638+2*$D$17*$D$18*$D$20/($Q638^2))*(-2*$D$21*($Q638^2)/($D$17*$D$18*$D$20))))/(2*($D$17*$D$20/$Q638+4*$D$17*$D$18*$D$20/($Q638^2)))</f>
        <v>3.6520785587153361E-2</v>
      </c>
      <c r="S638" s="8">
        <f t="shared" si="20"/>
        <v>2.1821693115984503E-2</v>
      </c>
    </row>
    <row r="639" spans="16:19" x14ac:dyDescent="0.25">
      <c r="P639">
        <v>6.85999999999951</v>
      </c>
      <c r="Q639" s="8">
        <f t="shared" si="19"/>
        <v>1.3803842646044393E-7</v>
      </c>
      <c r="R639" s="8">
        <f>(-$D$19/$Q639+$Q639+SQRT(($D$19/$Q639-$Q639)^2-4*($D$17*$D$20/$Q639+2*$D$17*$D$18*$D$20/($Q639^2))*(-2*$D$21*($Q639^2)/($D$17*$D$18*$D$20))))/(2*($D$17*$D$20/$Q639+4*$D$17*$D$18*$D$20/($Q639^2)))</f>
        <v>3.7157431315080015E-2</v>
      </c>
      <c r="S639" s="8">
        <f t="shared" si="20"/>
        <v>2.2307397117864572E-2</v>
      </c>
    </row>
    <row r="640" spans="16:19" x14ac:dyDescent="0.25">
      <c r="P640">
        <v>6.8549999999995102</v>
      </c>
      <c r="Q640" s="8">
        <f t="shared" si="19"/>
        <v>1.3963683610575099E-7</v>
      </c>
      <c r="R640" s="8">
        <f>(-$D$19/$Q640+$Q640+SQRT(($D$19/$Q640-$Q640)^2-4*($D$17*$D$20/$Q640+2*$D$17*$D$18*$D$20/($Q640^2))*(-2*$D$21*($Q640^2)/($D$17*$D$18*$D$20))))/(2*($D$17*$D$20/$Q640+4*$D$17*$D$18*$D$20/($Q640^2)))</f>
        <v>3.7805169804655973E-2</v>
      </c>
      <c r="S640" s="8">
        <f t="shared" si="20"/>
        <v>2.2801420150362989E-2</v>
      </c>
    </row>
    <row r="641" spans="16:19" x14ac:dyDescent="0.25">
      <c r="P641">
        <v>6.8499999999995103</v>
      </c>
      <c r="Q641" s="8">
        <f t="shared" si="19"/>
        <v>1.4125375446243447E-7</v>
      </c>
      <c r="R641" s="8">
        <f>(-$D$19/$Q641+$Q641+SQRT(($D$19/$Q641-$Q641)^2-4*($D$17*$D$20/$Q641+2*$D$17*$D$18*$D$20/($Q641^2))*(-2*$D$21*($Q641^2)/($D$17*$D$18*$D$20))))/(2*($D$17*$D$20/$Q641+4*$D$17*$D$18*$D$20/($Q641^2)))</f>
        <v>3.8464194302223399E-2</v>
      </c>
      <c r="S641" s="8">
        <f t="shared" si="20"/>
        <v>2.3303906320004661E-2</v>
      </c>
    </row>
    <row r="642" spans="16:19" x14ac:dyDescent="0.25">
      <c r="P642">
        <v>6.8449999999994997</v>
      </c>
      <c r="Q642" s="8">
        <f t="shared" si="19"/>
        <v>1.4288939585127471E-7</v>
      </c>
      <c r="R642" s="8">
        <f>(-$D$19/$Q642+$Q642+SQRT(($D$19/$Q642-$Q642)^2-4*($D$17*$D$20/$Q642+2*$D$17*$D$18*$D$20/($Q642^2))*(-2*$D$21*($Q642^2)/($D$17*$D$18*$D$20))))/(2*($D$17*$D$20/$Q642+4*$D$17*$D$18*$D$20/($Q642^2)))</f>
        <v>3.9134701420488825E-2</v>
      </c>
      <c r="S642" s="8">
        <f t="shared" si="20"/>
        <v>2.3815002238869273E-2</v>
      </c>
    </row>
    <row r="643" spans="16:19" x14ac:dyDescent="0.25">
      <c r="P643">
        <v>6.8399999999994998</v>
      </c>
      <c r="Q643" s="8">
        <f t="shared" si="19"/>
        <v>1.4454397707475907E-7</v>
      </c>
      <c r="R643" s="8">
        <f>(-$D$19/$Q643+$Q643+SQRT(($D$19/$Q643-$Q643)^2-4*($D$17*$D$20/$Q643+2*$D$17*$D$18*$D$20/($Q643^2))*(-2*$D$21*($Q643^2)/($D$17*$D$18*$D$20))))/(2*($D$17*$D$20/$Q643+4*$D$17*$D$18*$D$20/($Q643^2)))</f>
        <v>3.9816891197158838E-2</v>
      </c>
      <c r="S643" s="8">
        <f t="shared" si="20"/>
        <v>2.4334857068205845E-2</v>
      </c>
    </row>
    <row r="644" spans="16:19" x14ac:dyDescent="0.25">
      <c r="P644">
        <v>6.8349999999994999</v>
      </c>
      <c r="Q644" s="8">
        <f t="shared" si="19"/>
        <v>1.4621771744584005E-7</v>
      </c>
      <c r="R644" s="8">
        <f>(-$D$19/$Q644+$Q644+SQRT(($D$19/$Q644-$Q644)^2-4*($D$17*$D$20/$Q644+2*$D$17*$D$18*$D$20/($Q644^2))*(-2*$D$21*($Q644^2)/($D$17*$D$18*$D$20))))/(2*($D$17*$D$20/$Q644+4*$D$17*$D$18*$D$20/($Q644^2)))</f>
        <v>4.0510967154611666E-2</v>
      </c>
      <c r="S644" s="8">
        <f t="shared" si="20"/>
        <v>2.486362256281803E-2</v>
      </c>
    </row>
    <row r="645" spans="16:19" x14ac:dyDescent="0.25">
      <c r="P645">
        <v>6.8299999999995</v>
      </c>
      <c r="Q645" s="8">
        <f t="shared" si="19"/>
        <v>1.4791083881699091E-7</v>
      </c>
      <c r="R645" s="8">
        <f>(-$D$19/$Q645+$Q645+SQRT(($D$19/$Q645-$Q645)^2-4*($D$17*$D$20/$Q645+2*$D$17*$D$18*$D$20/($Q645^2))*(-2*$D$21*($Q645^2)/($D$17*$D$18*$D$20))))/(2*($D$17*$D$20/$Q645+4*$D$17*$D$18*$D$20/($Q645^2)))</f>
        <v>4.1217136360593772E-2</v>
      </c>
      <c r="S645" s="8">
        <f t="shared" si="20"/>
        <v>2.540145311621133E-2</v>
      </c>
    </row>
    <row r="646" spans="16:19" x14ac:dyDescent="0.25">
      <c r="P646">
        <v>6.8249999999995001</v>
      </c>
      <c r="Q646" s="8">
        <f t="shared" si="19"/>
        <v>1.4962356560961522E-7</v>
      </c>
      <c r="R646" s="8">
        <f>(-$D$19/$Q646+$Q646+SQRT(($D$19/$Q646-$Q646)^2-4*($D$17*$D$20/$Q646+2*$D$17*$D$18*$D$20/($Q646^2))*(-2*$D$21*($Q646^2)/($D$17*$D$18*$D$20))))/(2*($D$17*$D$20/$Q646+4*$D$17*$D$18*$D$20/($Q646^2)))</f>
        <v>4.1935609489980832E-2</v>
      </c>
      <c r="S646" s="8">
        <f t="shared" si="20"/>
        <v>2.5948505806532018E-2</v>
      </c>
    </row>
    <row r="647" spans="16:19" x14ac:dyDescent="0.25">
      <c r="P647">
        <v>6.8199999999995002</v>
      </c>
      <c r="Q647" s="8">
        <f t="shared" si="19"/>
        <v>1.5135612484379468E-7</v>
      </c>
      <c r="R647" s="8">
        <f>(-$D$19/$Q647+$Q647+SQRT(($D$19/$Q647-$Q647)^2-4*($D$17*$D$20/$Q647+2*$D$17*$D$18*$D$20/($Q647^2))*(-2*$D$21*($Q647^2)/($D$17*$D$18*$D$20))))/(2*($D$17*$D$20/$Q647+4*$D$17*$D$18*$D$20/($Q647^2)))</f>
        <v>4.2666600887613766E-2</v>
      </c>
      <c r="S647" s="8">
        <f t="shared" si="20"/>
        <v>2.650494044330557E-2</v>
      </c>
    </row>
    <row r="648" spans="16:19" x14ac:dyDescent="0.25">
      <c r="P648">
        <v>6.8149999999995003</v>
      </c>
      <c r="Q648" s="8">
        <f t="shared" si="19"/>
        <v>1.531087461683789E-7</v>
      </c>
      <c r="R648" s="8">
        <f>(-$D$19/$Q648+$Q648+SQRT(($D$19/$Q648-$Q648)^2-4*($D$17*$D$20/$Q648+2*$D$17*$D$18*$D$20/($Q648^2))*(-2*$D$21*($Q648^2)/($D$17*$D$18*$D$20))))/(2*($D$17*$D$20/$Q648+4*$D$17*$D$18*$D$20/($Q648^2)))</f>
        <v>4.3410328632228178E-2</v>
      </c>
      <c r="S648" s="8">
        <f t="shared" si="20"/>
        <v>2.7070919614988129E-2</v>
      </c>
    </row>
    <row r="649" spans="16:19" x14ac:dyDescent="0.25">
      <c r="P649">
        <v>6.8099999999994996</v>
      </c>
      <c r="Q649" s="8">
        <f t="shared" si="19"/>
        <v>1.5488166189142633E-7</v>
      </c>
      <c r="R649" s="8">
        <f>(-$D$19/$Q649+$Q649+SQRT(($D$19/$Q649-$Q649)^2-4*($D$17*$D$20/$Q649+2*$D$17*$D$18*$D$20/($Q649^2))*(-2*$D$21*($Q649^2)/($D$17*$D$18*$D$20))))/(2*($D$17*$D$20/$Q649+4*$D$17*$D$18*$D$20/($Q649^2)))</f>
        <v>4.4167014601498723E-2</v>
      </c>
      <c r="S649" s="8">
        <f t="shared" si="20"/>
        <v>2.7646608737347173E-2</v>
      </c>
    </row>
    <row r="650" spans="16:19" x14ac:dyDescent="0.25">
      <c r="P650">
        <v>6.8049999999994997</v>
      </c>
      <c r="Q650" s="8">
        <f t="shared" si="19"/>
        <v>1.5667510701099513E-7</v>
      </c>
      <c r="R650" s="8">
        <f>(-$D$19/$Q650+$Q650+SQRT(($D$19/$Q650-$Q650)^2-4*($D$17*$D$20/$Q650+2*$D$17*$D$18*$D$20/($Q650^2))*(-2*$D$21*($Q650^2)/($D$17*$D$18*$D$20))))/(2*($D$17*$D$20/$Q650+4*$D$17*$D$18*$D$20/($Q650^2)))</f>
        <v>4.4936884538215399E-2</v>
      </c>
      <c r="S650" s="8">
        <f t="shared" si="20"/>
        <v>2.8232176102683901E-2</v>
      </c>
    </row>
    <row r="651" spans="16:19" x14ac:dyDescent="0.25">
      <c r="P651">
        <v>6.7999999999994998</v>
      </c>
      <c r="Q651" s="8">
        <f t="shared" si="19"/>
        <v>1.5848931924629365E-7</v>
      </c>
      <c r="R651" s="8">
        <f>(-$D$19/$Q651+$Q651+SQRT(($D$19/$Q651-$Q651)^2-4*($D$17*$D$20/$Q651+2*$D$17*$D$18*$D$20/($Q651^2))*(-2*$D$21*($Q651^2)/($D$17*$D$18*$D$20))))/(2*($D$17*$D$20/$Q651+4*$D$17*$D$18*$D$20/($Q651^2)))</f>
        <v>4.572016811761382E-2</v>
      </c>
      <c r="S651" s="8">
        <f t="shared" si="20"/>
        <v>2.8827792929913894E-2</v>
      </c>
    </row>
    <row r="652" spans="16:19" x14ac:dyDescent="0.25">
      <c r="P652">
        <v>6.7949999999994999</v>
      </c>
      <c r="Q652" s="8">
        <f t="shared" ref="Q652:Q715" si="21">10^(-P652)</f>
        <v>1.6032453906918856E-7</v>
      </c>
      <c r="R652" s="8">
        <f>(-$D$19/$Q652+$Q652+SQRT(($D$19/$Q652-$Q652)^2-4*($D$17*$D$20/$Q652+2*$D$17*$D$18*$D$20/($Q652^2))*(-2*$D$21*($Q652^2)/($D$17*$D$18*$D$20))))/(2*($D$17*$D$20/$Q652+4*$D$17*$D$18*$D$20/($Q652^2)))</f>
        <v>4.6517099015877299E-2</v>
      </c>
      <c r="S652" s="8">
        <f t="shared" ref="S652:S715" si="22">ABS(($J$28/($D$15*$D$16)+$J$29*$D$17*$D$20/$Q652)*$R652-$D$21*($Q652^2)/($D$17*$D$18*$D$20*$R652)*$J$29-$J$16+$D$9*$J$29)</f>
        <v>2.9433633415519064E-2</v>
      </c>
    </row>
    <row r="653" spans="16:19" x14ac:dyDescent="0.25">
      <c r="P653">
        <v>6.7899999999995</v>
      </c>
      <c r="Q653" s="8">
        <f t="shared" si="21"/>
        <v>1.6218100973607954E-7</v>
      </c>
      <c r="R653" s="8">
        <f>(-$D$19/$Q653+$Q653+SQRT(($D$19/$Q653-$Q653)^2-4*($D$17*$D$20/$Q653+2*$D$17*$D$18*$D$20/($Q653^2))*(-2*$D$21*($Q653^2)/($D$17*$D$18*$D$20))))/(2*($D$17*$D$20/$Q653+4*$D$17*$D$18*$D$20/($Q653^2)))</f>
        <v>4.7327914979832721E-2</v>
      </c>
      <c r="S653" s="8">
        <f t="shared" si="22"/>
        <v>3.0049874785387509E-2</v>
      </c>
    </row>
    <row r="654" spans="16:19" x14ac:dyDescent="0.25">
      <c r="P654">
        <v>6.7849999999995001</v>
      </c>
      <c r="Q654" s="8">
        <f t="shared" si="21"/>
        <v>1.6405897732014264E-7</v>
      </c>
      <c r="R654" s="8">
        <f>(-$D$19/$Q654+$Q654+SQRT(($D$19/$Q654-$Q654)^2-4*($D$17*$D$20/$Q654+2*$D$17*$D$18*$D$20/($Q654^2))*(-2*$D$21*($Q654^2)/($D$17*$D$18*$D$20))))/(2*($D$17*$D$20/$Q654+4*$D$17*$D$18*$D$20/($Q654^2)))</f>
        <v>4.8152857897860508E-2</v>
      </c>
      <c r="S654" s="8">
        <f t="shared" si="22"/>
        <v>3.0676697347556126E-2</v>
      </c>
    </row>
    <row r="655" spans="16:19" x14ac:dyDescent="0.25">
      <c r="P655">
        <v>6.7799999999994904</v>
      </c>
      <c r="Q655" s="8">
        <f t="shared" si="21"/>
        <v>1.6595869074395046E-7</v>
      </c>
      <c r="R655" s="8">
        <f>(-$D$19/$Q655+$Q655+SQRT(($D$19/$Q655-$Q655)^2-4*($D$17*$D$20/$Q655+2*$D$17*$D$18*$D$20/($Q655^2))*(-2*$D$21*($Q655^2)/($D$17*$D$18*$D$20))))/(2*($D$17*$D$20/$Q655+4*$D$17*$D$18*$D$20/($Q655^2)))</f>
        <v>4.8992173872041245E-2</v>
      </c>
      <c r="S655" s="8">
        <f t="shared" si="22"/>
        <v>3.1314284545873032E-2</v>
      </c>
    </row>
    <row r="656" spans="16:19" x14ac:dyDescent="0.25">
      <c r="P656">
        <v>6.7749999999994897</v>
      </c>
      <c r="Q656" s="8">
        <f t="shared" si="21"/>
        <v>1.67880401812453E-7</v>
      </c>
      <c r="R656" s="8">
        <f>(-$D$19/$Q656+$Q656+SQRT(($D$19/$Q656-$Q656)^2-4*($D$17*$D$20/$Q656+2*$D$17*$D$18*$D$20/($Q656^2))*(-2*$D$21*($Q656^2)/($D$17*$D$18*$D$20))))/(2*($D$17*$D$20/$Q656+4*$D$17*$D$18*$D$20/($Q656^2)))</f>
        <v>4.984611329155153E-2</v>
      </c>
      <c r="S656" s="8">
        <f t="shared" si="22"/>
        <v>3.196282301458872E-2</v>
      </c>
    </row>
    <row r="657" spans="16:19" x14ac:dyDescent="0.25">
      <c r="P657">
        <v>6.7699999999994898</v>
      </c>
      <c r="Q657" s="8">
        <f t="shared" si="21"/>
        <v>1.6982436524637367E-7</v>
      </c>
      <c r="R657" s="8">
        <f>(-$D$19/$Q657+$Q657+SQRT(($D$19/$Q657-$Q657)^2-4*($D$17*$D$20/$Q657+2*$D$17*$D$18*$D$20/($Q657^2))*(-2*$D$21*($Q657^2)/($D$17*$D$18*$D$20))))/(2*($D$17*$D$20/$Q657+4*$D$17*$D$18*$D$20/($Q657^2)))</f>
        <v>5.0714930907353205E-2</v>
      </c>
      <c r="S657" s="8">
        <f t="shared" si="22"/>
        <v>3.2622502633909402E-2</v>
      </c>
    </row>
    <row r="658" spans="16:19" x14ac:dyDescent="0.25">
      <c r="P658">
        <v>6.7649999999994899</v>
      </c>
      <c r="Q658" s="8">
        <f t="shared" si="21"/>
        <v>1.7179083871596034E-7</v>
      </c>
      <c r="R658" s="8">
        <f>(-$D$19/$Q658+$Q658+SQRT(($D$19/$Q658-$Q658)^2-4*($D$17*$D$20/$Q658+2*$D$17*$D$18*$D$20/($Q658^2))*(-2*$D$21*($Q658^2)/($D$17*$D$18*$D$20))))/(2*($D$17*$D$20/$Q658+4*$D$17*$D$18*$D$20/($Q658^2)))</f>
        <v>5.1598885908169558E-2</v>
      </c>
      <c r="S658" s="8">
        <f t="shared" si="22"/>
        <v>3.3293516586507137E-2</v>
      </c>
    </row>
    <row r="659" spans="16:19" x14ac:dyDescent="0.25">
      <c r="P659">
        <v>6.75999999999949</v>
      </c>
      <c r="Q659" s="8">
        <f t="shared" si="21"/>
        <v>1.7378008287514138E-7</v>
      </c>
      <c r="R659" s="8">
        <f>(-$D$19/$Q659+$Q659+SQRT(($D$19/$Q659-$Q659)^2-4*($D$17*$D$20/$Q659+2*$D$17*$D$18*$D$20/($Q659^2))*(-2*$D$21*($Q659^2)/($D$17*$D$18*$D$20))))/(2*($D$17*$D$20/$Q659+4*$D$17*$D$18*$D$20/($Q659^2)))</f>
        <v>5.249824199779126E-2</v>
      </c>
      <c r="S659" s="8">
        <f t="shared" si="22"/>
        <v>3.3976061415018938E-2</v>
      </c>
    </row>
    <row r="660" spans="16:19" x14ac:dyDescent="0.25">
      <c r="P660">
        <v>6.7549999999994901</v>
      </c>
      <c r="Q660" s="8">
        <f t="shared" si="21"/>
        <v>1.7579236139607547E-7</v>
      </c>
      <c r="R660" s="8">
        <f>(-$D$19/$Q660+$Q660+SQRT(($D$19/$Q660-$Q660)^2-4*($D$17*$D$20/$Q660+2*$D$17*$D$18*$D$20/($Q660^2))*(-2*$D$21*($Q660^2)/($D$17*$D$18*$D$20))))/(2*($D$17*$D$20/$Q660+4*$D$17*$D$18*$D$20/($Q660^2)))</f>
        <v>5.3413267473728328E-2</v>
      </c>
      <c r="S660" s="8">
        <f t="shared" si="22"/>
        <v>3.4670337080546829E-2</v>
      </c>
    </row>
    <row r="661" spans="16:19" x14ac:dyDescent="0.25">
      <c r="P661">
        <v>6.7499999999994902</v>
      </c>
      <c r="Q661" s="8">
        <f t="shared" si="21"/>
        <v>1.7782794100410088E-7</v>
      </c>
      <c r="R661" s="8">
        <f>(-$D$19/$Q661+$Q661+SQRT(($D$19/$Q661-$Q661)^2-4*($D$17*$D$20/$Q661+2*$D$17*$D$18*$D$20/($Q661^2))*(-2*$D$21*($Q661^2)/($D$17*$D$18*$D$20))))/(2*($D$17*$D$20/$Q661+4*$D$17*$D$18*$D$20/($Q661^2)))</f>
        <v>5.4344235307231724E-2</v>
      </c>
      <c r="S661" s="8">
        <f t="shared" si="22"/>
        <v>3.5376547022176484E-2</v>
      </c>
    </row>
    <row r="662" spans="16:19" x14ac:dyDescent="0.25">
      <c r="P662">
        <v>6.7449999999994903</v>
      </c>
      <c r="Q662" s="8">
        <f t="shared" si="21"/>
        <v>1.7988709151308977E-7</v>
      </c>
      <c r="R662" s="8">
        <f>(-$D$19/$Q662+$Q662+SQRT(($D$19/$Q662-$Q662)^2-4*($D$17*$D$20/$Q662+2*$D$17*$D$18*$D$20/($Q662^2))*(-2*$D$21*($Q662^2)/($D$17*$D$18*$D$20))))/(2*($D$17*$D$20/$Q662+4*$D$17*$D$18*$D$20/($Q662^2)))</f>
        <v>5.5291423224709299E-2</v>
      </c>
      <c r="S662" s="8">
        <f t="shared" si="22"/>
        <v>3.6094898217532721E-2</v>
      </c>
    </row>
    <row r="663" spans="16:19" x14ac:dyDescent="0.25">
      <c r="P663">
        <v>6.7399999999994904</v>
      </c>
      <c r="Q663" s="8">
        <f t="shared" si="21"/>
        <v>1.8197008586121143E-7</v>
      </c>
      <c r="R663" s="8">
        <f>(-$D$19/$Q663+$Q663+SQRT(($D$19/$Q663-$Q663)^2-4*($D$17*$D$20/$Q663+2*$D$17*$D$18*$D$20/($Q663^2))*(-2*$D$21*($Q663^2)/($D$17*$D$18*$D$20))))/(2*($D$17*$D$20/$Q663+4*$D$17*$D$18*$D$20/($Q663^2)))</f>
        <v>5.6255113790559544E-2</v>
      </c>
      <c r="S663" s="8">
        <f t="shared" si="22"/>
        <v>3.6825601244389376E-2</v>
      </c>
    </row>
    <row r="664" spans="16:19" x14ac:dyDescent="0.25">
      <c r="P664">
        <v>6.7349999999994896</v>
      </c>
      <c r="Q664" s="8">
        <f t="shared" si="21"/>
        <v>1.8407720014711181E-7</v>
      </c>
      <c r="R664" s="8">
        <f>(-$D$19/$Q664+$Q664+SQRT(($D$19/$Q664-$Q664)^2-4*($D$17*$D$20/$Q664+2*$D$17*$D$18*$D$20/($Q664^2))*(-2*$D$21*($Q664^2)/($D$17*$D$18*$D$20))))/(2*($D$17*$D$20/$Q664+4*$D$17*$D$18*$D$20/($Q664^2)))</f>
        <v>5.7235594491449528E-2</v>
      </c>
      <c r="S664" s="8">
        <f t="shared" si="22"/>
        <v>3.7568870343353197E-2</v>
      </c>
    </row>
    <row r="665" spans="16:19" x14ac:dyDescent="0.25">
      <c r="P665">
        <v>6.7299999999994897</v>
      </c>
      <c r="Q665" s="8">
        <f t="shared" si="21"/>
        <v>1.8620871366650512E-7</v>
      </c>
      <c r="R665" s="8">
        <f>(-$D$19/$Q665+$Q665+SQRT(($D$19/$Q665-$Q665)^2-4*($D$17*$D$20/$Q665+2*$D$17*$D$18*$D$20/($Q665^2))*(-2*$D$21*($Q665^2)/($D$17*$D$18*$D$20))))/(2*($D$17*$D$20/$Q665+4*$D$17*$D$18*$D$20/($Q665^2)))</f>
        <v>5.8233157822057596E-2</v>
      </c>
      <c r="S665" s="8">
        <f t="shared" si="22"/>
        <v>3.8324923481636915E-2</v>
      </c>
    </row>
    <row r="666" spans="16:19" x14ac:dyDescent="0.25">
      <c r="P666">
        <v>6.7249999999994898</v>
      </c>
      <c r="Q666" s="8">
        <f t="shared" si="21"/>
        <v>1.8836490894920097E-7</v>
      </c>
      <c r="R666" s="8">
        <f>(-$D$19/$Q666+$Q666+SQRT(($D$19/$Q666-$Q666)^2-4*($D$17*$D$20/$Q666+2*$D$17*$D$18*$D$20/($Q666^2))*(-2*$D$21*($Q666^2)/($D$17*$D$18*$D$20))))/(2*($D$17*$D$20/$Q666+4*$D$17*$D$18*$D$20/($Q666^2)))</f>
        <v>5.9248101372315322E-2</v>
      </c>
      <c r="S666" s="8">
        <f t="shared" si="22"/>
        <v>3.9093982417947329E-2</v>
      </c>
    </row>
    <row r="667" spans="16:19" x14ac:dyDescent="0.25">
      <c r="P667">
        <v>6.7199999999994899</v>
      </c>
      <c r="Q667" s="8">
        <f t="shared" si="21"/>
        <v>1.9054607179654818E-7</v>
      </c>
      <c r="R667" s="8">
        <f>(-$D$19/$Q667+$Q667+SQRT(($D$19/$Q667-$Q667)^2-4*($D$17*$D$20/$Q667+2*$D$17*$D$18*$D$20/($Q667^2))*(-2*$D$21*($Q667^2)/($D$17*$D$18*$D$20))))/(2*($D$17*$D$20/$Q667+4*$D$17*$D$18*$D$20/($Q667^2)))</f>
        <v>6.0280727916163353E-2</v>
      </c>
      <c r="S667" s="8">
        <f t="shared" si="22"/>
        <v>3.9876272768499164E-2</v>
      </c>
    </row>
    <row r="668" spans="16:19" x14ac:dyDescent="0.25">
      <c r="P668">
        <v>6.7149999999994803</v>
      </c>
      <c r="Q668" s="8">
        <f t="shared" si="21"/>
        <v>1.9275249131932405E-7</v>
      </c>
      <c r="R668" s="8">
        <f>(-$D$19/$Q668+$Q668+SQRT(($D$19/$Q668-$Q668)^2-4*($D$17*$D$20/$Q668+2*$D$17*$D$18*$D$20/($Q668^2))*(-2*$D$21*($Q668^2)/($D$17*$D$18*$D$20))))/(2*($D$17*$D$20/$Q668+4*$D$17*$D$18*$D$20/($Q668^2)))</f>
        <v>6.1331345501859307E-2</v>
      </c>
      <c r="S668" s="8">
        <f t="shared" si="22"/>
        <v>4.0672024074183105E-2</v>
      </c>
    </row>
    <row r="669" spans="16:19" x14ac:dyDescent="0.25">
      <c r="P669">
        <v>6.7099999999994804</v>
      </c>
      <c r="Q669" s="8">
        <f t="shared" si="21"/>
        <v>1.9498445997603764E-7</v>
      </c>
      <c r="R669" s="8">
        <f>(-$D$19/$Q669+$Q669+SQRT(($D$19/$Q669-$Q669)^2-4*($D$17*$D$20/$Q669+2*$D$17*$D$18*$D$20/($Q669^2))*(-2*$D$21*($Q669^2)/($D$17*$D$18*$D$20))))/(2*($D$17*$D$20/$Q669+4*$D$17*$D$18*$D$20/($Q669^2)))</f>
        <v>6.2400267543846706E-2</v>
      </c>
      <c r="S669" s="8">
        <f t="shared" si="22"/>
        <v>4.1481469868894658E-2</v>
      </c>
    </row>
    <row r="670" spans="16:19" x14ac:dyDescent="0.25">
      <c r="P670">
        <v>6.7049999999994796</v>
      </c>
      <c r="Q670" s="8">
        <f t="shared" si="21"/>
        <v>1.9724227361172155E-7</v>
      </c>
      <c r="R670" s="8">
        <f>(-$D$19/$Q670+$Q670+SQRT(($D$19/$Q670-$Q670)^2-4*($D$17*$D$20/$Q670+2*$D$17*$D$18*$D$20/($Q670^2))*(-2*$D$21*($Q670^2)/($D$17*$D$18*$D$20))))/(2*($D$17*$D$20/$Q670+4*$D$17*$D$18*$D$20/($Q670^2)))</f>
        <v>6.3487812916245875E-2</v>
      </c>
      <c r="S670" s="8">
        <f t="shared" si="22"/>
        <v>4.230484774906932E-2</v>
      </c>
    </row>
    <row r="671" spans="16:19" x14ac:dyDescent="0.25">
      <c r="P671">
        <v>6.6999999999994797</v>
      </c>
      <c r="Q671" s="8">
        <f t="shared" si="21"/>
        <v>1.9952623149712687E-7</v>
      </c>
      <c r="R671" s="8">
        <f>(-$D$19/$Q671+$Q671+SQRT(($D$19/$Q671-$Q671)^2-4*($D$17*$D$20/$Q671+2*$D$17*$D$18*$D$20/($Q671^2))*(-2*$D$21*($Q671^2)/($D$17*$D$18*$D$20))))/(2*($D$17*$D$20/$Q671+4*$D$17*$D$18*$D$20/($Q671^2)))</f>
        <v>6.4594306047951577E-2</v>
      </c>
      <c r="S671" s="8">
        <f t="shared" si="22"/>
        <v>4.3142399444412456E-2</v>
      </c>
    </row>
    <row r="672" spans="16:19" x14ac:dyDescent="0.25">
      <c r="P672">
        <v>6.6949999999994798</v>
      </c>
      <c r="Q672" s="8">
        <f t="shared" si="21"/>
        <v>2.0183663636839738E-7</v>
      </c>
      <c r="R672" s="8">
        <f>(-$D$19/$Q672+$Q672+SQRT(($D$19/$Q672-$Q672)^2-4*($D$17*$D$20/$Q672+2*$D$17*$D$18*$D$20/($Q672^2))*(-2*$D$21*($Q672^2)/($D$17*$D$18*$D$20))))/(2*($D$17*$D$20/$Q672+4*$D$17*$D$18*$D$20/($Q672^2)))</f>
        <v>6.5720077019399054E-2</v>
      </c>
      <c r="S672" s="8">
        <f t="shared" si="22"/>
        <v>4.3994370889869905E-2</v>
      </c>
    </row>
    <row r="673" spans="16:19" x14ac:dyDescent="0.25">
      <c r="P673">
        <v>6.6899999999994799</v>
      </c>
      <c r="Q673" s="8">
        <f t="shared" si="21"/>
        <v>2.0417379446719699E-7</v>
      </c>
      <c r="R673" s="8">
        <f>(-$D$19/$Q673+$Q673+SQRT(($D$19/$Q673-$Q673)^2-4*($D$17*$D$20/$Q673+2*$D$17*$D$18*$D$20/($Q673^2))*(-2*$D$21*($Q673^2)/($D$17*$D$18*$D$20))))/(2*($D$17*$D$20/$Q673+4*$D$17*$D$18*$D$20/($Q673^2)))</f>
        <v>6.686546166101319E-2</v>
      </c>
      <c r="S673" s="8">
        <f t="shared" si="22"/>
        <v>4.4861012298850346E-2</v>
      </c>
    </row>
    <row r="674" spans="16:19" x14ac:dyDescent="0.25">
      <c r="P674">
        <v>6.68499999999948</v>
      </c>
      <c r="Q674" s="8">
        <f t="shared" si="21"/>
        <v>2.0653801558129986E-7</v>
      </c>
      <c r="R674" s="8">
        <f>(-$D$19/$Q674+$Q674+SQRT(($D$19/$Q674-$Q674)^2-4*($D$17*$D$20/$Q674+2*$D$17*$D$18*$D$20/($Q674^2))*(-2*$D$21*($Q674^2)/($D$17*$D$18*$D$20))))/(2*($D$17*$D$20/$Q674+4*$D$17*$D$18*$D$20/($Q674^2)))</f>
        <v>6.8030801653371234E-2</v>
      </c>
      <c r="S674" s="8">
        <f t="shared" si="22"/>
        <v>4.5742578237721813E-2</v>
      </c>
    </row>
    <row r="675" spans="16:19" x14ac:dyDescent="0.25">
      <c r="P675">
        <v>6.6799999999994801</v>
      </c>
      <c r="Q675" s="8">
        <f t="shared" si="21"/>
        <v>2.0892961308565367E-7</v>
      </c>
      <c r="R675" s="8">
        <f>(-$D$19/$Q675+$Q675+SQRT(($D$19/$Q675-$Q675)^2-4*($D$17*$D$20/$Q675+2*$D$17*$D$18*$D$20/($Q675^2))*(-2*$D$21*($Q675^2)/($D$17*$D$18*$D$20))))/(2*($D$17*$D$20/$Q675+4*$D$17*$D$18*$D$20/($Q675^2)))</f>
        <v>6.921644462911225E-2</v>
      </c>
      <c r="S675" s="8">
        <f t="shared" si="22"/>
        <v>4.6639327701607163E-2</v>
      </c>
    </row>
    <row r="676" spans="16:19" x14ac:dyDescent="0.25">
      <c r="P676">
        <v>6.6749999999994802</v>
      </c>
      <c r="Q676" s="8">
        <f t="shared" si="21"/>
        <v>2.1134890398391732E-7</v>
      </c>
      <c r="R676" s="8">
        <f>(-$D$19/$Q676+$Q676+SQRT(($D$19/$Q676-$Q676)^2-4*($D$17*$D$20/$Q676+2*$D$17*$D$18*$D$20/($Q676^2))*(-2*$D$21*($Q676^2)/($D$17*$D$18*$D$20))))/(2*($D$17*$D$20/$Q676+4*$D$17*$D$18*$D$20/($Q676^2)))</f>
        <v>7.0422744276621221E-2</v>
      </c>
      <c r="S676" s="8">
        <f t="shared" si="22"/>
        <v>4.7551524191499404E-2</v>
      </c>
    </row>
    <row r="677" spans="16:19" x14ac:dyDescent="0.25">
      <c r="P677">
        <v>6.6699999999994803</v>
      </c>
      <c r="Q677" s="8">
        <f t="shared" si="21"/>
        <v>2.1379620895047876E-7</v>
      </c>
      <c r="R677" s="8">
        <f>(-$D$19/$Q677+$Q677+SQRT(($D$19/$Q677-$Q677)^2-4*($D$17*$D$20/$Q677+2*$D$17*$D$18*$D$20/($Q677^2))*(-2*$D$21*($Q677^2)/($D$17*$D$18*$D$20))))/(2*($D$17*$D$20/$Q677+4*$D$17*$D$18*$D$20/($Q677^2)))</f>
        <v>7.1650060445518554E-2</v>
      </c>
      <c r="S677" s="8">
        <f t="shared" si="22"/>
        <v>4.8479435792719433E-2</v>
      </c>
    </row>
    <row r="678" spans="16:19" x14ac:dyDescent="0.25">
      <c r="P678">
        <v>6.6649999999994796</v>
      </c>
      <c r="Q678" s="8">
        <f t="shared" si="21"/>
        <v>2.162718523729609E-7</v>
      </c>
      <c r="R678" s="8">
        <f>(-$D$19/$Q678+$Q678+SQRT(($D$19/$Q678-$Q678)^2-4*($D$17*$D$20/$Q678+2*$D$17*$D$18*$D$20/($Q678^2))*(-2*$D$21*($Q678^2)/($D$17*$D$18*$D$20))))/(2*($D$17*$D$20/$Q678+4*$D$17*$D$18*$D$20/($Q678^2)))</f>
        <v>7.289875925398856E-2</v>
      </c>
      <c r="S678" s="8">
        <f t="shared" si="22"/>
        <v>4.94233352547414E-2</v>
      </c>
    </row>
    <row r="679" spans="16:19" x14ac:dyDescent="0.25">
      <c r="P679">
        <v>6.6599999999994797</v>
      </c>
      <c r="Q679" s="8">
        <f t="shared" si="21"/>
        <v>2.1877616239521713E-7</v>
      </c>
      <c r="R679" s="8">
        <f>(-$D$19/$Q679+$Q679+SQRT(($D$19/$Q679-$Q679)^2-4*($D$17*$D$20/$Q679+2*$D$17*$D$18*$D$20/($Q679^2))*(-2*$D$21*($Q679^2)/($D$17*$D$18*$D$20))))/(2*($D$17*$D$20/$Q679+4*$D$17*$D$18*$D$20/($Q679^2)))</f>
        <v>7.4169213197975759E-2</v>
      </c>
      <c r="S679" s="8">
        <f t="shared" si="22"/>
        <v>5.0383500072407057E-2</v>
      </c>
    </row>
    <row r="680" spans="16:19" x14ac:dyDescent="0.25">
      <c r="P680">
        <v>6.6549999999994798</v>
      </c>
      <c r="Q680" s="8">
        <f t="shared" si="21"/>
        <v>2.2130947096082864E-7</v>
      </c>
      <c r="R680" s="8">
        <f>(-$D$19/$Q680+$Q680+SQRT(($D$19/$Q680-$Q680)^2-4*($D$17*$D$20/$Q680+2*$D$17*$D$18*$D$20/($Q680^2))*(-2*$D$21*($Q680^2)/($D$17*$D$18*$D$20))))/(2*($D$17*$D$20/$Q680+4*$D$17*$D$18*$D$20/($Q680^2)))</f>
        <v>7.5461801262285619E-2</v>
      </c>
      <c r="S680" s="8">
        <f t="shared" si="22"/>
        <v>5.1360212568556329E-2</v>
      </c>
    </row>
    <row r="681" spans="16:19" x14ac:dyDescent="0.25">
      <c r="P681">
        <v>6.6499999999994701</v>
      </c>
      <c r="Q681" s="8">
        <f t="shared" si="21"/>
        <v>2.2387211385710665E-7</v>
      </c>
      <c r="R681" s="8">
        <f>(-$D$19/$Q681+$Q681+SQRT(($D$19/$Q681-$Q681)^2-4*($D$17*$D$20/$Q681+2*$D$17*$D$18*$D$20/($Q681^2))*(-2*$D$21*($Q681^2)/($D$17*$D$18*$D$20))))/(2*($D$17*$D$20/$Q681+4*$D$17*$D$18*$D$20/($Q681^2)))</f>
        <v>7.6776909033621374E-2</v>
      </c>
      <c r="S681" s="8">
        <f t="shared" si="22"/>
        <v>5.2353759978097644E-2</v>
      </c>
    </row>
    <row r="682" spans="16:19" x14ac:dyDescent="0.25">
      <c r="P682">
        <v>6.6449999999994702</v>
      </c>
      <c r="Q682" s="8">
        <f t="shared" si="21"/>
        <v>2.2646443075958183E-7</v>
      </c>
      <c r="R682" s="8">
        <f>(-$D$19/$Q682+$Q682+SQRT(($D$19/$Q682-$Q682)^2-4*($D$17*$D$20/$Q682+2*$D$17*$D$18*$D$20/($Q682^2))*(-2*$D$21*($Q682^2)/($D$17*$D$18*$D$20))))/(2*($D$17*$D$20/$Q682+4*$D$17*$D$18*$D$20/($Q682^2)))</f>
        <v>7.8114928815578147E-2</v>
      </c>
      <c r="S682" s="8">
        <f t="shared" si="22"/>
        <v>5.3364434533533664E-2</v>
      </c>
    </row>
    <row r="683" spans="16:19" x14ac:dyDescent="0.25">
      <c r="P683">
        <v>6.6399999999994703</v>
      </c>
      <c r="Q683" s="8">
        <f t="shared" si="21"/>
        <v>2.2908676527705634E-7</v>
      </c>
      <c r="R683" s="8">
        <f>(-$D$19/$Q683+$Q683+SQRT(($D$19/$Q683-$Q683)^2-4*($D$17*$D$20/$Q683+2*$D$17*$D$18*$D$20/($Q683^2))*(-2*$D$21*($Q683^2)/($D$17*$D$18*$D$20))))/(2*($D$17*$D$20/$Q683+4*$D$17*$D$18*$D$20/($Q683^2)))</f>
        <v>7.9476259745665009E-2</v>
      </c>
      <c r="S683" s="8">
        <f t="shared" si="22"/>
        <v>5.4392533551995408E-2</v>
      </c>
    </row>
    <row r="684" spans="16:19" x14ac:dyDescent="0.25">
      <c r="P684">
        <v>6.6349999999994704</v>
      </c>
      <c r="Q684" s="8">
        <f t="shared" si="21"/>
        <v>2.3173946499713012E-7</v>
      </c>
      <c r="R684" s="8">
        <f>(-$D$19/$Q684+$Q684+SQRT(($D$19/$Q684-$Q684)^2-4*($D$17*$D$20/$Q684+2*$D$17*$D$18*$D$20/($Q684^2))*(-2*$D$21*($Q684^2)/($D$17*$D$18*$D$20))))/(2*($D$17*$D$20/$Q684+4*$D$17*$D$18*$D$20/($Q684^2)))</f>
        <v>8.0861307914340971E-2</v>
      </c>
      <c r="S684" s="8">
        <f t="shared" si="22"/>
        <v>5.5438359523773614E-2</v>
      </c>
    </row>
    <row r="685" spans="16:19" x14ac:dyDescent="0.25">
      <c r="P685">
        <v>6.6299999999994697</v>
      </c>
      <c r="Q685" s="8">
        <f t="shared" si="21"/>
        <v>2.3442288153227815E-7</v>
      </c>
      <c r="R685" s="8">
        <f>(-$D$19/$Q685+$Q685+SQRT(($D$19/$Q685-$Q685)^2-4*($D$17*$D$20/$Q685+2*$D$17*$D$18*$D$20/($Q685^2))*(-2*$D$21*($Q685^2)/($D$17*$D$18*$D$20))))/(2*($D$17*$D$20/$Q685+4*$D$17*$D$18*$D$20/($Q685^2)))</f>
        <v>8.227048648613676E-2</v>
      </c>
      <c r="S685" s="8">
        <f t="shared" si="22"/>
        <v>5.6502220202401435E-2</v>
      </c>
    </row>
    <row r="686" spans="16:19" x14ac:dyDescent="0.25">
      <c r="P686">
        <v>6.6249999999994698</v>
      </c>
      <c r="Q686" s="8">
        <f t="shared" si="21"/>
        <v>2.3713737056645475E-7</v>
      </c>
      <c r="R686" s="8">
        <f>(-$D$19/$Q686+$Q686+SQRT(($D$19/$Q686-$Q686)^2-4*($D$17*$D$20/$Q686+2*$D$17*$D$18*$D$20/($Q686^2))*(-2*$D$21*($Q686^2)/($D$17*$D$18*$D$20))))/(2*($D$17*$D$20/$Q686+4*$D$17*$D$18*$D$20/($Q686^2)))</f>
        <v>8.3704215822883371E-2</v>
      </c>
      <c r="S686" s="8">
        <f t="shared" si="22"/>
        <v>5.7584428696303758E-2</v>
      </c>
    </row>
    <row r="687" spans="16:19" x14ac:dyDescent="0.25">
      <c r="P687">
        <v>6.6199999999994699</v>
      </c>
      <c r="Q687" s="8">
        <f t="shared" si="21"/>
        <v>2.3988329190224163E-7</v>
      </c>
      <c r="R687" s="8">
        <f>(-$D$19/$Q687+$Q687+SQRT(($D$19/$Q687-$Q687)^2-4*($D$17*$D$20/$Q687+2*$D$17*$D$18*$D$20/($Q687^2))*(-2*$D$21*($Q687^2)/($D$17*$D$18*$D$20))))/(2*($D$17*$D$20/$Q687+4*$D$17*$D$18*$D$20/($Q687^2)))</f>
        <v>8.5162923609089225E-2</v>
      </c>
      <c r="S687" s="8">
        <f t="shared" si="22"/>
        <v>5.8685303562044266E-2</v>
      </c>
    </row>
    <row r="688" spans="16:19" x14ac:dyDescent="0.25">
      <c r="P688">
        <v>6.61499999999947</v>
      </c>
      <c r="Q688" s="8">
        <f t="shared" si="21"/>
        <v>2.426610095085375E-7</v>
      </c>
      <c r="R688" s="8">
        <f>(-$D$19/$Q688+$Q688+SQRT(($D$19/$Q688-$Q688)^2-4*($D$17*$D$20/$Q688+2*$D$17*$D$18*$D$20/($Q688^2))*(-2*$D$21*($Q688^2)/($D$17*$D$18*$D$20))))/(2*($D$17*$D$20/$Q688+4*$D$17*$D$18*$D$20/($Q688^2)))</f>
        <v>8.6647044979499155E-2</v>
      </c>
      <c r="S688" s="8">
        <f t="shared" si="22"/>
        <v>5.9805168899195058E-2</v>
      </c>
    </row>
    <row r="689" spans="16:19" x14ac:dyDescent="0.25">
      <c r="P689">
        <v>6.6099999999994701</v>
      </c>
      <c r="Q689" s="8">
        <f t="shared" si="21"/>
        <v>2.4547089156880241E-7</v>
      </c>
      <c r="R689" s="8">
        <f>(-$D$19/$Q689+$Q689+SQRT(($D$19/$Q689-$Q689)^2-4*($D$17*$D$20/$Q689+2*$D$17*$D$18*$D$20/($Q689^2))*(-2*$D$21*($Q689^2)/($D$17*$D$18*$D$20))))/(2*($D$17*$D$20/$Q689+4*$D$17*$D$18*$D$20/($Q689^2)))</f>
        <v>8.8157022648876676E-2</v>
      </c>
      <c r="S689" s="8">
        <f t="shared" si="22"/>
        <v>6.0944354446859458E-2</v>
      </c>
    </row>
    <row r="690" spans="16:19" x14ac:dyDescent="0.25">
      <c r="P690">
        <v>6.6049999999994702</v>
      </c>
      <c r="Q690" s="8">
        <f t="shared" si="21"/>
        <v>2.4831331052985942E-7</v>
      </c>
      <c r="R690" s="8">
        <f>(-$D$19/$Q690+$Q690+SQRT(($D$19/$Q690-$Q690)^2-4*($D$17*$D$20/$Q690+2*$D$17*$D$18*$D$20/($Q690^2))*(-2*$D$21*($Q690^2)/($D$17*$D$18*$D$20))))/(2*($D$17*$D$20/$Q690+4*$D$17*$D$18*$D$20/($Q690^2)))</f>
        <v>8.9693307044046544E-2</v>
      </c>
      <c r="S690" s="8">
        <f t="shared" si="22"/>
        <v>6.2103195681875917E-2</v>
      </c>
    </row>
    <row r="691" spans="16:19" x14ac:dyDescent="0.25">
      <c r="P691">
        <v>6.5999999999994703</v>
      </c>
      <c r="Q691" s="8">
        <f t="shared" si="21"/>
        <v>2.511886431512639E-7</v>
      </c>
      <c r="R691" s="8">
        <f>(-$D$19/$Q691+$Q691+SQRT(($D$19/$Q691-$Q691)^2-4*($D$17*$D$20/$Q691+2*$D$17*$D$18*$D$20/($Q691^2))*(-2*$D$21*($Q691^2)/($D$17*$D$18*$D$20))))/(2*($D$17*$D$20/$Q691+4*$D$17*$D$18*$D$20/($Q691^2)))</f>
        <v>9.1256356438238706E-2</v>
      </c>
      <c r="S691" s="8">
        <f t="shared" si="22"/>
        <v>6.3282033918733022E-2</v>
      </c>
    </row>
    <row r="692" spans="16:19" x14ac:dyDescent="0.25">
      <c r="P692">
        <v>6.5949999999994704</v>
      </c>
      <c r="Q692" s="8">
        <f t="shared" si="21"/>
        <v>2.5409727055523987E-7</v>
      </c>
      <c r="R692" s="8">
        <f>(-$D$19/$Q692+$Q692+SQRT(($D$19/$Q692-$Q692)^2-4*($D$17*$D$20/$Q692+2*$D$17*$D$18*$D$20/($Q692^2))*(-2*$D$21*($Q692^2)/($D$17*$D$18*$D$20))))/(2*($D$17*$D$20/$Q692+4*$D$17*$D$18*$D$20/($Q692^2)))</f>
        <v>9.2846637087770037E-2</v>
      </c>
      <c r="S692" s="8">
        <f t="shared" si="22"/>
        <v>6.4481216411223147E-2</v>
      </c>
    </row>
    <row r="693" spans="16:19" x14ac:dyDescent="0.25">
      <c r="P693">
        <v>6.5899999999994696</v>
      </c>
      <c r="Q693" s="8">
        <f t="shared" si="21"/>
        <v>2.5703957827719983E-7</v>
      </c>
      <c r="R693" s="8">
        <f>(-$D$19/$Q693+$Q693+SQRT(($D$19/$Q693-$Q693)^2-4*($D$17*$D$20/$Q693+2*$D$17*$D$18*$D$20/($Q693^2))*(-2*$D$21*($Q693^2)/($D$17*$D$18*$D$20))))/(2*($D$17*$D$20/$Q693+4*$D$17*$D$18*$D$20/($Q693^2)))</f>
        <v>9.4464623371109946E-2</v>
      </c>
      <c r="S693" s="8">
        <f t="shared" si="22"/>
        <v>6.570109645586876E-2</v>
      </c>
    </row>
    <row r="694" spans="16:19" x14ac:dyDescent="0.25">
      <c r="P694">
        <v>6.58499999999946</v>
      </c>
      <c r="Q694" s="8">
        <f t="shared" si="21"/>
        <v>2.6001595631685021E-7</v>
      </c>
      <c r="R694" s="8">
        <f>(-$D$19/$Q694+$Q694+SQRT(($D$19/$Q694-$Q694)^2-4*($D$17*$D$20/$Q694+2*$D$17*$D$18*$D$20/($Q694^2))*(-2*$D$21*($Q694^2)/($D$17*$D$18*$D$20))))/(2*($D$17*$D$20/$Q694+4*$D$17*$D$18*$D$20/($Q694^2)))</f>
        <v>9.6110797930368821E-2</v>
      </c>
      <c r="S694" s="8">
        <f t="shared" si="22"/>
        <v>6.6942033497150513E-2</v>
      </c>
    </row>
    <row r="695" spans="16:19" x14ac:dyDescent="0.25">
      <c r="P695">
        <v>6.5799999999994601</v>
      </c>
      <c r="Q695" s="8">
        <f t="shared" si="21"/>
        <v>2.6302679918986495E-7</v>
      </c>
      <c r="R695" s="8">
        <f>(-$D$19/$Q695+$Q695+SQRT(($D$19/$Q695-$Q695)^2-4*($D$17*$D$20/$Q695+2*$D$17*$D$18*$D$20/($Q695^2))*(-2*$D$21*($Q695^2)/($D$17*$D$18*$D$20))))/(2*($D$17*$D$20/$Q695+4*$D$17*$D$18*$D$20/($Q695^2)))</f>
        <v>9.7785651815238128E-2</v>
      </c>
      <c r="S695" s="8">
        <f t="shared" si="22"/>
        <v>6.8204393234558347E-2</v>
      </c>
    </row>
    <row r="696" spans="16:19" x14ac:dyDescent="0.25">
      <c r="P696">
        <v>6.5749999999994602</v>
      </c>
      <c r="Q696" s="8">
        <f t="shared" si="21"/>
        <v>2.6607250598021149E-7</v>
      </c>
      <c r="R696" s="8">
        <f>(-$D$19/$Q696+$Q696+SQRT(($D$19/$Q696-$Q696)^2-4*($D$17*$D$20/$Q696+2*$D$17*$D$18*$D$20/($Q696^2))*(-2*$D$21*($Q696^2)/($D$17*$D$18*$D$20))))/(2*($D$17*$D$20/$Q696+4*$D$17*$D$18*$D$20/($Q696^2)))</f>
        <v>9.9489684629467973E-2</v>
      </c>
      <c r="S696" s="8">
        <f t="shared" si="22"/>
        <v>6.9488547731529751E-2</v>
      </c>
    </row>
    <row r="697" spans="16:19" x14ac:dyDescent="0.25">
      <c r="P697">
        <v>6.5699999999994603</v>
      </c>
      <c r="Q697" s="8">
        <f t="shared" si="21"/>
        <v>2.6915348039302543E-7</v>
      </c>
      <c r="R697" s="8">
        <f>(-$D$19/$Q697+$Q697+SQRT(($D$19/$Q697-$Q697)^2-4*($D$17*$D$20/$Q697+2*$D$17*$D$18*$D$20/($Q697^2))*(-2*$D$21*($Q697^2)/($D$17*$D$18*$D$20))))/(2*($D$17*$D$20/$Q697+4*$D$17*$D$18*$D$20/($Q697^2)))</f>
        <v>0.10122340467986428</v>
      </c>
      <c r="S697" s="8">
        <f t="shared" si="22"/>
        <v>7.0794875526261389E-2</v>
      </c>
    </row>
    <row r="698" spans="16:19" x14ac:dyDescent="0.25">
      <c r="P698">
        <v>6.5649999999994604</v>
      </c>
      <c r="Q698" s="8">
        <f t="shared" si="21"/>
        <v>2.7227013080812897E-7</v>
      </c>
      <c r="R698" s="8">
        <f>(-$D$19/$Q698+$Q698+SQRT(($D$19/$Q698-$Q698)^2-4*($D$17*$D$20/$Q698+2*$D$17*$D$18*$D$20/($Q698^2))*(-2*$D$21*($Q698^2)/($D$17*$D$18*$D$20))))/(2*($D$17*$D$20/$Q698+4*$D$17*$D$18*$D$20/($Q698^2)))</f>
        <v>0.10298732912789943</v>
      </c>
      <c r="S698" s="8">
        <f t="shared" si="22"/>
        <v>7.2123761744464512E-2</v>
      </c>
    </row>
    <row r="699" spans="16:19" x14ac:dyDescent="0.25">
      <c r="P699">
        <v>6.5599999999994596</v>
      </c>
      <c r="Q699" s="8">
        <f t="shared" si="21"/>
        <v>2.7542287033415878E-7</v>
      </c>
      <c r="R699" s="8">
        <f>(-$D$19/$Q699+$Q699+SQRT(($D$19/$Q699-$Q699)^2-4*($D$17*$D$20/$Q699+2*$D$17*$D$18*$D$20/($Q699^2))*(-2*$D$21*($Q699^2)/($D$17*$D$18*$D$20))))/(2*($D$17*$D$20/$Q699+4*$D$17*$D$18*$D$20/($Q699^2)))</f>
        <v>0.10478198414395785</v>
      </c>
      <c r="S699" s="8">
        <f t="shared" si="22"/>
        <v>7.3475598214079577E-2</v>
      </c>
    </row>
    <row r="700" spans="16:19" x14ac:dyDescent="0.25">
      <c r="P700">
        <v>6.5549999999994597</v>
      </c>
      <c r="Q700" s="8">
        <f t="shared" si="21"/>
        <v>2.7861211686332312E-7</v>
      </c>
      <c r="R700" s="8">
        <f>(-$D$19/$Q700+$Q700+SQRT(($D$19/$Q700-$Q700)^2-4*($D$17*$D$20/$Q700+2*$D$17*$D$18*$D$20/($Q700^2))*(-2*$D$21*($Q700^2)/($D$17*$D$18*$D$20))))/(2*($D$17*$D$20/$Q700+4*$D$17*$D$18*$D$20/($Q700^2)))</f>
        <v>0.10660790506426995</v>
      </c>
      <c r="S700" s="8">
        <f t="shared" si="22"/>
        <v>7.4850783581990016E-2</v>
      </c>
    </row>
    <row r="701" spans="16:19" x14ac:dyDescent="0.25">
      <c r="P701">
        <v>6.5499999999994598</v>
      </c>
      <c r="Q701" s="8">
        <f t="shared" si="21"/>
        <v>2.8183829312679548E-7</v>
      </c>
      <c r="R701" s="8">
        <f>(-$D$19/$Q701+$Q701+SQRT(($D$19/$Q701-$Q701)^2-4*($D$17*$D$20/$Q701+2*$D$17*$D$18*$D$20/($Q701^2))*(-2*$D$21*($Q701^2)/($D$17*$D$18*$D$20))))/(2*($D$17*$D$20/$Q701+4*$D$17*$D$18*$D$20/($Q701^2)))</f>
        <v>0.10846563655058152</v>
      </c>
      <c r="S701" s="8">
        <f t="shared" si="22"/>
        <v>7.6249723432770408E-2</v>
      </c>
    </row>
    <row r="702" spans="16:19" x14ac:dyDescent="0.25">
      <c r="P702">
        <v>6.5449999999994599</v>
      </c>
      <c r="Q702" s="8">
        <f t="shared" si="21"/>
        <v>2.8510182675074503E-7</v>
      </c>
      <c r="R702" s="8">
        <f>(-$D$19/$Q702+$Q702+SQRT(($D$19/$Q702-$Q702)^2-4*($D$17*$D$20/$Q702+2*$D$17*$D$18*$D$20/($Q702^2))*(-2*$D$21*($Q702^2)/($D$17*$D$18*$D$20))))/(2*($D$17*$D$20/$Q702+4*$D$17*$D$18*$D$20/($Q702^2)))</f>
        <v>0.11035573275260177</v>
      </c>
      <c r="S702" s="8">
        <f t="shared" si="22"/>
        <v>7.7672830409500626E-2</v>
      </c>
    </row>
    <row r="703" spans="16:19" x14ac:dyDescent="0.25">
      <c r="P703">
        <v>6.53999999999946</v>
      </c>
      <c r="Q703" s="8">
        <f t="shared" si="21"/>
        <v>2.8840315031301881E-7</v>
      </c>
      <c r="R703" s="8">
        <f>(-$D$19/$Q703+$Q703+SQRT(($D$19/$Q703-$Q703)^2-4*($D$17*$D$20/$Q703+2*$D$17*$D$18*$D$20/($Q703^2))*(-2*$D$21*($Q703^2)/($D$17*$D$18*$D$20))))/(2*($D$17*$D$20/$Q703+4*$D$17*$D$18*$D$20/($Q703^2)))</f>
        <v>0.11227875747328275</v>
      </c>
      <c r="S703" s="8">
        <f t="shared" si="22"/>
        <v>7.9120524336685746E-2</v>
      </c>
    </row>
    <row r="704" spans="16:19" x14ac:dyDescent="0.25">
      <c r="P704">
        <v>6.5349999999994601</v>
      </c>
      <c r="Q704" s="8">
        <f t="shared" si="21"/>
        <v>2.9174270140047897E-7</v>
      </c>
      <c r="R704" s="8">
        <f>(-$D$19/$Q704+$Q704+SQRT(($D$19/$Q704-$Q704)^2-4*($D$17*$D$20/$Q704+2*$D$17*$D$18*$D$20/($Q704^2))*(-2*$D$21*($Q704^2)/($D$17*$D$18*$D$20))))/(2*($D$17*$D$20/$Q704+4*$D$17*$D$18*$D$20/($Q704^2)))</f>
        <v>0.11423528433697742</v>
      </c>
      <c r="S704" s="8">
        <f t="shared" si="22"/>
        <v>8.0593232345316429E-2</v>
      </c>
    </row>
    <row r="705" spans="16:19" x14ac:dyDescent="0.25">
      <c r="P705">
        <v>6.5299999999994602</v>
      </c>
      <c r="Q705" s="8">
        <f t="shared" si="21"/>
        <v>2.9512092266700506E-7</v>
      </c>
      <c r="R705" s="8">
        <f>(-$D$19/$Q705+$Q705+SQRT(($D$19/$Q705-$Q705)^2-4*($D$17*$D$20/$Q705+2*$D$17*$D$18*$D$20/($Q705^2))*(-2*$D$21*($Q705^2)/($D$17*$D$18*$D$20))))/(2*($D$17*$D$20/$Q705+4*$D$17*$D$18*$D$20/($Q705^2)))</f>
        <v>0.11622589696052754</v>
      </c>
      <c r="S705" s="8">
        <f t="shared" si="22"/>
        <v>8.2091389000108109E-2</v>
      </c>
    </row>
    <row r="706" spans="16:19" x14ac:dyDescent="0.25">
      <c r="P706">
        <v>6.5249999999994497</v>
      </c>
      <c r="Q706" s="8">
        <f t="shared" si="21"/>
        <v>2.9853826189217357E-7</v>
      </c>
      <c r="R706" s="8">
        <f>(-$D$19/$Q706+$Q706+SQRT(($D$19/$Q706-$Q706)^2-4*($D$17*$D$20/$Q706+2*$D$17*$D$18*$D$20/($Q706^2))*(-2*$D$21*($Q706^2)/($D$17*$D$18*$D$20))))/(2*($D$17*$D$20/$Q706+4*$D$17*$D$18*$D$20/($Q706^2)))</f>
        <v>0.11825118912733527</v>
      </c>
      <c r="S706" s="8">
        <f t="shared" si="22"/>
        <v>8.3615436428958981E-2</v>
      </c>
    </row>
    <row r="707" spans="16:19" x14ac:dyDescent="0.25">
      <c r="P707">
        <v>6.5199999999994498</v>
      </c>
      <c r="Q707" s="8">
        <f t="shared" si="21"/>
        <v>3.0199517204058361E-7</v>
      </c>
      <c r="R707" s="8">
        <f>(-$D$19/$Q707+$Q707+SQRT(($D$19/$Q707-$Q707)^2-4*($D$17*$D$20/$Q707+2*$D$17*$D$18*$D$20/($Q707^2))*(-2*$D$21*($Q707^2)/($D$17*$D$18*$D$20))))/(2*($D$17*$D$20/$Q707+4*$D$17*$D$18*$D$20/($Q707^2)))</f>
        <v>0.12031176496444741</v>
      </c>
      <c r="S707" s="8">
        <f t="shared" si="22"/>
        <v>8.516582445464807E-2</v>
      </c>
    </row>
    <row r="708" spans="16:19" x14ac:dyDescent="0.25">
      <c r="P708">
        <v>6.5149999999994499</v>
      </c>
      <c r="Q708" s="8">
        <f t="shared" si="21"/>
        <v>3.0549211132193774E-7</v>
      </c>
      <c r="R708" s="8">
        <f>(-$D$19/$Q708+$Q708+SQRT(($D$19/$Q708-$Q708)^2-4*($D$17*$D$20/$Q708+2*$D$17*$D$18*$D$20/($Q708^2))*(-2*$D$21*($Q708^2)/($D$17*$D$18*$D$20))))/(2*($D$17*$D$20/$Q708+4*$D$17*$D$18*$D$20/($Q708^2)))</f>
        <v>0.12240823912276465</v>
      </c>
      <c r="S708" s="8">
        <f t="shared" si="22"/>
        <v>8.6743010728857484E-2</v>
      </c>
    </row>
    <row r="709" spans="16:19" x14ac:dyDescent="0.25">
      <c r="P709">
        <v>6.50999999999945</v>
      </c>
      <c r="Q709" s="8">
        <f t="shared" si="21"/>
        <v>3.0902954325174988E-7</v>
      </c>
      <c r="R709" s="8">
        <f>(-$D$19/$Q709+$Q709+SQRT(($D$19/$Q709-$Q709)^2-4*($D$17*$D$20/$Q709+2*$D$17*$D$18*$D$20/($Q709^2))*(-2*$D$21*($Q709^2)/($D$17*$D$18*$D$20))))/(2*($D$17*$D$20/$Q709+4*$D$17*$D$18*$D$20/($Q709^2)))</f>
        <v>0.12454123696034962</v>
      </c>
      <c r="S709" s="8">
        <f t="shared" si="22"/>
        <v>8.8347460868498789E-2</v>
      </c>
    </row>
    <row r="710" spans="16:19" x14ac:dyDescent="0.25">
      <c r="P710">
        <v>6.5049999999994501</v>
      </c>
      <c r="Q710" s="8">
        <f t="shared" si="21"/>
        <v>3.126079367127909E-7</v>
      </c>
      <c r="R710" s="8">
        <f>(-$D$19/$Q710+$Q710+SQRT(($D$19/$Q710-$Q710)^2-4*($D$17*$D$20/$Q710+2*$D$17*$D$18*$D$20/($Q710^2))*(-2*$D$21*($Q710^2)/($D$17*$D$18*$D$20))))/(2*($D$17*$D$20/$Q710+4*$D$17*$D$18*$D$20/($Q710^2)))</f>
        <v>0.12671139472894868</v>
      </c>
      <c r="S710" s="8">
        <f t="shared" si="22"/>
        <v>8.9979648594429182E-2</v>
      </c>
    </row>
    <row r="711" spans="16:19" x14ac:dyDescent="0.25">
      <c r="P711">
        <v>6.4999999999994502</v>
      </c>
      <c r="Q711" s="8">
        <f t="shared" si="21"/>
        <v>3.1622776601723788E-7</v>
      </c>
      <c r="R711" s="8">
        <f>(-$D$19/$Q711+$Q711+SQRT(($D$19/$Q711-$Q711)^2-4*($D$17*$D$20/$Q711+2*$D$17*$D$18*$D$20/($Q711^2))*(-2*$D$21*($Q711^2)/($D$17*$D$18*$D$20))))/(2*($D$17*$D$20/$Q711+4*$D$17*$D$18*$D$20/($Q711^2)))</f>
        <v>0.1289193597637581</v>
      </c>
      <c r="S711" s="8">
        <f t="shared" si="22"/>
        <v>9.1640055872580409E-2</v>
      </c>
    </row>
    <row r="712" spans="16:19" x14ac:dyDescent="0.25">
      <c r="P712">
        <v>6.4949999999994503</v>
      </c>
      <c r="Q712" s="8">
        <f t="shared" si="21"/>
        <v>3.1988951096954436E-7</v>
      </c>
      <c r="R712" s="8">
        <f>(-$D$19/$Q712+$Q712+SQRT(($D$19/$Q712-$Q712)^2-4*($D$17*$D$20/$Q712+2*$D$17*$D$18*$D$20/($Q712^2))*(-2*$D$21*($Q712^2)/($D$17*$D$18*$D$20))))/(2*($D$17*$D$20/$Q712+4*$D$17*$D$18*$D$20/($Q712^2)))</f>
        <v>0.13116579067649697</v>
      </c>
      <c r="S712" s="8">
        <f t="shared" si="22"/>
        <v>9.3329173057546719E-2</v>
      </c>
    </row>
    <row r="713" spans="16:19" x14ac:dyDescent="0.25">
      <c r="P713">
        <v>6.4899999999994504</v>
      </c>
      <c r="Q713" s="8">
        <f t="shared" si="21"/>
        <v>3.2359365693003749E-7</v>
      </c>
      <c r="R713" s="8">
        <f>(-$D$19/$Q713+$Q713+SQRT(($D$19/$Q713-$Q713)^2-4*($D$17*$D$20/$Q713+2*$D$17*$D$18*$D$20/($Q713^2))*(-2*$D$21*($Q713^2)/($D$17*$D$18*$D$20))))/(2*($D$17*$D$20/$Q713+4*$D$17*$D$18*$D$20/($Q713^2)))</f>
        <v>0.13345135755184279</v>
      </c>
      <c r="S713" s="8">
        <f t="shared" si="22"/>
        <v>9.5047499038673156E-2</v>
      </c>
    </row>
    <row r="714" spans="16:19" x14ac:dyDescent="0.25">
      <c r="P714">
        <v>6.4849999999994496</v>
      </c>
      <c r="Q714" s="8">
        <f t="shared" si="21"/>
        <v>3.273406948792527E-7</v>
      </c>
      <c r="R714" s="8">
        <f>(-$D$19/$Q714+$Q714+SQRT(($D$19/$Q714-$Q714)^2-4*($D$17*$D$20/$Q714+2*$D$17*$D$18*$D$20/($Q714^2))*(-2*$D$21*($Q714^2)/($D$17*$D$18*$D$20))))/(2*($D$17*$D$20/$Q714+4*$D$17*$D$18*$D$20/($Q714^2)))</f>
        <v>0.13577674214728933</v>
      </c>
      <c r="S714" s="8">
        <f t="shared" si="22"/>
        <v>9.6795541388688941E-2</v>
      </c>
    </row>
    <row r="715" spans="16:19" x14ac:dyDescent="0.25">
      <c r="P715">
        <v>6.4799999999994498</v>
      </c>
      <c r="Q715" s="8">
        <f t="shared" si="21"/>
        <v>3.3113112148301039E-7</v>
      </c>
      <c r="R715" s="8">
        <f>(-$D$19/$Q715+$Q715+SQRT(($D$19/$Q715-$Q715)^2-4*($D$17*$D$20/$Q715+2*$D$17*$D$18*$D$20/($Q715^2))*(-2*$D$21*($Q715^2)/($D$17*$D$18*$D$20))))/(2*($D$17*$D$20/$Q715+4*$D$17*$D$18*$D$20/($Q715^2)))</f>
        <v>0.13814263809648472</v>
      </c>
      <c r="S715" s="8">
        <f t="shared" si="22"/>
        <v>9.8573816514928803E-2</v>
      </c>
    </row>
    <row r="716" spans="16:19" x14ac:dyDescent="0.25">
      <c r="P716">
        <v>6.4749999999994499</v>
      </c>
      <c r="Q716" s="8">
        <f t="shared" ref="Q716:Q779" si="23">10^(-P716)</f>
        <v>3.3496543915825123E-7</v>
      </c>
      <c r="R716" s="8">
        <f>(-$D$19/$Q716+$Q716+SQRT(($D$19/$Q716-$Q716)^2-4*($D$17*$D$20/$Q716+2*$D$17*$D$18*$D$20/($Q716^2))*(-2*$D$21*($Q716^2)/($D$17*$D$18*$D$20))))/(2*($D$17*$D$20/$Q716+4*$D$17*$D$18*$D$20/($Q716^2)))</f>
        <v>0.14054975111611412</v>
      </c>
      <c r="S716" s="8">
        <f t="shared" ref="S716:S779" si="24">ABS(($J$28/($D$15*$D$16)+$J$29*$D$17*$D$20/$Q716)*$R716-$D$21*($Q716^2)/($D$17*$D$18*$D$20*$R716)*$J$29-$J$16+$D$9*$J$29)</f>
        <v>0.10038284981319009</v>
      </c>
    </row>
    <row r="717" spans="16:19" x14ac:dyDescent="0.25">
      <c r="P717">
        <v>6.46999999999945</v>
      </c>
      <c r="Q717" s="8">
        <f t="shared" si="23"/>
        <v>3.3884415613963097E-7</v>
      </c>
      <c r="R717" s="8">
        <f>(-$D$19/$Q717+$Q717+SQRT(($D$19/$Q717-$Q717)^2-4*($D$17*$D$20/$Q717+2*$D$17*$D$18*$D$20/($Q717^2))*(-2*$D$21*($Q717^2)/($D$17*$D$18*$D$20))))/(2*($D$17*$D$20/$Q717+4*$D$17*$D$18*$D$20/($Q717^2)))</f>
        <v>0.14299879921638539</v>
      </c>
      <c r="S717" s="8">
        <f t="shared" si="24"/>
        <v>0.10222317582426925</v>
      </c>
    </row>
    <row r="718" spans="16:19" x14ac:dyDescent="0.25">
      <c r="P718">
        <v>6.4649999999994501</v>
      </c>
      <c r="Q718" s="8">
        <f t="shared" si="23"/>
        <v>3.4276778654688371E-7</v>
      </c>
      <c r="R718" s="8">
        <f>(-$D$19/$Q718+$Q718+SQRT(($D$19/$Q718-$Q718)^2-4*($D$17*$D$20/$Q718+2*$D$17*$D$18*$D$20/($Q718^2))*(-2*$D$21*($Q718^2)/($D$17*$D$18*$D$20))))/(2*($D$17*$D$20/$Q718+4*$D$17*$D$18*$D$20/($Q718^2)))</f>
        <v>0.14549051291517884</v>
      </c>
      <c r="S718" s="8">
        <f t="shared" si="24"/>
        <v>0.10409533839322296</v>
      </c>
    </row>
    <row r="719" spans="16:19" x14ac:dyDescent="0.25">
      <c r="P719">
        <v>6.4599999999994404</v>
      </c>
      <c r="Q719" s="8">
        <f t="shared" si="23"/>
        <v>3.4673685045297803E-7</v>
      </c>
      <c r="R719" s="8">
        <f>(-$D$19/$Q719+$Q719+SQRT(($D$19/$Q719-$Q719)^2-4*($D$17*$D$20/$Q719+2*$D$17*$D$18*$D$20/($Q719^2))*(-2*$D$21*($Q719^2)/($D$17*$D$18*$D$20))))/(2*($D$17*$D$20/$Q719+4*$D$17*$D$18*$D$20/($Q719^2)))</f>
        <v>0.14802563545593647</v>
      </c>
      <c r="S719" s="8">
        <f t="shared" si="24"/>
        <v>0.10599989083141005</v>
      </c>
    </row>
    <row r="720" spans="16:19" x14ac:dyDescent="0.25">
      <c r="P720">
        <v>6.4549999999994396</v>
      </c>
      <c r="Q720" s="8">
        <f t="shared" si="23"/>
        <v>3.5075187395302017E-7</v>
      </c>
      <c r="R720" s="8">
        <f>(-$D$19/$Q720+$Q720+SQRT(($D$19/$Q720-$Q720)^2-4*($D$17*$D$20/$Q720+2*$D$17*$D$18*$D$20/($Q720^2))*(-2*$D$21*($Q720^2)/($D$17*$D$18*$D$20))))/(2*($D$17*$D$20/$Q720+4*$D$17*$D$18*$D$20/($Q720^2)))</f>
        <v>0.15060492302931919</v>
      </c>
      <c r="S720" s="8">
        <f t="shared" si="24"/>
        <v>0.10793739608133529</v>
      </c>
    </row>
    <row r="721" spans="16:19" x14ac:dyDescent="0.25">
      <c r="P721">
        <v>6.4499999999994397</v>
      </c>
      <c r="Q721" s="8">
        <f t="shared" si="23"/>
        <v>3.5481338923403287E-7</v>
      </c>
      <c r="R721" s="8">
        <f>(-$D$19/$Q721+$Q721+SQRT(($D$19/$Q721-$Q721)^2-4*($D$17*$D$20/$Q721+2*$D$17*$D$18*$D$20/($Q721^2))*(-2*$D$21*($Q721^2)/($D$17*$D$18*$D$20))))/(2*($D$17*$D$20/$Q721+4*$D$17*$D$18*$D$20/($Q721^2)))</f>
        <v>0.15322914499877549</v>
      </c>
      <c r="S721" s="8">
        <f t="shared" si="24"/>
        <v>0.10990842688440207</v>
      </c>
    </row>
    <row r="722" spans="16:19" x14ac:dyDescent="0.25">
      <c r="P722">
        <v>6.4449999999994398</v>
      </c>
      <c r="Q722" s="8">
        <f t="shared" si="23"/>
        <v>3.5892193464546787E-7</v>
      </c>
      <c r="R722" s="8">
        <f>(-$D$19/$Q722+$Q722+SQRT(($D$19/$Q722-$Q722)^2-4*($D$17*$D$20/$Q722+2*$D$17*$D$18*$D$20/($Q722^2))*(-2*$D$21*($Q722^2)/($D$17*$D$18*$D$20))))/(2*($D$17*$D$20/$Q722+4*$D$17*$D$18*$D$20/($Q722^2)))</f>
        <v>0.15589908412999201</v>
      </c>
      <c r="S722" s="8">
        <f t="shared" si="24"/>
        <v>0.11191356595155155</v>
      </c>
    </row>
    <row r="723" spans="16:19" x14ac:dyDescent="0.25">
      <c r="P723">
        <v>6.43999999999944</v>
      </c>
      <c r="Q723" s="8">
        <f t="shared" si="23"/>
        <v>3.630780547705693E-7</v>
      </c>
      <c r="R723" s="8">
        <f>(-$D$19/$Q723+$Q723+SQRT(($D$19/$Q723-$Q723)^2-4*($D$17*$D$20/$Q723+2*$D$17*$D$18*$D$20/($Q723^2))*(-2*$D$21*($Q723^2)/($D$17*$D$18*$D$20))))/(2*($D$17*$D$20/$Q723+4*$D$17*$D$18*$D$20/($Q723^2)))</f>
        <v>0.15861553682436275</v>
      </c>
      <c r="S723" s="8">
        <f t="shared" si="24"/>
        <v>0.11395340613689017</v>
      </c>
    </row>
    <row r="724" spans="16:19" x14ac:dyDescent="0.25">
      <c r="P724">
        <v>6.4349999999994401</v>
      </c>
      <c r="Q724" s="8">
        <f t="shared" si="23"/>
        <v>3.6728230049855742E-7</v>
      </c>
      <c r="R724" s="8">
        <f>(-$D$19/$Q724+$Q724+SQRT(($D$19/$Q724-$Q724)^2-4*($D$17*$D$20/$Q724+2*$D$17*$D$18*$D$20/($Q724^2))*(-2*$D$21*($Q724^2)/($D$17*$D$18*$D$20))))/(2*($D$17*$D$20/$Q724+4*$D$17*$D$18*$D$20/($Q724^2)))</f>
        <v>0.16137931335652181</v>
      </c>
      <c r="S724" s="8">
        <f t="shared" si="24"/>
        <v>0.11602855061433895</v>
      </c>
    </row>
    <row r="725" spans="16:19" x14ac:dyDescent="0.25">
      <c r="P725">
        <v>6.4299999999994402</v>
      </c>
      <c r="Q725" s="8">
        <f t="shared" si="23"/>
        <v>3.7153522909765073E-7</v>
      </c>
      <c r="R725" s="8">
        <f>(-$D$19/$Q725+$Q725+SQRT(($D$19/$Q725-$Q725)^2-4*($D$17*$D$20/$Q725+2*$D$17*$D$18*$D$20/($Q725^2))*(-2*$D$21*($Q725^2)/($D$17*$D$18*$D$20))))/(2*($D$17*$D$20/$Q725+4*$D$17*$D$18*$D$20/($Q725^2)))</f>
        <v>0.16419123811601563</v>
      </c>
      <c r="S725" s="8">
        <f t="shared" si="24"/>
        <v>0.11813961305736104</v>
      </c>
    </row>
    <row r="726" spans="16:19" x14ac:dyDescent="0.25">
      <c r="P726">
        <v>6.4249999999994403</v>
      </c>
      <c r="Q726" s="8">
        <f t="shared" si="23"/>
        <v>3.7583740428892788E-7</v>
      </c>
      <c r="R726" s="8">
        <f>(-$D$19/$Q726+$Q726+SQRT(($D$19/$Q726-$Q726)^2-4*($D$17*$D$20/$Q726+2*$D$17*$D$18*$D$20/($Q726^2))*(-2*$D$21*($Q726^2)/($D$17*$D$18*$D$20))))/(2*($D$17*$D$20/$Q726+4*$D$17*$D$18*$D$20/($Q726^2)))</f>
        <v>0.1670521498531812</v>
      </c>
      <c r="S726" s="8">
        <f t="shared" si="24"/>
        <v>0.12028721782181684</v>
      </c>
    </row>
    <row r="727" spans="16:19" x14ac:dyDescent="0.25">
      <c r="P727">
        <v>6.4199999999994404</v>
      </c>
      <c r="Q727" s="8">
        <f t="shared" si="23"/>
        <v>3.8018939632105047E-7</v>
      </c>
      <c r="R727" s="8">
        <f>(-$D$19/$Q727+$Q727+SQRT(($D$19/$Q727-$Q727)^2-4*($D$17*$D$20/$Q727+2*$D$17*$D$18*$D$20/($Q727^2))*(-2*$D$21*($Q727^2)/($D$17*$D$18*$D$20))))/(2*($D$17*$D$20/$Q727+4*$D$17*$D$18*$D$20/($Q727^2)))</f>
        <v>0.16996290192931107</v>
      </c>
      <c r="S727" s="8">
        <f t="shared" si="24"/>
        <v>0.12247200013200701</v>
      </c>
    </row>
    <row r="728" spans="16:19" x14ac:dyDescent="0.25">
      <c r="P728">
        <v>6.4149999999994396</v>
      </c>
      <c r="Q728" s="8">
        <f t="shared" si="23"/>
        <v>3.8459178204584924E-7</v>
      </c>
      <c r="R728" s="8">
        <f>(-$D$19/$Q728+$Q728+SQRT(($D$19/$Q728-$Q728)^2-4*($D$17*$D$20/$Q728+2*$D$17*$D$18*$D$20/($Q728^2))*(-2*$D$21*($Q728^2)/($D$17*$D$18*$D$20))))/(2*($D$17*$D$20/$Q728+4*$D$17*$D$18*$D$20/($Q728^2)))</f>
        <v>0.17292436257117569</v>
      </c>
      <c r="S728" s="8">
        <f t="shared" si="24"/>
        <v>0.1246946062699556</v>
      </c>
    </row>
    <row r="729" spans="16:19" x14ac:dyDescent="0.25">
      <c r="P729">
        <v>6.4099999999994397</v>
      </c>
      <c r="Q729" s="8">
        <f t="shared" si="23"/>
        <v>3.8904514499478193E-7</v>
      </c>
      <c r="R729" s="8">
        <f>(-$D$19/$Q729+$Q729+SQRT(($D$19/$Q729-$Q729)^2-4*($D$17*$D$20/$Q729+2*$D$17*$D$18*$D$20/($Q729^2))*(-2*$D$21*($Q729^2)/($D$17*$D$18*$D$20))))/(2*($D$17*$D$20/$Q729+4*$D$17*$D$18*$D$20/($Q729^2)))</f>
        <v>0.17593741512997604</v>
      </c>
      <c r="S729" s="8">
        <f t="shared" si="24"/>
        <v>0.12695569376798743</v>
      </c>
    </row>
    <row r="730" spans="16:19" x14ac:dyDescent="0.25">
      <c r="P730">
        <v>6.4049999999994398</v>
      </c>
      <c r="Q730" s="8">
        <f t="shared" si="23"/>
        <v>3.9355007545628456E-7</v>
      </c>
      <c r="R730" s="8">
        <f>(-$D$19/$Q730+$Q730+SQRT(($D$19/$Q730-$Q730)^2-4*($D$17*$D$20/$Q730+2*$D$17*$D$18*$D$20/($Q730^2))*(-2*$D$21*($Q730^2)/($D$17*$D$18*$D$20))))/(2*($D$17*$D$20/$Q730+4*$D$17*$D$18*$D$20/($Q730^2)))</f>
        <v>0.17900295834481378</v>
      </c>
      <c r="S730" s="8">
        <f t="shared" si="24"/>
        <v>0.12925593160466536</v>
      </c>
    </row>
    <row r="731" spans="16:19" x14ac:dyDescent="0.25">
      <c r="P731">
        <v>6.3999999999994399</v>
      </c>
      <c r="Q731" s="8">
        <f t="shared" si="23"/>
        <v>3.9810717055401028E-7</v>
      </c>
      <c r="R731" s="8">
        <f>(-$D$19/$Q731+$Q731+SQRT(($D$19/$Q731-$Q731)^2-4*($D$17*$D$20/$Q731+2*$D$17*$D$18*$D$20/($Q731^2))*(-2*$D$21*($Q731^2)/($D$17*$D$18*$D$20))))/(2*($D$17*$D$20/$Q731+4*$D$17*$D$18*$D$20/($Q731^2)))</f>
        <v>0.1821219066107449</v>
      </c>
      <c r="S731" s="8">
        <f t="shared" si="24"/>
        <v>0.13159600040413524</v>
      </c>
    </row>
    <row r="732" spans="16:19" x14ac:dyDescent="0.25">
      <c r="P732">
        <v>6.3949999999994303</v>
      </c>
      <c r="Q732" s="8">
        <f t="shared" si="23"/>
        <v>4.0271703432598665E-7</v>
      </c>
      <c r="R732" s="8">
        <f>(-$D$19/$Q732+$Q732+SQRT(($D$19/$Q732-$Q732)^2-4*($D$17*$D$20/$Q732+2*$D$17*$D$18*$D$20/($Q732^2))*(-2*$D$21*($Q732^2)/($D$17*$D$18*$D$20))))/(2*($D$17*$D$20/$Q732+4*$D$17*$D$18*$D$20/($Q732^2)))</f>
        <v>0.18529519025151139</v>
      </c>
      <c r="S732" s="8">
        <f t="shared" si="24"/>
        <v>0.13397659263895015</v>
      </c>
    </row>
    <row r="733" spans="16:19" x14ac:dyDescent="0.25">
      <c r="P733">
        <v>6.3899999999994304</v>
      </c>
      <c r="Q733" s="8">
        <f t="shared" si="23"/>
        <v>4.0738027780464629E-7</v>
      </c>
      <c r="R733" s="8">
        <f>(-$D$19/$Q733+$Q733+SQRT(($D$19/$Q733-$Q733)^2-4*($D$17*$D$20/$Q733+2*$D$17*$D$18*$D$20/($Q733^2))*(-2*$D$21*($Q733^2)/($D$17*$D$18*$D$20))))/(2*($D$17*$D$20/$Q733+4*$D$17*$D$18*$D$20/($Q733^2)))</f>
        <v>0.18852375579699485</v>
      </c>
      <c r="S733" s="8">
        <f t="shared" si="24"/>
        <v>0.13639841283640544</v>
      </c>
    </row>
    <row r="734" spans="16:19" x14ac:dyDescent="0.25">
      <c r="P734">
        <v>6.3849999999994296</v>
      </c>
      <c r="Q734" s="8">
        <f t="shared" si="23"/>
        <v>4.1209751909787068E-7</v>
      </c>
      <c r="R734" s="8">
        <f>(-$D$19/$Q734+$Q734+SQRT(($D$19/$Q734-$Q734)^2-4*($D$17*$D$20/$Q734+2*$D$17*$D$18*$D$20/($Q734^2))*(-2*$D$21*($Q734^2)/($D$17*$D$18*$D$20))))/(2*($D$17*$D$20/$Q734+4*$D$17*$D$18*$D$20/($Q734^2)))</f>
        <v>0.19180856626556184</v>
      </c>
      <c r="S734" s="8">
        <f t="shared" si="24"/>
        <v>0.1388621777885119</v>
      </c>
    </row>
    <row r="735" spans="16:19" x14ac:dyDescent="0.25">
      <c r="P735">
        <v>6.3799999999994297</v>
      </c>
      <c r="Q735" s="8">
        <f t="shared" si="23"/>
        <v>4.1686938347088212E-7</v>
      </c>
      <c r="R735" s="8">
        <f>(-$D$19/$Q735+$Q735+SQRT(($D$19/$Q735-$Q735)^2-4*($D$17*$D$20/$Q735+2*$D$17*$D$18*$D$20/($Q735^2))*(-2*$D$21*($Q735^2)/($D$17*$D$18*$D$20))))/(2*($D$17*$D$20/$Q735+4*$D$17*$D$18*$D$20/($Q735^2)))</f>
        <v>0.19515060145126661</v>
      </c>
      <c r="S735" s="8">
        <f t="shared" si="24"/>
        <v>0.14136861676558052</v>
      </c>
    </row>
    <row r="736" spans="16:19" x14ac:dyDescent="0.25">
      <c r="P736">
        <v>6.3749999999994298</v>
      </c>
      <c r="Q736" s="8">
        <f t="shared" si="23"/>
        <v>4.2169650342913531E-7</v>
      </c>
      <c r="R736" s="8">
        <f>(-$D$19/$Q736+$Q736+SQRT(($D$19/$Q736-$Q736)^2-4*($D$17*$D$20/$Q736+2*$D$17*$D$18*$D$20/($Q736^2))*(-2*$D$21*($Q736^2)/($D$17*$D$18*$D$20))))/(2*($D$17*$D$20/$Q736+4*$D$17*$D$18*$D$20/($Q736^2)))</f>
        <v>0.19855085821609122</v>
      </c>
      <c r="S736" s="8">
        <f t="shared" si="24"/>
        <v>0.14391847173355332</v>
      </c>
    </row>
    <row r="737" spans="16:19" x14ac:dyDescent="0.25">
      <c r="P737">
        <v>6.3699999999994299</v>
      </c>
      <c r="Q737" s="8">
        <f t="shared" si="23"/>
        <v>4.2657951880215206E-7</v>
      </c>
      <c r="R737" s="8">
        <f>(-$D$19/$Q737+$Q737+SQRT(($D$19/$Q737-$Q737)^2-4*($D$17*$D$20/$Q737+2*$D$17*$D$18*$D$20/($Q737^2))*(-2*$D$21*($Q737^2)/($D$17*$D$18*$D$20))))/(2*($D$17*$D$20/$Q737+4*$D$17*$D$18*$D$20/($Q737^2)))</f>
        <v>0.2020103507872662</v>
      </c>
      <c r="S737" s="8">
        <f t="shared" si="24"/>
        <v>0.14651249757511225</v>
      </c>
    </row>
    <row r="738" spans="16:19" x14ac:dyDescent="0.25">
      <c r="P738">
        <v>6.36499999999943</v>
      </c>
      <c r="Q738" s="8">
        <f t="shared" si="23"/>
        <v>4.3151907682833112E-7</v>
      </c>
      <c r="R738" s="8">
        <f>(-$D$19/$Q738+$Q738+SQRT(($D$19/$Q738-$Q738)^2-4*($D$17*$D$20/$Q738+2*$D$17*$D$18*$D$20/($Q738^2))*(-2*$D$21*($Q738^2)/($D$17*$D$18*$D$20))))/(2*($D$17*$D$20/$Q738+4*$D$17*$D$18*$D$20/($Q738^2)))</f>
        <v>0.20553011105977229</v>
      </c>
      <c r="S738" s="8">
        <f t="shared" si="24"/>
        <v>0.14915146231464066</v>
      </c>
    </row>
    <row r="739" spans="16:19" x14ac:dyDescent="0.25">
      <c r="P739">
        <v>6.3599999999994301</v>
      </c>
      <c r="Q739" s="8">
        <f t="shared" si="23"/>
        <v>4.3651583224073843E-7</v>
      </c>
      <c r="R739" s="8">
        <f>(-$D$19/$Q739+$Q739+SQRT(($D$19/$Q739-$Q739)^2-4*($D$17*$D$20/$Q739+2*$D$17*$D$18*$D$20/($Q739^2))*(-2*$D$21*($Q739^2)/($D$17*$D$18*$D$20))))/(2*($D$17*$D$20/$Q739+4*$D$17*$D$18*$D$20/($Q739^2)))</f>
        <v>0.20911118890411143</v>
      </c>
      <c r="S739" s="8">
        <f t="shared" si="24"/>
        <v>0.15183614734710327</v>
      </c>
    </row>
    <row r="740" spans="16:19" x14ac:dyDescent="0.25">
      <c r="P740">
        <v>6.3549999999994302</v>
      </c>
      <c r="Q740" s="8">
        <f t="shared" si="23"/>
        <v>4.4157044735389151E-7</v>
      </c>
      <c r="R740" s="8">
        <f>(-$D$19/$Q740+$Q740+SQRT(($D$19/$Q740-$Q740)^2-4*($D$17*$D$20/$Q740+2*$D$17*$D$18*$D$20/($Q740^2))*(-2*$D$21*($Q740^2)/($D$17*$D$18*$D$20))))/(2*($D$17*$D$20/$Q740+4*$D$17*$D$18*$D$20/($Q740^2)))</f>
        <v>0.21275465247943987</v>
      </c>
      <c r="S740" s="8">
        <f t="shared" si="24"/>
        <v>0.15456734767091337</v>
      </c>
    </row>
    <row r="741" spans="16:19" x14ac:dyDescent="0.25">
      <c r="P741">
        <v>6.3499999999994303</v>
      </c>
      <c r="Q741" s="8">
        <f t="shared" si="23"/>
        <v>4.4668359215154879E-7</v>
      </c>
      <c r="R741" s="8">
        <f>(-$D$19/$Q741+$Q741+SQRT(($D$19/$Q741-$Q741)^2-4*($D$17*$D$20/$Q741+2*$D$17*$D$18*$D$20/($Q741^2))*(-2*$D$21*($Q741^2)/($D$17*$D$18*$D$20))))/(2*($D$17*$D$20/$Q741+4*$D$17*$D$18*$D$20/($Q741^2)))</f>
        <v>0.21646158855215517</v>
      </c>
      <c r="S741" s="8">
        <f t="shared" si="24"/>
        <v>0.15734587212485557</v>
      </c>
    </row>
    <row r="742" spans="16:19" x14ac:dyDescent="0.25">
      <c r="P742">
        <v>6.3449999999994304</v>
      </c>
      <c r="Q742" s="8">
        <f t="shared" si="23"/>
        <v>4.5185594437551398E-7</v>
      </c>
      <c r="R742" s="8">
        <f>(-$D$19/$Q742+$Q742+SQRT(($D$19/$Q742-$Q742)^2-4*($D$17*$D$20/$Q742+2*$D$17*$D$18*$D$20/($Q742^2))*(-2*$D$21*($Q742^2)/($D$17*$D$18*$D$20))))/(2*($D$17*$D$20/$Q742+4*$D$17*$D$18*$D$20/($Q742^2)))</f>
        <v>0.22023310282003314</v>
      </c>
      <c r="S742" s="8">
        <f t="shared" si="24"/>
        <v>0.16017254362913597</v>
      </c>
    </row>
    <row r="743" spans="16:19" x14ac:dyDescent="0.25">
      <c r="P743">
        <v>6.3399999999994296</v>
      </c>
      <c r="Q743" s="8">
        <f t="shared" si="23"/>
        <v>4.5708818961547438E-7</v>
      </c>
      <c r="R743" s="8">
        <f>(-$D$19/$Q743+$Q743+SQRT(($D$19/$Q743-$Q743)^2-4*($D$17*$D$20/$Q743+2*$D$17*$D$18*$D$20/($Q743^2))*(-2*$D$21*($Q743^2)/($D$17*$D$18*$D$20))))/(2*($D$17*$D$20/$Q743+4*$D$17*$D$18*$D$20/($Q743^2)))</f>
        <v>0.22407032024201395</v>
      </c>
      <c r="S743" s="8">
        <f t="shared" si="24"/>
        <v>0.16304819943063251</v>
      </c>
    </row>
    <row r="744" spans="16:19" x14ac:dyDescent="0.25">
      <c r="P744">
        <v>6.3349999999994298</v>
      </c>
      <c r="Q744" s="8">
        <f t="shared" si="23"/>
        <v>4.6238102139986651E-7</v>
      </c>
      <c r="R744" s="8">
        <f>(-$D$19/$Q744+$Q744+SQRT(($D$19/$Q744-$Q744)^2-4*($D$17*$D$20/$Q744+2*$D$17*$D$18*$D$20/($Q744^2))*(-2*$D$21*($Q744^2)/($D$17*$D$18*$D$20))))/(2*($D$17*$D$20/$Q744+4*$D$17*$D$18*$D$20/($Q744^2)))</f>
        <v>0.22797438537372508</v>
      </c>
      <c r="S744" s="8">
        <f t="shared" si="24"/>
        <v>0.16597369135241183</v>
      </c>
    </row>
    <row r="745" spans="16:19" x14ac:dyDescent="0.25">
      <c r="P745">
        <v>6.3299999999994201</v>
      </c>
      <c r="Q745" s="8">
        <f t="shared" si="23"/>
        <v>4.6773514128782215E-7</v>
      </c>
      <c r="R745" s="8">
        <f>(-$D$19/$Q745+$Q745+SQRT(($D$19/$Q745-$Q745)^2-4*($D$17*$D$20/$Q745+2*$D$17*$D$18*$D$20/($Q745^2))*(-2*$D$21*($Q745^2)/($D$17*$D$18*$D$20))))/(2*($D$17*$D$20/$Q745+4*$D$17*$D$18*$D$20/($Q745^2)))</f>
        <v>0.23194646270886918</v>
      </c>
      <c r="S745" s="8">
        <f t="shared" si="24"/>
        <v>0.16894988604760733</v>
      </c>
    </row>
    <row r="746" spans="16:19" x14ac:dyDescent="0.25">
      <c r="P746">
        <v>6.3249999999994202</v>
      </c>
      <c r="Q746" s="8">
        <f t="shared" si="23"/>
        <v>4.7315125896211167E-7</v>
      </c>
      <c r="R746" s="8">
        <f>(-$D$19/$Q746+$Q746+SQRT(($D$19/$Q746-$Q746)^2-4*($D$17*$D$20/$Q746+2*$D$17*$D$18*$D$20/($Q746^2))*(-2*$D$21*($Q746^2)/($D$17*$D$18*$D$20))))/(2*($D$17*$D$20/$Q746+4*$D$17*$D$18*$D$20/($Q746^2)))</f>
        <v>0.23598773702650874</v>
      </c>
      <c r="S746" s="8">
        <f t="shared" si="24"/>
        <v>0.17197766525768185</v>
      </c>
    </row>
    <row r="747" spans="16:19" x14ac:dyDescent="0.25">
      <c r="P747">
        <v>6.3199999999994203</v>
      </c>
      <c r="Q747" s="8">
        <f t="shared" si="23"/>
        <v>4.7863009232327686E-7</v>
      </c>
      <c r="R747" s="8">
        <f>(-$D$19/$Q747+$Q747+SQRT(($D$19/$Q747-$Q747)^2-4*($D$17*$D$20/$Q747+2*$D$17*$D$18*$D$20/($Q747^2))*(-2*$D$21*($Q747^2)/($D$17*$D$18*$D$20))))/(2*($D$17*$D$20/$Q747+4*$D$17*$D$18*$D$20/($Q747^2)))</f>
        <v>0.24009941374448535</v>
      </c>
      <c r="S747" s="8">
        <f t="shared" si="24"/>
        <v>0.17505792607525264</v>
      </c>
    </row>
    <row r="748" spans="16:19" x14ac:dyDescent="0.25">
      <c r="P748">
        <v>6.3149999999994204</v>
      </c>
      <c r="Q748" s="8">
        <f t="shared" si="23"/>
        <v>4.8417236758474516E-7</v>
      </c>
      <c r="R748" s="8">
        <f>(-$D$19/$Q748+$Q748+SQRT(($D$19/$Q748-$Q748)^2-4*($D$17*$D$20/$Q748+2*$D$17*$D$18*$D$20/($Q748^2))*(-2*$D$21*($Q748^2)/($D$17*$D$18*$D$20))))/(2*($D$17*$D$20/$Q748+4*$D$17*$D$18*$D$20/($Q748^2)))</f>
        <v>0.24428271927891443</v>
      </c>
      <c r="S748" s="8">
        <f t="shared" si="24"/>
        <v>0.17819158121143366</v>
      </c>
    </row>
    <row r="749" spans="16:19" x14ac:dyDescent="0.25">
      <c r="P749">
        <v>6.3099999999994196</v>
      </c>
      <c r="Q749" s="8">
        <f t="shared" si="23"/>
        <v>4.8977881936910042E-7</v>
      </c>
      <c r="R749" s="8">
        <f>(-$D$19/$Q749+$Q749+SQRT(($D$19/$Q749-$Q749)^2-4*($D$17*$D$20/$Q749+2*$D$17*$D$18*$D$20/($Q749^2))*(-2*$D$21*($Q749^2)/($D$17*$D$18*$D$20))))/(2*($D$17*$D$20/$Q749+4*$D$17*$D$18*$D$20/($Q749^2)))</f>
        <v>0.24853890140998333</v>
      </c>
      <c r="S749" s="8">
        <f t="shared" si="24"/>
        <v>0.18137955926786545</v>
      </c>
    </row>
    <row r="750" spans="16:19" x14ac:dyDescent="0.25">
      <c r="P750">
        <v>6.3049999999994197</v>
      </c>
      <c r="Q750" s="8">
        <f t="shared" si="23"/>
        <v>4.9545019080545115E-7</v>
      </c>
      <c r="R750" s="8">
        <f>(-$D$19/$Q750+$Q750+SQRT(($D$19/$Q750-$Q750)^2-4*($D$17*$D$20/$Q750+2*$D$17*$D$18*$D$20/($Q750^2))*(-2*$D$21*($Q750^2)/($D$17*$D$18*$D$20))))/(2*($D$17*$D$20/$Q750+4*$D$17*$D$18*$D$20/($Q750^2)))</f>
        <v>0.2528692296541088</v>
      </c>
      <c r="S750" s="8">
        <f t="shared" si="24"/>
        <v>0.18462280501347378</v>
      </c>
    </row>
    <row r="751" spans="16:19" x14ac:dyDescent="0.25">
      <c r="P751">
        <v>6.2999999999994198</v>
      </c>
      <c r="Q751" s="8">
        <f t="shared" si="23"/>
        <v>5.0118723362794081E-7</v>
      </c>
      <c r="R751" s="8">
        <f>(-$D$19/$Q751+$Q751+SQRT(($D$19/$Q751-$Q751)^2-4*($D$17*$D$20/$Q751+2*$D$17*$D$18*$D$20/($Q751^2))*(-2*$D$21*($Q751^2)/($D$17*$D$18*$D$20))))/(2*($D$17*$D$20/$Q751+4*$D$17*$D$18*$D$20/($Q751^2)))</f>
        <v>0.25727499564258904</v>
      </c>
      <c r="S751" s="8">
        <f t="shared" si="24"/>
        <v>0.18792227966605804</v>
      </c>
    </row>
    <row r="752" spans="16:19" x14ac:dyDescent="0.25">
      <c r="P752">
        <v>6.2949999999994199</v>
      </c>
      <c r="Q752" s="8">
        <f t="shared" si="23"/>
        <v>5.0699070827538062E-7</v>
      </c>
      <c r="R752" s="8">
        <f>(-$D$19/$Q752+$Q752+SQRT(($D$19/$Q752-$Q752)^2-4*($D$17*$D$20/$Q752+2*$D$17*$D$18*$D$20/($Q752^2))*(-2*$D$21*($Q752^2)/($D$17*$D$18*$D$20))))/(2*($D$17*$D$20/$Q752+4*$D$17*$D$18*$D$20/($Q752^2)))</f>
        <v>0.26175751350683735</v>
      </c>
      <c r="S752" s="8">
        <f t="shared" si="24"/>
        <v>0.1912789611787733</v>
      </c>
    </row>
    <row r="753" spans="16:19" x14ac:dyDescent="0.25">
      <c r="P753">
        <v>6.2899999999994201</v>
      </c>
      <c r="Q753" s="8">
        <f t="shared" si="23"/>
        <v>5.1286138399204889E-7</v>
      </c>
      <c r="R753" s="8">
        <f>(-$D$19/$Q753+$Q753+SQRT(($D$19/$Q753-$Q753)^2-4*($D$17*$D$20/$Q753+2*$D$17*$D$18*$D$20/($Q753^2))*(-2*$D$21*($Q753^2)/($D$17*$D$18*$D$20))))/(2*($D$17*$D$20/$Q753+4*$D$17*$D$18*$D$20/($Q753^2)))</f>
        <v>0.26631812027033674</v>
      </c>
      <c r="S753" s="8">
        <f t="shared" si="24"/>
        <v>0.19469384453161062</v>
      </c>
    </row>
    <row r="754" spans="16:19" x14ac:dyDescent="0.25">
      <c r="P754">
        <v>6.2849999999994202</v>
      </c>
      <c r="Q754" s="8">
        <f t="shared" si="23"/>
        <v>5.1880003892965301E-7</v>
      </c>
      <c r="R754" s="8">
        <f>(-$D$19/$Q754+$Q754+SQRT(($D$19/$Q754-$Q754)^2-4*($D$17*$D$20/$Q754+2*$D$17*$D$18*$D$20/($Q754^2))*(-2*$D$21*($Q754^2)/($D$17*$D$18*$D$20))))/(2*($D$17*$D$20/$Q754+4*$D$17*$D$18*$D$20/($Q754^2)))</f>
        <v>0.2709581762474193</v>
      </c>
      <c r="S754" s="8">
        <f t="shared" si="24"/>
        <v>0.19816794202795224</v>
      </c>
    </row>
    <row r="755" spans="16:19" x14ac:dyDescent="0.25">
      <c r="P755">
        <v>6.2799999999994203</v>
      </c>
      <c r="Q755" s="8">
        <f t="shared" si="23"/>
        <v>5.2480746025047251E-7</v>
      </c>
      <c r="R755" s="8">
        <f>(-$D$19/$Q755+$Q755+SQRT(($D$19/$Q755-$Q755)^2-4*($D$17*$D$20/$Q755+2*$D$17*$D$18*$D$20/($Q755^2))*(-2*$D$21*($Q755^2)/($D$17*$D$18*$D$20))))/(2*($D$17*$D$20/$Q755+4*$D$17*$D$18*$D$20/($Q755^2)))</f>
        <v>0.27567906544899146</v>
      </c>
      <c r="S755" s="8">
        <f t="shared" si="24"/>
        <v>0.20170228359629164</v>
      </c>
    </row>
    <row r="756" spans="16:19" x14ac:dyDescent="0.25">
      <c r="P756">
        <v>6.2749999999994204</v>
      </c>
      <c r="Q756" s="8">
        <f t="shared" si="23"/>
        <v>5.3088444423169631E-7</v>
      </c>
      <c r="R756" s="8">
        <f>(-$D$19/$Q756+$Q756+SQRT(($D$19/$Q756-$Q756)^2-4*($D$17*$D$20/$Q756+2*$D$17*$D$18*$D$20/($Q756^2))*(-2*$D$21*($Q756^2)/($D$17*$D$18*$D$20))))/(2*($D$17*$D$20/$Q756+4*$D$17*$D$18*$D$20/($Q756^2)))</f>
        <v>0.28048219599532909</v>
      </c>
      <c r="S756" s="8">
        <f t="shared" si="24"/>
        <v>0.20529791709721115</v>
      </c>
    </row>
    <row r="757" spans="16:19" x14ac:dyDescent="0.25">
      <c r="P757">
        <v>6.2699999999994098</v>
      </c>
      <c r="Q757" s="8">
        <f t="shared" si="23"/>
        <v>5.3703179637098226E-7</v>
      </c>
      <c r="R757" s="8">
        <f>(-$D$19/$Q757+$Q757+SQRT(($D$19/$Q757-$Q757)^2-4*($D$17*$D$20/$Q757+2*$D$17*$D$18*$D$20/($Q757^2))*(-2*$D$21*($Q757^2)/($D$17*$D$18*$D$20))))/(2*($D$17*$D$20/$Q757+4*$D$17*$D$18*$D$20/($Q757^2)))</f>
        <v>0.28536900053607223</v>
      </c>
      <c r="S757" s="8">
        <f t="shared" si="24"/>
        <v>0.20895590863571301</v>
      </c>
    </row>
    <row r="758" spans="16:19" x14ac:dyDescent="0.25">
      <c r="P758">
        <v>6.2649999999994099</v>
      </c>
      <c r="Q758" s="8">
        <f t="shared" si="23"/>
        <v>5.432503314931702E-7</v>
      </c>
      <c r="R758" s="8">
        <f>(-$D$19/$Q758+$Q758+SQRT(($D$19/$Q758-$Q758)^2-4*($D$17*$D$20/$Q758+2*$D$17*$D$18*$D$20/($Q758^2))*(-2*$D$21*($Q758^2)/($D$17*$D$18*$D$20))))/(2*($D$17*$D$20/$Q758+4*$D$17*$D$18*$D$20/($Q758^2)))</f>
        <v>0.29034093667748356</v>
      </c>
      <c r="S758" s="8">
        <f t="shared" si="24"/>
        <v>0.21267734287895185</v>
      </c>
    </row>
    <row r="759" spans="16:19" x14ac:dyDescent="0.25">
      <c r="P759">
        <v>6.25999999999941</v>
      </c>
      <c r="Q759" s="8">
        <f t="shared" si="23"/>
        <v>5.4954087385836998E-7</v>
      </c>
      <c r="R759" s="8">
        <f>(-$D$19/$Q759+$Q759+SQRT(($D$19/$Q759-$Q759)^2-4*($D$17*$D$20/$Q759+2*$D$17*$D$18*$D$20/($Q759^2))*(-2*$D$21*($Q759^2)/($D$17*$D$18*$D$20))))/(2*($D$17*$D$20/$Q759+4*$D$17*$D$18*$D$20/($Q759^2)))</f>
        <v>0.29539948741725952</v>
      </c>
      <c r="S759" s="8">
        <f t="shared" si="24"/>
        <v>0.21646332337958371</v>
      </c>
    </row>
    <row r="760" spans="16:19" x14ac:dyDescent="0.25">
      <c r="P760">
        <v>6.2549999999994101</v>
      </c>
      <c r="Q760" s="8">
        <f t="shared" si="23"/>
        <v>5.5590425727115762E-7</v>
      </c>
      <c r="R760" s="8">
        <f>(-$D$19/$Q760+$Q760+SQRT(($D$19/$Q760-$Q760)^2-4*($D$17*$D$20/$Q760+2*$D$17*$D$18*$D$20/($Q760^2))*(-2*$D$21*($Q760^2)/($D$17*$D$18*$D$20))))/(2*($D$17*$D$20/$Q760+4*$D$17*$D$18*$D$20/($Q760^2)))</f>
        <v>0.30054616158680159</v>
      </c>
      <c r="S760" s="8">
        <f t="shared" si="24"/>
        <v>0.22031497290466237</v>
      </c>
    </row>
    <row r="761" spans="16:19" x14ac:dyDescent="0.25">
      <c r="P761">
        <v>6.2499999999994102</v>
      </c>
      <c r="Q761" s="8">
        <f t="shared" si="23"/>
        <v>5.623413251911119E-7</v>
      </c>
      <c r="R761" s="8">
        <f>(-$D$19/$Q761+$Q761+SQRT(($D$19/$Q761-$Q761)^2-4*($D$17*$D$20/$Q761+2*$D$17*$D$18*$D$20/($Q761^2))*(-2*$D$21*($Q761^2)/($D$17*$D$18*$D$20))))/(2*($D$17*$D$20/$Q761+4*$D$17*$D$18*$D$20/($Q761^2)))</f>
        <v>0.30578249430125376</v>
      </c>
      <c r="S761" s="8">
        <f t="shared" si="24"/>
        <v>0.22423343377031052</v>
      </c>
    </row>
    <row r="762" spans="16:19" x14ac:dyDescent="0.25">
      <c r="P762">
        <v>6.2449999999994104</v>
      </c>
      <c r="Q762" s="8">
        <f t="shared" si="23"/>
        <v>5.6885293084461298E-7</v>
      </c>
      <c r="R762" s="8">
        <f>(-$D$19/$Q762+$Q762+SQRT(($D$19/$Q762-$Q762)^2-4*($D$17*$D$20/$Q762+2*$D$17*$D$18*$D$20/($Q762^2))*(-2*$D$21*($Q762^2)/($D$17*$D$18*$D$20))))/(2*($D$17*$D$20/$Q762+4*$D$17*$D$18*$D$20/($Q762^2)))</f>
        <v>0.31111004741736364</v>
      </c>
      <c r="S762" s="8">
        <f t="shared" si="24"/>
        <v>0.22821986818220882</v>
      </c>
    </row>
    <row r="763" spans="16:19" x14ac:dyDescent="0.25">
      <c r="P763">
        <v>6.2399999999994096</v>
      </c>
      <c r="Q763" s="8">
        <f t="shared" si="23"/>
        <v>5.7543993733793846E-7</v>
      </c>
      <c r="R763" s="8">
        <f>(-$D$19/$Q763+$Q763+SQRT(($D$19/$Q763-$Q763)^2-4*($D$17*$D$20/$Q763+2*$D$17*$D$18*$D$20/($Q763^2))*(-2*$D$21*($Q763^2)/($D$17*$D$18*$D$20))))/(2*($D$17*$D$20/$Q763+4*$D$17*$D$18*$D$20/($Q763^2)))</f>
        <v>0.31653040999932353</v>
      </c>
      <c r="S763" s="8">
        <f t="shared" si="24"/>
        <v>0.23227545858201931</v>
      </c>
    </row>
    <row r="764" spans="16:19" x14ac:dyDescent="0.25">
      <c r="P764">
        <v>6.2349999999994097</v>
      </c>
      <c r="Q764" s="8">
        <f t="shared" si="23"/>
        <v>5.8210321777166197E-7</v>
      </c>
      <c r="R764" s="8">
        <f>(-$D$19/$Q764+$Q764+SQRT(($D$19/$Q764-$Q764)^2-4*($D$17*$D$20/$Q764+2*$D$17*$D$18*$D$20/($Q764^2))*(-2*$D$21*($Q764^2)/($D$17*$D$18*$D$20))))/(2*($D$17*$D$20/$Q764+4*$D$17*$D$18*$D$20/($Q764^2)))</f>
        <v>0.32204519879271998</v>
      </c>
      <c r="S764" s="8">
        <f t="shared" si="24"/>
        <v>0.23640140799983755</v>
      </c>
    </row>
    <row r="765" spans="16:19" x14ac:dyDescent="0.25">
      <c r="P765">
        <v>6.2299999999994098</v>
      </c>
      <c r="Q765" s="8">
        <f t="shared" si="23"/>
        <v>5.8884365535638863E-7</v>
      </c>
      <c r="R765" s="8">
        <f>(-$D$19/$Q765+$Q765+SQRT(($D$19/$Q765-$Q765)^2-4*($D$17*$D$20/$Q765+2*$D$17*$D$18*$D$20/($Q765^2))*(-2*$D$21*($Q765^2)/($D$17*$D$18*$D$20))))/(2*($D$17*$D$20/$Q765+4*$D$17*$D$18*$D$20/($Q765^2)))</f>
        <v>0.32765605870674935</v>
      </c>
      <c r="S765" s="8">
        <f t="shared" si="24"/>
        <v>0.24059894041279239</v>
      </c>
    </row>
    <row r="766" spans="16:19" x14ac:dyDescent="0.25">
      <c r="P766">
        <v>6.2249999999994099</v>
      </c>
      <c r="Q766" s="8">
        <f t="shared" si="23"/>
        <v>5.9566214352981939E-7</v>
      </c>
      <c r="R766" s="8">
        <f>(-$D$19/$Q766+$Q766+SQRT(($D$19/$Q766-$Q766)^2-4*($D$17*$D$20/$Q766+2*$D$17*$D$18*$D$20/($Q766^2))*(-2*$D$21*($Q766^2)/($D$17*$D$18*$D$20))))/(2*($D$17*$D$20/$Q766+4*$D$17*$D$18*$D$20/($Q766^2)))</f>
        <v>0.33336466330482556</v>
      </c>
      <c r="S766" s="8">
        <f t="shared" si="24"/>
        <v>0.24486930110988583</v>
      </c>
    </row>
    <row r="767" spans="16:19" x14ac:dyDescent="0.25">
      <c r="P767">
        <v>6.21999999999941</v>
      </c>
      <c r="Q767" s="8">
        <f t="shared" si="23"/>
        <v>6.0255958607517597E-7</v>
      </c>
      <c r="R767" s="8">
        <f>(-$D$19/$Q767+$Q767+SQRT(($D$19/$Q767-$Q767)^2-4*($D$17*$D$20/$Q767+2*$D$17*$D$18*$D$20/($Q767^2))*(-2*$D$21*($Q767^2)/($D$17*$D$18*$D$20))))/(2*($D$17*$D$20/$Q767+4*$D$17*$D$18*$D$20/($Q767^2)))</f>
        <v>0.33917271530373688</v>
      </c>
      <c r="S767" s="8">
        <f t="shared" si="24"/>
        <v>0.24921375706318957</v>
      </c>
    </row>
    <row r="768" spans="16:19" x14ac:dyDescent="0.25">
      <c r="P768">
        <v>6.2149999999994101</v>
      </c>
      <c r="Q768" s="8">
        <f t="shared" si="23"/>
        <v>6.0953689724099576E-7</v>
      </c>
      <c r="R768" s="8">
        <f>(-$D$19/$Q768+$Q768+SQRT(($D$19/$Q768-$Q768)^2-4*($D$17*$D$20/$Q768+2*$D$17*$D$18*$D$20/($Q768^2))*(-2*$D$21*($Q768^2)/($D$17*$D$18*$D$20))))/(2*($D$17*$D$20/$Q768+4*$D$17*$D$18*$D$20/($Q768^2)))</f>
        <v>0.34508194708149859</v>
      </c>
      <c r="S768" s="8">
        <f t="shared" si="24"/>
        <v>0.253633597305509</v>
      </c>
    </row>
    <row r="769" spans="16:19" x14ac:dyDescent="0.25">
      <c r="P769">
        <v>6.2099999999994102</v>
      </c>
      <c r="Q769" s="8">
        <f t="shared" si="23"/>
        <v>6.1659500186231832E-7</v>
      </c>
      <c r="R769" s="8">
        <f>(-$D$19/$Q769+$Q769+SQRT(($D$19/$Q769-$Q769)^2-4*($D$17*$D$20/$Q769+2*$D$17*$D$18*$D$20/($Q769^2))*(-2*$D$21*($Q769^2)/($D$17*$D$18*$D$20))))/(2*($D$17*$D$20/$Q769+4*$D$17*$D$18*$D$20/($Q769^2)))</f>
        <v>0.35109412119405525</v>
      </c>
      <c r="S769" s="8">
        <f t="shared" si="24"/>
        <v>0.25813013331462692</v>
      </c>
    </row>
    <row r="770" spans="16:19" x14ac:dyDescent="0.25">
      <c r="P770">
        <v>6.2049999999993997</v>
      </c>
      <c r="Q770" s="8">
        <f t="shared" si="23"/>
        <v>6.2373483548328058E-7</v>
      </c>
      <c r="R770" s="8">
        <f>(-$D$19/$Q770+$Q770+SQRT(($D$19/$Q770-$Q770)^2-4*($D$17*$D$20/$Q770+2*$D$17*$D$18*$D$20/($Q770^2))*(-2*$D$21*($Q770^2)/($D$17*$D$18*$D$20))))/(2*($D$17*$D$20/$Q770+4*$D$17*$D$18*$D$20/($Q770^2)))</f>
        <v>0.35721103090098899</v>
      </c>
      <c r="S770" s="8">
        <f t="shared" si="24"/>
        <v>0.26270469940424451</v>
      </c>
    </row>
    <row r="771" spans="16:19" x14ac:dyDescent="0.25">
      <c r="P771">
        <v>6.1999999999993998</v>
      </c>
      <c r="Q771" s="8">
        <f t="shared" si="23"/>
        <v>6.3095734448106445E-7</v>
      </c>
      <c r="R771" s="8">
        <f>(-$D$19/$Q771+$Q771+SQRT(($D$19/$Q771-$Q771)^2-4*($D$17*$D$20/$Q771+2*$D$17*$D$18*$D$20/($Q771^2))*(-2*$D$21*($Q771^2)/($D$17*$D$18*$D$20))))/(2*($D$17*$D$20/$Q771+4*$D$17*$D$18*$D$20/($Q771^2)))</f>
        <v>0.36343450070032846</v>
      </c>
      <c r="S771" s="8">
        <f t="shared" si="24"/>
        <v>0.26735865312168977</v>
      </c>
    </row>
    <row r="772" spans="16:19" x14ac:dyDescent="0.25">
      <c r="P772">
        <v>6.1949999999993999</v>
      </c>
      <c r="Q772" s="8">
        <f t="shared" si="23"/>
        <v>6.3826348619142997E-7</v>
      </c>
      <c r="R772" s="8">
        <f>(-$D$19/$Q772+$Q772+SQRT(($D$19/$Q772-$Q772)^2-4*($D$17*$D$20/$Q772+2*$D$17*$D$18*$D$20/($Q772^2))*(-2*$D$21*($Q772^2)/($D$17*$D$18*$D$20))))/(2*($D$17*$D$20/$Q772+4*$D$17*$D$18*$D$20/($Q772^2)))</f>
        <v>0.36976638687280289</v>
      </c>
      <c r="S772" s="8">
        <f t="shared" si="24"/>
        <v>0.27209337565264941</v>
      </c>
    </row>
    <row r="773" spans="16:19" x14ac:dyDescent="0.25">
      <c r="P773">
        <v>6.1899999999994</v>
      </c>
      <c r="Q773" s="8">
        <f t="shared" si="23"/>
        <v>6.4565422903554701E-7</v>
      </c>
      <c r="R773" s="8">
        <f>(-$D$19/$Q773+$Q773+SQRT(($D$19/$Q773-$Q773)^2-4*($D$17*$D$20/$Q773+2*$D$17*$D$18*$D$20/($Q773^2))*(-2*$D$21*($Q773^2)/($D$17*$D$18*$D$20))))/(2*($D$17*$D$20/$Q773+4*$D$17*$D$18*$D$20/($Q773^2)))</f>
        <v>0.376208578035444</v>
      </c>
      <c r="S773" s="8">
        <f t="shared" si="24"/>
        <v>0.27691027223285158</v>
      </c>
    </row>
    <row r="774" spans="16:19" x14ac:dyDescent="0.25">
      <c r="P774">
        <v>6.1849999999994001</v>
      </c>
      <c r="Q774" s="8">
        <f t="shared" si="23"/>
        <v>6.531305526483742E-7</v>
      </c>
      <c r="R774" s="8">
        <f>(-$D$19/$Q774+$Q774+SQRT(($D$19/$Q774-$Q774)^2-4*($D$17*$D$20/$Q774+2*$D$17*$D$18*$D$20/($Q774^2))*(-2*$D$21*($Q774^2)/($D$17*$D$18*$D$20))))/(2*($D$17*$D$20/$Q774+4*$D$17*$D$18*$D$20/($Q774^2)))</f>
        <v>0.38276299570489947</v>
      </c>
      <c r="S774" s="8">
        <f t="shared" si="24"/>
        <v>0.28181077256697085</v>
      </c>
    </row>
    <row r="775" spans="16:19" x14ac:dyDescent="0.25">
      <c r="P775">
        <v>6.1799999999994002</v>
      </c>
      <c r="Q775" s="8">
        <f t="shared" si="23"/>
        <v>6.6069344800850816E-7</v>
      </c>
      <c r="R775" s="8">
        <f>(-$D$19/$Q775+$Q775+SQRT(($D$19/$Q775-$Q775)^2-4*($D$17*$D$20/$Q775+2*$D$17*$D$18*$D$20/($Q775^2))*(-2*$D$21*($Q775^2)/($D$17*$D$18*$D$20))))/(2*($D$17*$D$20/$Q775+4*$D$17*$D$18*$D$20/($Q775^2)))</f>
        <v>0.38943159487054579</v>
      </c>
      <c r="S775" s="8">
        <f t="shared" si="24"/>
        <v>0.28679633125481946</v>
      </c>
    </row>
    <row r="776" spans="16:19" x14ac:dyDescent="0.25">
      <c r="P776">
        <v>6.1749999999994003</v>
      </c>
      <c r="Q776" s="8">
        <f t="shared" si="23"/>
        <v>6.6834391756953615E-7</v>
      </c>
      <c r="R776" s="8">
        <f>(-$D$19/$Q776+$Q776+SQRT(($D$19/$Q776-$Q776)^2-4*($D$17*$D$20/$Q776+2*$D$17*$D$18*$D$20/($Q776^2))*(-2*$D$21*($Q776^2)/($D$17*$D$18*$D$20))))/(2*($D$17*$D$20/$Q776+4*$D$17*$D$18*$D$20/($Q776^2)))</f>
        <v>0.39621636457758386</v>
      </c>
      <c r="S776" s="8">
        <f t="shared" si="24"/>
        <v>0.2918684282249619</v>
      </c>
    </row>
    <row r="777" spans="16:19" x14ac:dyDescent="0.25">
      <c r="P777">
        <v>6.1699999999994004</v>
      </c>
      <c r="Q777" s="8">
        <f t="shared" si="23"/>
        <v>6.7608297539291396E-7</v>
      </c>
      <c r="R777" s="8">
        <f>(-$D$19/$Q777+$Q777+SQRT(($D$19/$Q777-$Q777)^2-4*($D$17*$D$20/$Q777+2*$D$17*$D$18*$D$20/($Q777^2))*(-2*$D$21*($Q777^2)/($D$17*$D$18*$D$20))))/(2*($D$17*$D$20/$Q777+4*$D$17*$D$18*$D$20/($Q777^2)))</f>
        <v>0.40311932852029686</v>
      </c>
      <c r="S777" s="8">
        <f t="shared" si="24"/>
        <v>0.29702856917588688</v>
      </c>
    </row>
    <row r="778" spans="16:19" x14ac:dyDescent="0.25">
      <c r="P778">
        <v>6.1649999999993996</v>
      </c>
      <c r="Q778" s="8">
        <f t="shared" si="23"/>
        <v>6.8391164728237339E-7</v>
      </c>
      <c r="R778" s="8">
        <f>(-$D$19/$Q778+$Q778+SQRT(($D$19/$Q778-$Q778)^2-4*($D$17*$D$20/$Q778+2*$D$17*$D$18*$D$20/($Q778^2))*(-2*$D$21*($Q778^2)/($D$17*$D$18*$D$20))))/(2*($D$17*$D$20/$Q778+4*$D$17*$D$18*$D$20/($Q778^2)))</f>
        <v>0.41014254564563463</v>
      </c>
      <c r="S778" s="8">
        <f t="shared" si="24"/>
        <v>0.30227828602485746</v>
      </c>
    </row>
    <row r="779" spans="16:19" x14ac:dyDescent="0.25">
      <c r="P779">
        <v>6.1599999999993997</v>
      </c>
      <c r="Q779" s="8">
        <f t="shared" si="23"/>
        <v>6.9183097091989154E-7</v>
      </c>
      <c r="R779" s="8">
        <f>(-$D$19/$Q779+$Q779+SQRT(($D$19/$Q779-$Q779)^2-4*($D$17*$D$20/$Q779+2*$D$17*$D$18*$D$20/($Q779^2))*(-2*$D$21*($Q779^2)/($D$17*$D$18*$D$20))))/(2*($D$17*$D$20/$Q779+4*$D$17*$D$18*$D$20/($Q779^2)))</f>
        <v>0.41728811076731692</v>
      </c>
      <c r="S779" s="8">
        <f t="shared" si="24"/>
        <v>0.30761913736458335</v>
      </c>
    </row>
    <row r="780" spans="16:19" x14ac:dyDescent="0.25">
      <c r="P780">
        <v>6.1549999999993998</v>
      </c>
      <c r="Q780" s="8">
        <f t="shared" ref="Q780:Q843" si="25">10^(-P780)</f>
        <v>6.9984199600323952E-7</v>
      </c>
      <c r="R780" s="8">
        <f>(-$D$19/$Q780+$Q780+SQRT(($D$19/$Q780-$Q780)^2-4*($D$17*$D$20/$Q780+2*$D$17*$D$18*$D$20/($Q780^2))*(-2*$D$21*($Q780^2)/($D$17*$D$18*$D$20))))/(2*($D$17*$D$20/$Q780+4*$D$17*$D$18*$D$20/($Q780^2)))</f>
        <v>0.4245581551906395</v>
      </c>
      <c r="S780" s="8">
        <f t="shared" ref="S780:S843" si="26">ABS(($J$28/($D$15*$D$16)+$J$29*$D$17*$D$20/$Q780)*$R780-$D$21*($Q780^2)/($D$17*$D$18*$D$20*$R780)*$J$29-$J$16+$D$9*$J$29)</f>
        <v>0.3130527089278522</v>
      </c>
    </row>
    <row r="781" spans="16:19" x14ac:dyDescent="0.25">
      <c r="P781">
        <v>6.1499999999993999</v>
      </c>
      <c r="Q781" s="8">
        <f t="shared" si="25"/>
        <v>7.0794578438511517E-7</v>
      </c>
      <c r="R781" s="8">
        <f>(-$D$19/$Q781+$Q781+SQRT(($D$19/$Q781-$Q781)^2-4*($D$17*$D$20/$Q781+2*$D$17*$D$18*$D$20/($Q781^2))*(-2*$D$21*($Q781^2)/($D$17*$D$18*$D$20))))/(2*($D$17*$D$20/$Q781+4*$D$17*$D$18*$D$20/($Q781^2)))</f>
        <v>0.4319548473481567</v>
      </c>
      <c r="S781" s="8">
        <f t="shared" si="26"/>
        <v>0.31858061406024801</v>
      </c>
    </row>
    <row r="782" spans="16:19" x14ac:dyDescent="0.25">
      <c r="P782">
        <v>6.1449999999994001</v>
      </c>
      <c r="Q782" s="8">
        <f t="shared" si="25"/>
        <v>7.1614341021389047E-7</v>
      </c>
      <c r="R782" s="8">
        <f>(-$D$19/$Q782+$Q782+SQRT(($D$19/$Q782-$Q782)^2-4*($D$17*$D$20/$Q782+2*$D$17*$D$18*$D$20/($Q782^2))*(-2*$D$21*($Q782^2)/($D$17*$D$18*$D$20))))/(2*($D$17*$D$20/$Q782+4*$D$17*$D$18*$D$20/($Q782^2)))</f>
        <v>0.43948039344644035</v>
      </c>
      <c r="S782" s="8">
        <f t="shared" si="26"/>
        <v>0.32420449420110703</v>
      </c>
    </row>
    <row r="783" spans="16:19" x14ac:dyDescent="0.25">
      <c r="P783">
        <v>6.1399999999993904</v>
      </c>
      <c r="Q783" s="8">
        <f t="shared" si="25"/>
        <v>7.2443596007600543E-7</v>
      </c>
      <c r="R783" s="8">
        <f>(-$D$19/$Q783+$Q783+SQRT(($D$19/$Q783-$Q783)^2-4*($D$17*$D$20/$Q783+2*$D$17*$D$18*$D$20/($Q783^2))*(-2*$D$21*($Q783^2)/($D$17*$D$18*$D$20))))/(2*($D$17*$D$20/$Q783+4*$D$17*$D$18*$D$20/($Q783^2)))</f>
        <v>0.44713703812412214</v>
      </c>
      <c r="S783" s="8">
        <f t="shared" si="26"/>
        <v>0.32992601937286337</v>
      </c>
    </row>
    <row r="784" spans="16:19" x14ac:dyDescent="0.25">
      <c r="P784">
        <v>6.1349999999993896</v>
      </c>
      <c r="Q784" s="8">
        <f t="shared" si="25"/>
        <v>7.3282453313993254E-7</v>
      </c>
      <c r="R784" s="8">
        <f>(-$D$19/$Q784+$Q784+SQRT(($D$19/$Q784-$Q784)^2-4*($D$17*$D$20/$Q784+2*$D$17*$D$18*$D$20/($Q784^2))*(-2*$D$21*($Q784^2)/($D$17*$D$18*$D$20))))/(2*($D$17*$D$20/$Q784+4*$D$17*$D$18*$D$20/($Q784^2)))</f>
        <v>0.45492706512132514</v>
      </c>
      <c r="S784" s="8">
        <f t="shared" si="26"/>
        <v>0.33574688867886365</v>
      </c>
    </row>
    <row r="785" spans="16:19" x14ac:dyDescent="0.25">
      <c r="P785">
        <v>6.1299999999993897</v>
      </c>
      <c r="Q785" s="8">
        <f t="shared" si="25"/>
        <v>7.413102413019577E-7</v>
      </c>
      <c r="R785" s="8">
        <f>(-$D$19/$Q785+$Q785+SQRT(($D$19/$Q785-$Q785)^2-4*($D$17*$D$20/$Q785+2*$D$17*$D$18*$D$20/($Q785^2))*(-2*$D$21*($Q785^2)/($D$17*$D$18*$D$20))))/(2*($D$17*$D$20/$Q785+4*$D$17*$D$18*$D$20/($Q785^2)))</f>
        <v>0.46285279796089684</v>
      </c>
      <c r="S785" s="8">
        <f t="shared" si="26"/>
        <v>0.34166883080995786</v>
      </c>
    </row>
    <row r="786" spans="16:19" x14ac:dyDescent="0.25">
      <c r="P786">
        <v>6.1249999999993898</v>
      </c>
      <c r="Q786" s="8">
        <f t="shared" si="25"/>
        <v>7.4989420933350818E-7</v>
      </c>
      <c r="R786" s="8">
        <f>(-$D$19/$Q786+$Q786+SQRT(($D$19/$Q786-$Q786)^2-4*($D$17*$D$20/$Q786+2*$D$17*$D$18*$D$20/($Q786^2))*(-2*$D$21*($Q786^2)/($D$17*$D$18*$D$20))))/(2*($D$17*$D$20/$Q786+4*$D$17*$D$18*$D$20/($Q786^2)))</f>
        <v>0.4709166006413778</v>
      </c>
      <c r="S786" s="8">
        <f t="shared" si="26"/>
        <v>0.34769360455981646</v>
      </c>
    </row>
    <row r="787" spans="16:19" x14ac:dyDescent="0.25">
      <c r="P787">
        <v>6.1199999999993899</v>
      </c>
      <c r="Q787" s="8">
        <f t="shared" si="25"/>
        <v>7.5857757503024818E-7</v>
      </c>
      <c r="R787" s="8">
        <f>(-$D$19/$Q787+$Q787+SQRT(($D$19/$Q787-$Q787)^2-4*($D$17*$D$20/$Q787+2*$D$17*$D$18*$D$20/($Q787^2))*(-2*$D$21*($Q787^2)/($D$17*$D$18*$D$20))))/(2*($D$17*$D$20/$Q787+4*$D$17*$D$18*$D$20/($Q787^2)))</f>
        <v>0.47912087834210043</v>
      </c>
      <c r="S787" s="8">
        <f t="shared" si="26"/>
        <v>0.35382299934926781</v>
      </c>
    </row>
    <row r="788" spans="16:19" x14ac:dyDescent="0.25">
      <c r="P788">
        <v>6.11499999999939</v>
      </c>
      <c r="Q788" s="8">
        <f t="shared" si="25"/>
        <v>7.6736148936289561E-7</v>
      </c>
      <c r="R788" s="8">
        <f>(-$D$19/$Q788+$Q788+SQRT(($D$19/$Q788-$Q788)^2-4*($D$17*$D$20/$Q788+2*$D$17*$D$18*$D$20/($Q788^2))*(-2*$D$21*($Q788^2)/($D$17*$D$18*$D$20))))/(2*($D$17*$D$20/$Q788+4*$D$17*$D$18*$D$20/($Q788^2)))</f>
        <v>0.48746807814056398</v>
      </c>
      <c r="S788" s="8">
        <f t="shared" si="26"/>
        <v>0.36005883575976411</v>
      </c>
    </row>
    <row r="789" spans="16:19" x14ac:dyDescent="0.25">
      <c r="P789">
        <v>6.1099999999993901</v>
      </c>
      <c r="Q789" s="8">
        <f t="shared" si="25"/>
        <v>7.7624711662978085E-7</v>
      </c>
      <c r="R789" s="8">
        <f>(-$D$19/$Q789+$Q789+SQRT(($D$19/$Q789-$Q789)^2-4*($D$17*$D$20/$Q789+2*$D$17*$D$18*$D$20/($Q789^2))*(-2*$D$21*($Q789^2)/($D$17*$D$18*$D$20))))/(2*($D$17*$D$20/$Q789+4*$D$17*$D$18*$D$20/($Q789^2)))</f>
        <v>0.49596068974230423</v>
      </c>
      <c r="S789" s="8">
        <f t="shared" si="26"/>
        <v>0.36640296607613843</v>
      </c>
    </row>
    <row r="790" spans="16:19" x14ac:dyDescent="0.25">
      <c r="P790">
        <v>6.1049999999993902</v>
      </c>
      <c r="Q790" s="8">
        <f t="shared" si="25"/>
        <v>7.8523563461117355E-7</v>
      </c>
      <c r="R790" s="8">
        <f>(-$D$19/$Q790+$Q790+SQRT(($D$19/$Q790-$Q790)^2-4*($D$17*$D$20/$Q790+2*$D$17*$D$18*$D$20/($Q790^2))*(-2*$D$21*($Q790^2)/($D$17*$D$18*$D$20))))/(2*($D$17*$D$20/$Q790+4*$D$17*$D$18*$D$20/($Q790^2)))</f>
        <v>0.50460124622347802</v>
      </c>
      <c r="S790" s="8">
        <f t="shared" si="26"/>
        <v>0.37285727483881675</v>
      </c>
    </row>
    <row r="791" spans="16:19" x14ac:dyDescent="0.25">
      <c r="P791">
        <v>6.0999999999993904</v>
      </c>
      <c r="Q791" s="8">
        <f t="shared" si="25"/>
        <v>7.9432823472539594E-7</v>
      </c>
      <c r="R791" s="8">
        <f>(-$D$19/$Q791+$Q791+SQRT(($D$19/$Q791-$Q791)^2-4*($D$17*$D$20/$Q791+2*$D$17*$D$18*$D$20/($Q791^2))*(-2*$D$21*($Q791^2)/($D$17*$D$18*$D$20))))/(2*($D$17*$D$20/$Q791+4*$D$17*$D$18*$D$20/($Q791^2)))</f>
        <v>0.51339232478638419</v>
      </c>
      <c r="S791" s="8">
        <f t="shared" si="26"/>
        <v>0.37942367940564958</v>
      </c>
    </row>
    <row r="792" spans="16:19" x14ac:dyDescent="0.25">
      <c r="P792">
        <v>6.0949999999993896</v>
      </c>
      <c r="Q792" s="8">
        <f t="shared" si="25"/>
        <v>8.03526122186746E-7</v>
      </c>
      <c r="R792" s="8">
        <f>(-$D$19/$Q792+$Q792+SQRT(($D$19/$Q792-$Q792)^2-4*($D$17*$D$20/$Q792+2*$D$17*$D$18*$D$20/($Q792^2))*(-2*$D$21*($Q792^2)/($D$17*$D$18*$D$20))))/(2*($D$17*$D$20/$Q792+4*$D$17*$D$18*$D$20/($Q792^2)))</f>
        <v>0.5223365475281464</v>
      </c>
      <c r="S792" s="8">
        <f t="shared" si="26"/>
        <v>0.38610413052353071</v>
      </c>
    </row>
    <row r="793" spans="16:19" x14ac:dyDescent="0.25">
      <c r="P793">
        <v>6.0899999999993897</v>
      </c>
      <c r="Q793" s="8">
        <f t="shared" si="25"/>
        <v>8.1283051616524101E-7</v>
      </c>
      <c r="R793" s="8">
        <f>(-$D$19/$Q793+$Q793+SQRT(($D$19/$Q793-$Q793)^2-4*($D$17*$D$20/$Q793+2*$D$17*$D$18*$D$20/($Q793^2))*(-2*$D$21*($Q793^2)/($D$17*$D$18*$D$20))))/(2*($D$17*$D$20/$Q793+4*$D$17*$D$18*$D$20/($Q793^2)))</f>
        <v>0.53143658222278134</v>
      </c>
      <c r="S793" s="8">
        <f t="shared" si="26"/>
        <v>0.39290061290996964</v>
      </c>
    </row>
    <row r="794" spans="16:19" x14ac:dyDescent="0.25">
      <c r="P794">
        <v>6.0849999999993898</v>
      </c>
      <c r="Q794" s="8">
        <f t="shared" si="25"/>
        <v>8.2224264994822613E-7</v>
      </c>
      <c r="R794" s="8">
        <f>(-$D$19/$Q794+$Q794+SQRT(($D$19/$Q794-$Q794)^2-4*($D$17*$D$20/$Q794+2*$D$17*$D$18*$D$20/($Q794^2))*(-2*$D$21*($Q794^2)/($D$17*$D$18*$D$20))))/(2*($D$17*$D$20/$Q794+4*$D$17*$D$18*$D$20/($Q794^2)))</f>
        <v>0.54069514311690292</v>
      </c>
      <c r="S794" s="8">
        <f t="shared" si="26"/>
        <v>0.39981514584480338</v>
      </c>
    </row>
    <row r="795" spans="16:19" x14ac:dyDescent="0.25">
      <c r="P795">
        <v>6.0799999999993899</v>
      </c>
      <c r="Q795" s="8">
        <f t="shared" si="25"/>
        <v>8.3176377110383777E-7</v>
      </c>
      <c r="R795" s="8">
        <f>(-$D$19/$Q795+$Q795+SQRT(($D$19/$Q795-$Q795)^2-4*($D$17*$D$20/$Q795+2*$D$17*$D$18*$D$20/($Q795^2))*(-2*$D$21*($Q795^2)/($D$17*$D$18*$D$20))))/(2*($D$17*$D$20/$Q795+4*$D$17*$D$18*$D$20/($Q795^2)))</f>
        <v>0.55011499173927303</v>
      </c>
      <c r="S795" s="8">
        <f t="shared" si="26"/>
        <v>0.40684978377220521</v>
      </c>
    </row>
    <row r="796" spans="16:19" x14ac:dyDescent="0.25">
      <c r="P796">
        <v>6.0749999999993802</v>
      </c>
      <c r="Q796" s="8">
        <f t="shared" si="25"/>
        <v>8.4139514164639472E-7</v>
      </c>
      <c r="R796" s="8">
        <f>(-$D$19/$Q796+$Q796+SQRT(($D$19/$Q796-$Q796)^2-4*($D$17*$D$20/$Q796+2*$D$17*$D$18*$D$20/($Q796^2))*(-2*$D$21*($Q796^2)/($D$17*$D$18*$D$20))))/(2*($D$17*$D$20/$Q796+4*$D$17*$D$18*$D$20/($Q796^2)))</f>
        <v>0.55969893772448975</v>
      </c>
      <c r="S796" s="8">
        <f t="shared" si="26"/>
        <v>0.41400661691320573</v>
      </c>
    </row>
    <row r="797" spans="16:19" x14ac:dyDescent="0.25">
      <c r="P797">
        <v>6.0699999999993803</v>
      </c>
      <c r="Q797" s="8">
        <f t="shared" si="25"/>
        <v>8.5113803820358999E-7</v>
      </c>
      <c r="R797" s="8">
        <f>(-$D$19/$Q797+$Q797+SQRT(($D$19/$Q797-$Q797)^2-4*($D$17*$D$20/$Q797+2*$D$17*$D$18*$D$20/($Q797^2))*(-2*$D$21*($Q797^2)/($D$17*$D$18*$D$20))))/(2*($D$17*$D$20/$Q797+4*$D$17*$D$18*$D$20/($Q797^2)))</f>
        <v>0.56944983965091078</v>
      </c>
      <c r="S797" s="8">
        <f t="shared" si="26"/>
        <v>0.42128777188879907</v>
      </c>
    </row>
    <row r="798" spans="16:19" x14ac:dyDescent="0.25">
      <c r="P798">
        <v>6.0649999999993804</v>
      </c>
      <c r="Q798" s="8">
        <f t="shared" si="25"/>
        <v>8.6099375218582822E-7</v>
      </c>
      <c r="R798" s="8">
        <f>(-$D$19/$Q798+$Q798+SQRT(($D$19/$Q798-$Q798)^2-4*($D$17*$D$20/$Q798+2*$D$17*$D$18*$D$20/($Q798^2))*(-2*$D$21*($Q798^2)/($D$17*$D$18*$D$20))))/(2*($D$17*$D$20/$Q798+4*$D$17*$D$18*$D$20/($Q798^2)))</f>
        <v>0.57937060589338085</v>
      </c>
      <c r="S798" s="8">
        <f t="shared" si="26"/>
        <v>0.42869541235405872</v>
      </c>
    </row>
    <row r="799" spans="16:19" x14ac:dyDescent="0.25">
      <c r="P799">
        <v>6.0599999999993797</v>
      </c>
      <c r="Q799" s="8">
        <f t="shared" si="25"/>
        <v>8.709635899573239E-7</v>
      </c>
      <c r="R799" s="8">
        <f>(-$D$19/$Q799+$Q799+SQRT(($D$19/$Q799-$Q799)^2-4*($D$17*$D$20/$Q799+2*$D$17*$D$18*$D$20/($Q799^2))*(-2*$D$21*($Q799^2)/($D$17*$D$18*$D$20))))/(2*($D$17*$D$20/$Q799+4*$D$17*$D$18*$D$20/($Q799^2)))</f>
        <v>0.58946419549061702</v>
      </c>
      <c r="S799" s="8">
        <f t="shared" si="26"/>
        <v>0.43623173964315093</v>
      </c>
    </row>
    <row r="800" spans="16:19" x14ac:dyDescent="0.25">
      <c r="P800">
        <v>6.0549999999993798</v>
      </c>
      <c r="Q800" s="8">
        <f t="shared" si="25"/>
        <v>8.8104887300927168E-7</v>
      </c>
      <c r="R800" s="8">
        <f>(-$D$19/$Q800+$Q800+SQRT(($D$19/$Q800-$Q800)^2-4*($D$17*$D$20/$Q800+2*$D$17*$D$18*$D$20/($Q800^2))*(-2*$D$21*($Q800^2)/($D$17*$D$18*$D$20))))/(2*($D$17*$D$20/$Q800+4*$D$17*$D$18*$D$20/($Q800^2)))</f>
        <v>0.59973361902779276</v>
      </c>
      <c r="S800" s="8">
        <f t="shared" si="26"/>
        <v>0.44389899342565176</v>
      </c>
    </row>
    <row r="801" spans="16:19" x14ac:dyDescent="0.25">
      <c r="P801">
        <v>6.0499999999993799</v>
      </c>
      <c r="Q801" s="8">
        <f t="shared" si="25"/>
        <v>8.9125093813501764E-7</v>
      </c>
      <c r="R801" s="8">
        <f>(-$D$19/$Q801+$Q801+SQRT(($D$19/$Q801-$Q801)^2-4*($D$17*$D$20/$Q801+2*$D$17*$D$18*$D$20/($Q801^2))*(-2*$D$21*($Q801^2)/($D$17*$D$18*$D$20))))/(2*($D$17*$D$20/$Q801+4*$D$17*$D$18*$D$20/($Q801^2)))</f>
        <v>0.6101819395344944</v>
      </c>
      <c r="S801" s="8">
        <f t="shared" si="26"/>
        <v>0.45169945237429465</v>
      </c>
    </row>
    <row r="802" spans="16:19" x14ac:dyDescent="0.25">
      <c r="P802">
        <v>6.04499999999938</v>
      </c>
      <c r="Q802" s="8">
        <f t="shared" si="25"/>
        <v>9.0157113760724214E-7</v>
      </c>
      <c r="R802" s="8">
        <f>(-$D$19/$Q802+$Q802+SQRT(($D$19/$Q802-$Q802)^2-4*($D$17*$D$20/$Q802+2*$D$17*$D$18*$D$20/($Q802^2))*(-2*$D$21*($Q802^2)/($D$17*$D$18*$D$20))))/(2*($D$17*$D$20/$Q802+4*$D$17*$D$18*$D$20/($Q802^2)))</f>
        <v>0.62081227339830181</v>
      </c>
      <c r="S802" s="8">
        <f t="shared" si="26"/>
        <v>0.4596354348443355</v>
      </c>
    </row>
    <row r="803" spans="16:19" x14ac:dyDescent="0.25">
      <c r="P803">
        <v>6.0399999999993801</v>
      </c>
      <c r="Q803" s="8">
        <f t="shared" si="25"/>
        <v>9.1201083935720973E-7</v>
      </c>
      <c r="R803" s="8">
        <f>(-$D$19/$Q803+$Q803+SQRT(($D$19/$Q803-$Q803)^2-4*($D$17*$D$20/$Q803+2*$D$17*$D$18*$D$20/($Q803^2))*(-2*$D$21*($Q803^2)/($D$17*$D$18*$D$20))))/(2*($D$17*$D$20/$Q803+4*$D$17*$D$18*$D$20/($Q803^2)))</f>
        <v>0.63162779129430069</v>
      </c>
      <c r="S803" s="8">
        <f t="shared" si="26"/>
        <v>0.46770929956476587</v>
      </c>
    </row>
    <row r="804" spans="16:19" x14ac:dyDescent="0.25">
      <c r="P804">
        <v>6.0349999999993802</v>
      </c>
      <c r="Q804" s="8">
        <f t="shared" si="25"/>
        <v>9.2257142715607818E-7</v>
      </c>
      <c r="R804" s="8">
        <f>(-$D$19/$Q804+$Q804+SQRT(($D$19/$Q804-$Q804)^2-4*($D$17*$D$20/$Q804+2*$D$17*$D$18*$D$20/($Q804^2))*(-2*$D$21*($Q804^2)/($D$17*$D$18*$D$20))))/(2*($D$17*$D$20/$Q804+4*$D$17*$D$18*$D$20/($Q804^2)))</f>
        <v>0.64263171913077022</v>
      </c>
      <c r="S804" s="8">
        <f t="shared" si="26"/>
        <v>0.47592344634155287</v>
      </c>
    </row>
    <row r="805" spans="16:19" x14ac:dyDescent="0.25">
      <c r="P805">
        <v>6.0299999999993803</v>
      </c>
      <c r="Q805" s="8">
        <f t="shared" si="25"/>
        <v>9.332543007983213E-7</v>
      </c>
      <c r="R805" s="8">
        <f>(-$D$19/$Q805+$Q805+SQRT(($D$19/$Q805-$Q805)^2-4*($D$17*$D$20/$Q805+2*$D$17*$D$18*$D$20/($Q805^2))*(-2*$D$21*($Q805^2)/($D$17*$D$18*$D$20))))/(2*($D$17*$D$20/$Q805+4*$D$17*$D$18*$D$20/($Q805^2)))</f>
        <v>0.6538273390113597</v>
      </c>
      <c r="S805" s="8">
        <f t="shared" si="26"/>
        <v>0.48428031677314132</v>
      </c>
    </row>
    <row r="806" spans="16:19" x14ac:dyDescent="0.25">
      <c r="P806">
        <v>6.0249999999993804</v>
      </c>
      <c r="Q806" s="8">
        <f t="shared" si="25"/>
        <v>9.4406087628726895E-7</v>
      </c>
      <c r="R806" s="8">
        <f>(-$D$19/$Q806+$Q806+SQRT(($D$19/$Q806-$Q806)^2-4*($D$17*$D$20/$Q806+2*$D$17*$D$18*$D$20/($Q806^2))*(-2*$D$21*($Q806^2)/($D$17*$D$18*$D$20))))/(2*($D$17*$D$20/$Q806+4*$D$17*$D$18*$D$20/($Q806^2)))</f>
        <v>0.66521799021401973</v>
      </c>
      <c r="S806" s="8">
        <f t="shared" si="26"/>
        <v>0.49278239497841453</v>
      </c>
    </row>
    <row r="807" spans="16:19" x14ac:dyDescent="0.25">
      <c r="P807">
        <v>6.0199999999993796</v>
      </c>
      <c r="Q807" s="8">
        <f t="shared" si="25"/>
        <v>9.549925860227987E-7</v>
      </c>
      <c r="R807" s="8">
        <f>(-$D$19/$Q807+$Q807+SQRT(($D$19/$Q807-$Q807)^2-4*($D$17*$D$20/$Q807+2*$D$17*$D$18*$D$20/($Q807^2))*(-2*$D$21*($Q807^2)/($D$17*$D$18*$D$20))))/(2*($D$17*$D$20/$Q807+4*$D$17*$D$18*$D$20/($Q807^2)))</f>
        <v>0.67680707018698916</v>
      </c>
      <c r="S807" s="8">
        <f t="shared" si="26"/>
        <v>0.50143220833733737</v>
      </c>
    </row>
    <row r="808" spans="16:19" x14ac:dyDescent="0.25">
      <c r="P808">
        <v>6.0149999999993797</v>
      </c>
      <c r="Q808" s="8">
        <f t="shared" si="25"/>
        <v>9.6605087899119209E-7</v>
      </c>
      <c r="R808" s="8">
        <f>(-$D$19/$Q808+$Q808+SQRT(($D$19/$Q808-$Q808)^2-4*($D$17*$D$20/$Q808+2*$D$17*$D$18*$D$20/($Q808^2))*(-2*$D$21*($Q808^2)/($D$17*$D$18*$D$20))))/(2*($D$17*$D$20/$Q808+4*$D$17*$D$18*$D$20/($Q808^2)))</f>
        <v>0.6885980355621254</v>
      </c>
      <c r="S808" s="8">
        <f t="shared" si="26"/>
        <v>0.51023232824449616</v>
      </c>
    </row>
    <row r="809" spans="16:19" x14ac:dyDescent="0.25">
      <c r="P809">
        <v>6.0099999999993701</v>
      </c>
      <c r="Q809" s="8">
        <f t="shared" si="25"/>
        <v>9.7723722095722607E-7</v>
      </c>
      <c r="R809" s="8">
        <f>(-$D$19/$Q809+$Q809+SQRT(($D$19/$Q809-$Q809)^2-4*($D$17*$D$20/$Q809+2*$D$17*$D$18*$D$20/($Q809^2))*(-2*$D$21*($Q809^2)/($D$17*$D$18*$D$20))))/(2*($D$17*$D$20/$Q809+4*$D$17*$D$18*$D$20/($Q809^2)))</f>
        <v>0.70059440318592481</v>
      </c>
      <c r="S809" s="8">
        <f t="shared" si="26"/>
        <v>0.51918537087579275</v>
      </c>
    </row>
    <row r="810" spans="16:19" x14ac:dyDescent="0.25">
      <c r="P810">
        <v>6.0049999999993702</v>
      </c>
      <c r="Q810" s="8">
        <f t="shared" si="25"/>
        <v>9.8855309465837038E-7</v>
      </c>
      <c r="R810" s="8">
        <f>(-$D$19/$Q810+$Q810+SQRT(($D$19/$Q810-$Q810)^2-4*($D$17*$D$20/$Q810+2*$D$17*$D$18*$D$20/($Q810^2))*(-2*$D$21*($Q810^2)/($D$17*$D$18*$D$20))))/(2*($D$17*$D$20/$Q810+4*$D$17*$D$18*$D$20/($Q810^2)))</f>
        <v>0.71279975116837713</v>
      </c>
      <c r="S810" s="8">
        <f t="shared" si="26"/>
        <v>0.52829399796840149</v>
      </c>
    </row>
    <row r="811" spans="16:19" x14ac:dyDescent="0.25">
      <c r="P811">
        <v>5.9999999999993703</v>
      </c>
      <c r="Q811" s="8">
        <f t="shared" si="25"/>
        <v>1.0000000000014482E-6</v>
      </c>
      <c r="R811" s="8">
        <f>(-$D$19/$Q811+$Q811+SQRT(($D$19/$Q811-$Q811)^2-4*($D$17*$D$20/$Q811+2*$D$17*$D$18*$D$20/($Q811^2))*(-2*$D$21*($Q811^2)/($D$17*$D$18*$D$20))))/(2*($D$17*$D$20/$Q811+4*$D$17*$D$18*$D$20/($Q811^2)))</f>
        <v>0.72521771995032336</v>
      </c>
      <c r="S811" s="8">
        <f t="shared" si="26"/>
        <v>0.53756091761448244</v>
      </c>
    </row>
    <row r="812" spans="16:19" x14ac:dyDescent="0.25">
      <c r="P812">
        <v>5.9949999999993704</v>
      </c>
      <c r="Q812" s="8">
        <f t="shared" si="25"/>
        <v>1.0115794542613634E-6</v>
      </c>
      <c r="R812" s="8">
        <f>(-$D$19/$Q812+$Q812+SQRT(($D$19/$Q812-$Q812)^2-4*($D$17*$D$20/$Q812+2*$D$17*$D$18*$D$20/($Q812^2))*(-2*$D$21*($Q812^2)/($D$17*$D$18*$D$20))))/(2*($D$17*$D$20/$Q812+4*$D$17*$D$18*$D$20/($Q812^2)))</f>
        <v>0.73785201338917772</v>
      </c>
      <c r="S812" s="8">
        <f t="shared" si="26"/>
        <v>0.5469888850685537</v>
      </c>
    </row>
    <row r="813" spans="16:19" x14ac:dyDescent="0.25">
      <c r="P813">
        <v>5.9899999999993696</v>
      </c>
      <c r="Q813" s="8">
        <f t="shared" si="25"/>
        <v>1.0232929922822377E-6</v>
      </c>
      <c r="R813" s="8">
        <f>(-$D$19/$Q813+$Q813+SQRT(($D$19/$Q813-$Q813)^2-4*($D$17*$D$20/$Q813+2*$D$17*$D$18*$D$20/($Q813^2))*(-2*$D$21*($Q813^2)/($D$17*$D$18*$D$20))))/(2*($D$17*$D$20/$Q813+4*$D$17*$D$18*$D$20/($Q813^2)))</f>
        <v>0.75070639986368559</v>
      </c>
      <c r="S813" s="8">
        <f t="shared" si="26"/>
        <v>0.55658070356901634</v>
      </c>
    </row>
    <row r="814" spans="16:19" x14ac:dyDescent="0.25">
      <c r="P814">
        <v>5.9849999999993697</v>
      </c>
      <c r="Q814" s="8">
        <f t="shared" si="25"/>
        <v>1.0351421666808446E-6</v>
      </c>
      <c r="R814" s="8">
        <f>(-$D$19/$Q814+$Q814+SQRT(($D$19/$Q814-$Q814)^2-4*($D$17*$D$20/$Q814+2*$D$17*$D$18*$D$20/($Q814^2))*(-2*$D$21*($Q814^2)/($D$17*$D$18*$D$20))))/(2*($D$17*$D$20/$Q814+4*$D$17*$D$18*$D$20/($Q814^2)))</f>
        <v>0.76378471339788623</v>
      </c>
      <c r="S814" s="8">
        <f t="shared" si="26"/>
        <v>0.56633922517396074</v>
      </c>
    </row>
    <row r="815" spans="16:19" x14ac:dyDescent="0.25">
      <c r="P815">
        <v>5.9799999999993698</v>
      </c>
      <c r="Q815" s="8">
        <f t="shared" si="25"/>
        <v>1.0471285480524177E-6</v>
      </c>
      <c r="R815" s="8">
        <f>(-$D$19/$Q815+$Q815+SQRT(($D$19/$Q815-$Q815)^2-4*($D$17*$D$20/$Q815+2*$D$17*$D$18*$D$20/($Q815^2))*(-2*$D$21*($Q815^2)/($D$17*$D$18*$D$20))))/(2*($D$17*$D$20/$Q815+4*$D$17*$D$18*$D$20/($Q815^2)))</f>
        <v>0.77709085480468054</v>
      </c>
      <c r="S815" s="8">
        <f t="shared" si="26"/>
        <v>0.5762673516115524</v>
      </c>
    </row>
    <row r="816" spans="16:19" x14ac:dyDescent="0.25">
      <c r="P816">
        <v>5.9749999999993699</v>
      </c>
      <c r="Q816" s="8">
        <f t="shared" si="25"/>
        <v>1.0592537251788245E-6</v>
      </c>
      <c r="R816" s="8">
        <f>(-$D$19/$Q816+$Q816+SQRT(($D$19/$Q816-$Q816)^2-4*($D$17*$D$20/$Q816+2*$D$17*$D$18*$D$20/($Q816^2))*(-2*$D$21*($Q816^2)/($D$17*$D$18*$D$20))))/(2*($D$17*$D$20/$Q816+4*$D$17*$D$18*$D$20/($Q816^2)))</f>
        <v>0.79062879284929855</v>
      </c>
      <c r="S816" s="8">
        <f t="shared" si="26"/>
        <v>0.58636803514521363</v>
      </c>
    </row>
    <row r="817" spans="16:19" x14ac:dyDescent="0.25">
      <c r="P817">
        <v>5.96999999999937</v>
      </c>
      <c r="Q817" s="8">
        <f t="shared" si="25"/>
        <v>1.0715193052391598E-6</v>
      </c>
      <c r="R817" s="8">
        <f>(-$D$19/$Q817+$Q817+SQRT(($D$19/$Q817-$Q817)^2-4*($D$17*$D$20/$Q817+2*$D$17*$D$18*$D$20/($Q817^2))*(-2*$D$21*($Q817^2)/($D$17*$D$18*$D$20))))/(2*($D$17*$D$20/$Q817+4*$D$17*$D$18*$D$20/($Q817^2)))</f>
        <v>0.804402565433044</v>
      </c>
      <c r="S817" s="8">
        <f t="shared" si="26"/>
        <v>0.59664427945388454</v>
      </c>
    </row>
    <row r="818" spans="16:19" x14ac:dyDescent="0.25">
      <c r="P818">
        <v>5.9649999999993701</v>
      </c>
      <c r="Q818" s="8">
        <f t="shared" si="25"/>
        <v>1.0839269140227749E-6</v>
      </c>
      <c r="R818" s="8">
        <f>(-$D$19/$Q818+$Q818+SQRT(($D$19/$Q818-$Q818)^2-4*($D$17*$D$20/$Q818+2*$D$17*$D$18*$D$20/($Q818^2))*(-2*$D$21*($Q818^2)/($D$17*$D$18*$D$20))))/(2*($D$17*$D$20/$Q818+4*$D$17*$D$18*$D$20/($Q818^2)))</f>
        <v>0.81841628079766127</v>
      </c>
      <c r="S818" s="8">
        <f t="shared" si="26"/>
        <v>0.60709914052761804</v>
      </c>
    </row>
    <row r="819" spans="16:19" x14ac:dyDescent="0.25">
      <c r="P819">
        <v>5.9599999999993702</v>
      </c>
      <c r="Q819" s="8">
        <f t="shared" si="25"/>
        <v>1.0964781961447743E-6</v>
      </c>
      <c r="R819" s="8">
        <f>(-$D$19/$Q819+$Q819+SQRT(($D$19/$Q819-$Q819)^2-4*($D$17*$D$20/$Q819+2*$D$17*$D$18*$D$20/($Q819^2))*(-2*$D$21*($Q819^2)/($D$17*$D$18*$D$20))))/(2*($D$17*$D$20/$Q819+4*$D$17*$D$18*$D$20/($Q819^2)))</f>
        <v>0.83267411875067898</v>
      </c>
      <c r="S819" s="8">
        <f t="shared" si="26"/>
        <v>0.61773572757877382</v>
      </c>
    </row>
    <row r="820" spans="16:19" x14ac:dyDescent="0.25">
      <c r="P820">
        <v>5.9549999999993704</v>
      </c>
      <c r="Q820" s="8">
        <f t="shared" si="25"/>
        <v>1.109174815264007E-6</v>
      </c>
      <c r="R820" s="8">
        <f>(-$D$19/$Q820+$Q820+SQRT(($D$19/$Q820-$Q820)^2-4*($D$17*$D$20/$Q820+2*$D$17*$D$18*$D$20/($Q820^2))*(-2*$D$21*($Q820^2)/($D$17*$D$18*$D$20))))/(2*($D$17*$D$20/$Q820+4*$D$17*$D$18*$D$20/($Q820^2)))</f>
        <v>0.84718033191210285</v>
      </c>
      <c r="S820" s="8">
        <f t="shared" si="26"/>
        <v>0.62855720396908732</v>
      </c>
    </row>
    <row r="821" spans="16:19" x14ac:dyDescent="0.25">
      <c r="P821">
        <v>5.9499999999993598</v>
      </c>
      <c r="Q821" s="8">
        <f t="shared" si="25"/>
        <v>1.1220184543036156E-6</v>
      </c>
      <c r="R821" s="8">
        <f>(-$D$19/$Q821+$Q821+SQRT(($D$19/$Q821-$Q821)^2-4*($D$17*$D$20/$Q821+2*$D$17*$D$18*$D$20/($Q821^2))*(-2*$D$21*($Q821^2)/($D$17*$D$18*$D$20))))/(2*($D$17*$D$20/$Q821+4*$D$17*$D$18*$D$20/($Q821^2)))</f>
        <v>0.86193924698286262</v>
      </c>
      <c r="S821" s="8">
        <f t="shared" si="26"/>
        <v>0.63956678815291512</v>
      </c>
    </row>
    <row r="822" spans="16:19" x14ac:dyDescent="0.25">
      <c r="P822">
        <v>5.9449999999993599</v>
      </c>
      <c r="Q822" s="8">
        <f t="shared" si="25"/>
        <v>1.1350108156739863E-6</v>
      </c>
      <c r="R822" s="8">
        <f>(-$D$19/$Q822+$Q822+SQRT(($D$19/$Q822-$Q822)^2-4*($D$17*$D$20/$Q822+2*$D$17*$D$18*$D$20/($Q822^2))*(-2*$D$21*($Q822^2)/($D$17*$D$18*$D$20))))/(2*($D$17*$D$20/$Q822+4*$D$17*$D$18*$D$20/($Q822^2)))</f>
        <v>0.87695526603517993</v>
      </c>
      <c r="S822" s="8">
        <f t="shared" si="26"/>
        <v>0.6507677546367806</v>
      </c>
    </row>
    <row r="823" spans="16:19" x14ac:dyDescent="0.25">
      <c r="P823">
        <v>5.93999999999936</v>
      </c>
      <c r="Q823" s="8">
        <f t="shared" si="25"/>
        <v>1.1481536214985734E-6</v>
      </c>
      <c r="R823" s="8">
        <f>(-$D$19/$Q823+$Q823+SQRT(($D$19/$Q823-$Q823)^2-4*($D$17*$D$20/$Q823+2*$D$17*$D$18*$D$20/($Q823^2))*(-2*$D$21*($Q823^2)/($D$17*$D$18*$D$20))))/(2*($D$17*$D$20/$Q823+4*$D$17*$D$18*$D$20/($Q823^2)))</f>
        <v>0.89223286782575528</v>
      </c>
      <c r="S823" s="8">
        <f t="shared" si="26"/>
        <v>0.6621634349558887</v>
      </c>
    </row>
    <row r="824" spans="16:19" x14ac:dyDescent="0.25">
      <c r="P824">
        <v>5.9349999999993601</v>
      </c>
      <c r="Q824" s="8">
        <f t="shared" si="25"/>
        <v>1.1614486138420529E-6</v>
      </c>
      <c r="R824" s="8">
        <f>(-$D$19/$Q824+$Q824+SQRT(($D$19/$Q824-$Q824)^2-4*($D$17*$D$20/$Q824+2*$D$17*$D$18*$D$20/($Q824^2))*(-2*$D$21*($Q824^2)/($D$17*$D$18*$D$20))))/(2*($D$17*$D$20/$Q824+4*$D$17*$D$18*$D$20/($Q824^2)))</f>
        <v>0.90777660913149727</v>
      </c>
      <c r="S824" s="8">
        <f t="shared" si="26"/>
        <v>0.6737572186674019</v>
      </c>
    </row>
    <row r="825" spans="16:19" x14ac:dyDescent="0.25">
      <c r="P825">
        <v>5.9299999999993602</v>
      </c>
      <c r="Q825" s="8">
        <f t="shared" si="25"/>
        <v>1.1748975549412594E-6</v>
      </c>
      <c r="R825" s="8">
        <f>(-$D$19/$Q825+$Q825+SQRT(($D$19/$Q825-$Q825)^2-4*($D$17*$D$20/$Q825+2*$D$17*$D$18*$D$20/($Q825^2))*(-2*$D$21*($Q825^2)/($D$17*$D$18*$D$20))))/(2*($D$17*$D$20/$Q825+4*$D$17*$D$18*$D$20/($Q825^2)))</f>
        <v>0.92359112610868954</v>
      </c>
      <c r="S825" s="8">
        <f t="shared" si="26"/>
        <v>0.68555255436114571</v>
      </c>
    </row>
    <row r="826" spans="16:19" x14ac:dyDescent="0.25">
      <c r="P826">
        <v>5.9249999999993603</v>
      </c>
      <c r="Q826" s="8">
        <f t="shared" si="25"/>
        <v>1.1885022274387682E-6</v>
      </c>
      <c r="R826" s="8">
        <f>(-$D$19/$Q826+$Q826+SQRT(($D$19/$Q826-$Q826)^2-4*($D$17*$D$20/$Q826+2*$D$17*$D$18*$D$20/($Q826^2))*(-2*$D$21*($Q826^2)/($D$17*$D$18*$D$20))))/(2*($D$17*$D$20/$Q826+4*$D$17*$D$18*$D$20/($Q826^2)))</f>
        <v>0.93968113567579592</v>
      </c>
      <c r="S826" s="8">
        <f t="shared" si="26"/>
        <v>0.69755295068789147</v>
      </c>
    </row>
    <row r="827" spans="16:19" x14ac:dyDescent="0.25">
      <c r="P827">
        <v>5.9199999999993604</v>
      </c>
      <c r="Q827" s="8">
        <f t="shared" si="25"/>
        <v>1.2022644346191809E-6</v>
      </c>
      <c r="R827" s="8">
        <f>(-$D$19/$Q827+$Q827+SQRT(($D$19/$Q827-$Q827)^2-4*($D$17*$D$20/$Q827+2*$D$17*$D$18*$D$20/($Q827^2))*(-2*$D$21*($Q827^2)/($D$17*$D$18*$D$20))))/(2*($D$17*$D$20/$Q827+4*$D$17*$D$18*$D$20/($Q827^2)))</f>
        <v>0.95605143692035754</v>
      </c>
      <c r="S827" s="8">
        <f t="shared" si="26"/>
        <v>0.70976197740555236</v>
      </c>
    </row>
    <row r="828" spans="16:19" x14ac:dyDescent="0.25">
      <c r="P828">
        <v>5.9149999999993597</v>
      </c>
      <c r="Q828" s="8">
        <f t="shared" si="25"/>
        <v>1.2161860006481608E-6</v>
      </c>
      <c r="R828" s="8">
        <f>(-$D$19/$Q828+$Q828+SQRT(($D$19/$Q828-$Q828)^2-4*($D$17*$D$20/$Q828+2*$D$17*$D$18*$D$20/($Q828^2))*(-2*$D$21*($Q828^2)/($D$17*$D$18*$D$20))))/(2*($D$17*$D$20/$Q828+4*$D$17*$D$18*$D$20/($Q828^2)))</f>
        <v>0.97270691253041375</v>
      </c>
      <c r="S828" s="8">
        <f t="shared" si="26"/>
        <v>0.72218326644361786</v>
      </c>
    </row>
    <row r="829" spans="16:19" x14ac:dyDescent="0.25">
      <c r="P829">
        <v>5.9099999999993598</v>
      </c>
      <c r="Q829" s="8">
        <f t="shared" si="25"/>
        <v>1.2302687708141927E-6</v>
      </c>
      <c r="R829" s="8">
        <f>(-$D$19/$Q829+$Q829+SQRT(($D$19/$Q829-$Q829)^2-4*($D$17*$D$20/$Q829+2*$D$17*$D$18*$D$20/($Q829^2))*(-2*$D$21*($Q829^2)/($D$17*$D$18*$D$20))))/(2*($D$17*$D$20/$Q829+4*$D$17*$D$18*$D$20/($Q829^2)))</f>
        <v>0.9896525302508079</v>
      </c>
      <c r="S829" s="8">
        <f t="shared" si="26"/>
        <v>0.7348205129860903</v>
      </c>
    </row>
    <row r="830" spans="16:19" x14ac:dyDescent="0.25">
      <c r="P830">
        <v>5.9049999999993599</v>
      </c>
      <c r="Q830" s="8">
        <f t="shared" si="25"/>
        <v>1.2445146117732173E-6</v>
      </c>
      <c r="R830" s="8">
        <f>(-$D$19/$Q830+$Q830+SQRT(($D$19/$Q830-$Q830)^2-4*($D$17*$D$20/$Q830+2*$D$17*$D$18*$D$20/($Q830^2))*(-2*$D$21*($Q830^2)/($D$17*$D$18*$D$20))))/(2*($D$17*$D$20/$Q830+4*$D$17*$D$18*$D$20/($Q830^2)))</f>
        <v>1.0068933443649506</v>
      </c>
      <c r="S830" s="8">
        <f t="shared" si="26"/>
        <v>0.74767747657335404</v>
      </c>
    </row>
    <row r="831" spans="16:19" x14ac:dyDescent="0.25">
      <c r="P831">
        <v>5.89999999999936</v>
      </c>
      <c r="Q831" s="8">
        <f t="shared" si="25"/>
        <v>1.2589254117960205E-6</v>
      </c>
      <c r="R831" s="8">
        <f>(-$D$19/$Q831+$Q831+SQRT(($D$19/$Q831-$Q831)^2-4*($D$17*$D$20/$Q831+2*$D$17*$D$18*$D$20/($Q831^2))*(-2*$D$21*($Q831^2)/($D$17*$D$18*$D$20))))/(2*($D$17*$D$20/$Q831+4*$D$17*$D$18*$D$20/($Q831^2)))</f>
        <v>1.0244344972023052</v>
      </c>
      <c r="S831" s="8">
        <f t="shared" si="26"/>
        <v>0.76075798222316871</v>
      </c>
    </row>
    <row r="832" spans="16:19" x14ac:dyDescent="0.25">
      <c r="P832">
        <v>5.8949999999993601</v>
      </c>
      <c r="Q832" s="8">
        <f t="shared" si="25"/>
        <v>1.2735030810185363E-6</v>
      </c>
      <c r="R832" s="8">
        <f>(-$D$19/$Q832+$Q832+SQRT(($D$19/$Q832-$Q832)^2-4*($D$17*$D$20/$Q832+2*$D$17*$D$18*$D$20/($Q832^2))*(-2*$D$21*($Q832^2)/($D$17*$D$18*$D$20))))/(2*($D$17*$D$20/$Q832+4*$D$17*$D$18*$D$20/($Q832^2)))</f>
        <v>1.0422812206721916</v>
      </c>
      <c r="S832" s="8">
        <f t="shared" si="26"/>
        <v>0.77406592157123588</v>
      </c>
    </row>
    <row r="833" spans="16:19" x14ac:dyDescent="0.25">
      <c r="P833">
        <v>5.8899999999993602</v>
      </c>
      <c r="Q833" s="8">
        <f t="shared" si="25"/>
        <v>1.2882495516950304E-6</v>
      </c>
      <c r="R833" s="8">
        <f>(-$D$19/$Q833+$Q833+SQRT(($D$19/$Q833-$Q833)^2-4*($D$17*$D$20/$Q833+2*$D$17*$D$18*$D$20/($Q833^2))*(-2*$D$21*($Q833^2)/($D$17*$D$18*$D$20))))/(2*($D$17*$D$20/$Q833+4*$D$17*$D$18*$D$20/($Q833^2)))</f>
        <v>1.0604388378242919</v>
      </c>
      <c r="S833" s="8">
        <f t="shared" si="26"/>
        <v>0.78760525403161874</v>
      </c>
    </row>
    <row r="834" spans="16:19" x14ac:dyDescent="0.25">
      <c r="P834">
        <v>5.8849999999993496</v>
      </c>
      <c r="Q834" s="8">
        <f t="shared" si="25"/>
        <v>1.3031667784542501E-6</v>
      </c>
      <c r="R834" s="8">
        <f>(-$D$19/$Q834+$Q834+SQRT(($D$19/$Q834-$Q834)^2-4*($D$17*$D$20/$Q834+2*$D$17*$D$18*$D$20/($Q834^2))*(-2*$D$21*($Q834^2)/($D$17*$D$18*$D$20))))/(2*($D$17*$D$20/$Q834+4*$D$17*$D$18*$D$20/($Q834^2)))</f>
        <v>1.0789127644363772</v>
      </c>
      <c r="S834" s="8">
        <f t="shared" si="26"/>
        <v>0.80138000797740527</v>
      </c>
    </row>
    <row r="835" spans="16:19" x14ac:dyDescent="0.25">
      <c r="P835">
        <v>5.8799999999993497</v>
      </c>
      <c r="Q835" s="8">
        <f t="shared" si="25"/>
        <v>1.3182567385583801E-6</v>
      </c>
      <c r="R835" s="8">
        <f>(-$D$19/$Q835+$Q835+SQRT(($D$19/$Q835-$Q835)^2-4*($D$17*$D$20/$Q835+2*$D$17*$D$18*$D$20/($Q835^2))*(-2*$D$21*($Q835^2)/($D$17*$D$18*$D$20))))/(2*($D$17*$D$20/$Q835+4*$D$17*$D$18*$D$20/($Q835^2)))</f>
        <v>1.0977085106295024</v>
      </c>
      <c r="S835" s="8">
        <f t="shared" si="26"/>
        <v>0.81539428194179575</v>
      </c>
    </row>
    <row r="836" spans="16:19" x14ac:dyDescent="0.25">
      <c r="P836">
        <v>5.8749999999993499</v>
      </c>
      <c r="Q836" s="8">
        <f t="shared" si="25"/>
        <v>1.3335214321653176E-6</v>
      </c>
      <c r="R836" s="8">
        <f>(-$D$19/$Q836+$Q836+SQRT(($D$19/$Q836-$Q836)^2-4*($D$17*$D$20/$Q836+2*$D$17*$D$18*$D$20/($Q836^2))*(-2*$D$21*($Q836^2)/($D$17*$D$18*$D$20))))/(2*($D$17*$D$20/$Q836+4*$D$17*$D$18*$D$20/($Q836^2)))</f>
        <v>1.1168316825117299</v>
      </c>
      <c r="S836" s="8">
        <f t="shared" si="26"/>
        <v>0.82965224584040431</v>
      </c>
    </row>
    <row r="837" spans="16:19" x14ac:dyDescent="0.25">
      <c r="P837">
        <v>5.86999999999935</v>
      </c>
      <c r="Q837" s="8">
        <f t="shared" si="25"/>
        <v>1.3489628825936703E-6</v>
      </c>
      <c r="R837" s="8">
        <f>(-$D$19/$Q837+$Q837+SQRT(($D$19/$Q837-$Q837)^2-4*($D$17*$D$20/$Q837+2*$D$17*$D$18*$D$20/($Q837^2))*(-2*$D$21*($Q837^2)/($D$17*$D$18*$D$20))))/(2*($D$17*$D$20/$Q837+4*$D$17*$D$18*$D$20/($Q837^2)))</f>
        <v>1.1362879838501054</v>
      </c>
      <c r="S837" s="8">
        <f t="shared" si="26"/>
        <v>0.84415814221456897</v>
      </c>
    </row>
    <row r="838" spans="16:19" x14ac:dyDescent="0.25">
      <c r="P838">
        <v>5.8649999999993501</v>
      </c>
      <c r="Q838" s="8">
        <f t="shared" si="25"/>
        <v>1.3645831365909646E-6</v>
      </c>
      <c r="R838" s="8">
        <f>(-$D$19/$Q838+$Q838+SQRT(($D$19/$Q838-$Q838)^2-4*($D$17*$D$20/$Q838+2*$D$17*$D$18*$D$20/($Q838^2))*(-2*$D$21*($Q838^2)/($D$17*$D$18*$D$20))))/(2*($D$17*$D$20/$Q838+4*$D$17*$D$18*$D$20/($Q838^2)))</f>
        <v>1.1560832177719271</v>
      </c>
      <c r="S838" s="8">
        <f t="shared" si="26"/>
        <v>0.85891628749644444</v>
      </c>
    </row>
    <row r="839" spans="16:19" x14ac:dyDescent="0.25">
      <c r="P839">
        <v>5.8599999999993502</v>
      </c>
      <c r="Q839" s="8">
        <f t="shared" si="25"/>
        <v>1.3803842646049482E-6</v>
      </c>
      <c r="R839" s="8">
        <f>(-$D$19/$Q839+$Q839+SQRT(($D$19/$Q839-$Q839)^2-4*($D$17*$D$20/$Q839+2*$D$17*$D$18*$D$20/($Q839^2))*(-2*$D$21*($Q839^2)/($D$17*$D$18*$D$20))))/(2*($D$17*$D$20/$Q839+4*$D$17*$D$18*$D$20/($Q839^2)))</f>
        <v>1.1762232884956469</v>
      </c>
      <c r="S839" s="8">
        <f t="shared" si="26"/>
        <v>0.87393107329612929</v>
      </c>
    </row>
    <row r="840" spans="16:19" x14ac:dyDescent="0.25">
      <c r="P840">
        <v>5.8549999999993503</v>
      </c>
      <c r="Q840" s="8">
        <f t="shared" si="25"/>
        <v>1.3963683610580249E-6</v>
      </c>
      <c r="R840" s="8">
        <f>(-$D$19/$Q840+$Q840+SQRT(($D$19/$Q840-$Q840)^2-4*($D$17*$D$20/$Q840+2*$D$17*$D$18*$D$20/($Q840^2))*(-2*$D$21*($Q840^2)/($D$17*$D$18*$D$20))))/(2*($D$17*$D$20/$Q840+4*$D$17*$D$18*$D$20/($Q840^2)))</f>
        <v>1.1967142030919085</v>
      </c>
      <c r="S840" s="8">
        <f t="shared" si="26"/>
        <v>0.88920696771120233</v>
      </c>
    </row>
    <row r="841" spans="16:19" x14ac:dyDescent="0.25">
      <c r="P841">
        <v>5.8499999999993504</v>
      </c>
      <c r="Q841" s="8">
        <f t="shared" si="25"/>
        <v>1.4125375446248656E-6</v>
      </c>
      <c r="R841" s="8">
        <f>(-$D$19/$Q841+$Q841+SQRT(($D$19/$Q841-$Q841)^2-4*($D$17*$D$20/$Q841+2*$D$17*$D$18*$D$20/($Q841^2))*(-2*$D$21*($Q841^2)/($D$17*$D$18*$D$20))))/(2*($D$17*$D$20/$Q841+4*$D$17*$D$18*$D$20/($Q841^2)))</f>
        <v>1.217562073275263</v>
      </c>
      <c r="S841" s="8">
        <f t="shared" si="26"/>
        <v>0.90474851665907174</v>
      </c>
    </row>
    <row r="842" spans="16:19" x14ac:dyDescent="0.25">
      <c r="P842">
        <v>5.8449999999993496</v>
      </c>
      <c r="Q842" s="8">
        <f t="shared" si="25"/>
        <v>1.4288939585132411E-6</v>
      </c>
      <c r="R842" s="8">
        <f>(-$D$19/$Q842+$Q842+SQRT(($D$19/$Q842-$Q842)^2-4*($D$17*$D$20/$Q842+2*$D$17*$D$18*$D$20/($Q842^2))*(-2*$D$21*($Q842^2)/($D$17*$D$18*$D$20))))/(2*($D$17*$D$20/$Q842+4*$D$17*$D$18*$D$20/($Q842^2)))</f>
        <v>1.2387731172271061</v>
      </c>
      <c r="S842" s="8">
        <f t="shared" si="26"/>
        <v>0.92056034523253927</v>
      </c>
    </row>
    <row r="843" spans="16:19" x14ac:dyDescent="0.25">
      <c r="P843">
        <v>5.8399999999993497</v>
      </c>
      <c r="Q843" s="8">
        <f t="shared" si="25"/>
        <v>1.4454397707480904E-6</v>
      </c>
      <c r="R843" s="8">
        <f>(-$D$19/$Q843+$Q843+SQRT(($D$19/$Q843-$Q843)^2-4*($D$17*$D$20/$Q843+2*$D$17*$D$18*$D$20/($Q843^2))*(-2*$D$21*($Q843^2)/($D$17*$D$18*$D$20))))/(2*($D$17*$D$20/$Q843+4*$D$17*$D$18*$D$20/($Q843^2)))</f>
        <v>1.2603536614503521</v>
      </c>
      <c r="S843" s="8">
        <f t="shared" si="26"/>
        <v>0.9366471590789659</v>
      </c>
    </row>
    <row r="844" spans="16:19" x14ac:dyDescent="0.25">
      <c r="P844">
        <v>5.8349999999993498</v>
      </c>
      <c r="Q844" s="8">
        <f t="shared" ref="Q844:Q907" si="27">10^(-P844)</f>
        <v>1.4621771744589061E-6</v>
      </c>
      <c r="R844" s="8">
        <f>(-$D$19/$Q844+$Q844+SQRT(($D$19/$Q844-$Q844)^2-4*($D$17*$D$20/$Q844+2*$D$17*$D$18*$D$20/($Q844^2))*(-2*$D$21*($Q844^2)/($D$17*$D$18*$D$20))))/(2*($D$17*$D$20/$Q844+4*$D$17*$D$18*$D$20/($Q844^2)))</f>
        <v>1.2823101426564507</v>
      </c>
      <c r="S844" s="8">
        <f t="shared" ref="S844:S907" si="28">ABS(($J$28/($D$15*$D$16)+$J$29*$D$17*$D$20/$Q844)*$R844-$D$21*($Q844^2)/($D$17*$D$18*$D$20*$R844)*$J$29-$J$16+$D$9*$J$29)</f>
        <v>0.95301374580348541</v>
      </c>
    </row>
    <row r="845" spans="16:19" x14ac:dyDescent="0.25">
      <c r="P845">
        <v>5.8299999999993499</v>
      </c>
      <c r="Q845" s="8">
        <f t="shared" si="27"/>
        <v>1.4791083881704206E-6</v>
      </c>
      <c r="R845" s="8">
        <f>(-$D$19/$Q845+$Q845+SQRT(($D$19/$Q845-$Q845)^2-4*($D$17*$D$20/$Q845+2*$D$17*$D$18*$D$20/($Q845^2))*(-2*$D$21*($Q845^2)/($D$17*$D$18*$D$20))))/(2*($D$17*$D$20/$Q845+4*$D$17*$D$18*$D$20/($Q845^2)))</f>
        <v>1.3046491096852477</v>
      </c>
      <c r="S845" s="8">
        <f t="shared" si="28"/>
        <v>0.96966497639664206</v>
      </c>
    </row>
    <row r="846" spans="16:19" x14ac:dyDescent="0.25">
      <c r="P846">
        <v>5.82499999999935</v>
      </c>
      <c r="Q846" s="8">
        <f t="shared" si="27"/>
        <v>1.4962356560966697E-6</v>
      </c>
      <c r="R846" s="8">
        <f>(-$D$19/$Q846+$Q846+SQRT(($D$19/$Q846-$Q846)^2-4*($D$17*$D$20/$Q846+2*$D$17*$D$18*$D$20/($Q846^2))*(-2*$D$21*($Q846^2)/($D$17*$D$18*$D$20))))/(2*($D$17*$D$20/$Q846+4*$D$17*$D$18*$D$20/($Q846^2)))</f>
        <v>1.3273772254582974</v>
      </c>
      <c r="S846" s="8">
        <f t="shared" si="28"/>
        <v>0.98660580668690279</v>
      </c>
    </row>
    <row r="847" spans="16:19" x14ac:dyDescent="0.25">
      <c r="P847">
        <v>5.8199999999993404</v>
      </c>
      <c r="Q847" s="8">
        <f t="shared" si="27"/>
        <v>1.513561248438505E-6</v>
      </c>
      <c r="R847" s="8">
        <f>(-$D$19/$Q847+$Q847+SQRT(($D$19/$Q847-$Q847)^2-4*($D$17*$D$20/$Q847+2*$D$17*$D$18*$D$20/($Q847^2))*(-2*$D$21*($Q847^2)/($D$17*$D$18*$D$20))))/(2*($D$17*$D$20/$Q847+4*$D$17*$D$18*$D$20/($Q847^2)))</f>
        <v>1.3505012689662679</v>
      </c>
      <c r="S847" s="8">
        <f t="shared" si="28"/>
        <v>1.0038412788185209</v>
      </c>
    </row>
    <row r="848" spans="16:19" x14ac:dyDescent="0.25">
      <c r="P848">
        <v>5.8149999999993396</v>
      </c>
      <c r="Q848" s="8">
        <f t="shared" si="27"/>
        <v>1.5310874616843564E-6</v>
      </c>
      <c r="R848" s="8">
        <f>(-$D$19/$Q848+$Q848+SQRT(($D$19/$Q848-$Q848)^2-4*($D$17*$D$20/$Q848+2*$D$17*$D$18*$D$20/($Q848^2))*(-2*$D$21*($Q848^2)/($D$17*$D$18*$D$20))))/(2*($D$17*$D$20/$Q848+4*$D$17*$D$18*$D$20/($Q848^2)))</f>
        <v>1.3740281372907073</v>
      </c>
      <c r="S848" s="8">
        <f t="shared" si="28"/>
        <v>1.0213765227549487</v>
      </c>
    </row>
    <row r="849" spans="16:19" x14ac:dyDescent="0.25">
      <c r="P849">
        <v>5.8099999999993397</v>
      </c>
      <c r="Q849" s="8">
        <f t="shared" si="27"/>
        <v>1.5488166189148344E-6</v>
      </c>
      <c r="R849" s="8">
        <f>(-$D$19/$Q849+$Q849+SQRT(($D$19/$Q849-$Q849)^2-4*($D$17*$D$20/$Q849+2*$D$17*$D$18*$D$20/($Q849^2))*(-2*$D$21*($Q849^2)/($D$17*$D$18*$D$20))))/(2*($D$17*$D$20/$Q849+4*$D$17*$D$18*$D$20/($Q849^2)))</f>
        <v>1.3979648476615028</v>
      </c>
      <c r="S849" s="8">
        <f t="shared" si="28"/>
        <v>1.0392167578087954</v>
      </c>
    </row>
    <row r="850" spans="16:19" x14ac:dyDescent="0.25">
      <c r="P850">
        <v>5.8049999999993398</v>
      </c>
      <c r="Q850" s="8">
        <f t="shared" si="27"/>
        <v>1.5667510701105295E-6</v>
      </c>
      <c r="R850" s="8">
        <f>(-$D$19/$Q850+$Q850+SQRT(($D$19/$Q850-$Q850)^2-4*($D$17*$D$20/$Q850+2*$D$17*$D$18*$D$20/($Q850^2))*(-2*$D$21*($Q850^2)/($D$17*$D$18*$D$20))))/(2*($D$17*$D$20/$Q850+4*$D$17*$D$18*$D$20/($Q850^2)))</f>
        <v>1.4223185395497475</v>
      </c>
      <c r="S850" s="8">
        <f t="shared" si="28"/>
        <v>1.0573672941981098</v>
      </c>
    </row>
    <row r="851" spans="16:19" x14ac:dyDescent="0.25">
      <c r="P851">
        <v>5.7999999999993399</v>
      </c>
      <c r="Q851" s="8">
        <f t="shared" si="27"/>
        <v>1.5848931924635211E-6</v>
      </c>
      <c r="R851" s="8">
        <f>(-$D$19/$Q851+$Q851+SQRT(($D$19/$Q851-$Q851)^2-4*($D$17*$D$20/$Q851+2*$D$17*$D$18*$D$20/($Q851^2))*(-2*$D$21*($Q851^2)/($D$17*$D$18*$D$20))))/(2*($D$17*$D$20/$Q851+4*$D$17*$D$18*$D$20/($Q851^2)))</f>
        <v>1.4470964767972578</v>
      </c>
      <c r="S851" s="8">
        <f t="shared" si="28"/>
        <v>1.0758335346299193</v>
      </c>
    </row>
    <row r="852" spans="16:19" x14ac:dyDescent="0.25">
      <c r="P852">
        <v>5.79499999999934</v>
      </c>
      <c r="Q852" s="8">
        <f t="shared" si="27"/>
        <v>1.603245390692477E-6</v>
      </c>
      <c r="R852" s="8">
        <f>(-$D$19/$Q852+$Q852+SQRT(($D$19/$Q852-$Q852)^2-4*($D$17*$D$20/$Q852+2*$D$17*$D$18*$D$20/($Q852^2))*(-2*$D$21*($Q852^2)/($D$17*$D$18*$D$20))))/(2*($D$17*$D$20/$Q852+4*$D$17*$D$18*$D$20/($Q852^2)))</f>
        <v>1.4723060497831639</v>
      </c>
      <c r="S852" s="8">
        <f t="shared" si="28"/>
        <v>1.0946209759113346</v>
      </c>
    </row>
    <row r="853" spans="16:19" x14ac:dyDescent="0.25">
      <c r="P853">
        <v>5.7899999999993401</v>
      </c>
      <c r="Q853" s="8">
        <f t="shared" si="27"/>
        <v>1.6218100973613938E-6</v>
      </c>
      <c r="R853" s="8">
        <f>(-$D$19/$Q853+$Q853+SQRT(($D$19/$Q853-$Q853)^2-4*($D$17*$D$20/$Q853+2*$D$17*$D$18*$D$20/($Q853^2))*(-2*$D$21*($Q853^2)/($D$17*$D$18*$D$20))))/(2*($D$17*$D$20/$Q853+4*$D$17*$D$18*$D$20/($Q853^2)))</f>
        <v>1.4979547776282376</v>
      </c>
      <c r="S853" s="8">
        <f t="shared" si="28"/>
        <v>1.1137352105887173</v>
      </c>
    </row>
    <row r="854" spans="16:19" x14ac:dyDescent="0.25">
      <c r="P854">
        <v>5.7849999999993402</v>
      </c>
      <c r="Q854" s="8">
        <f t="shared" si="27"/>
        <v>1.6405897732020284E-6</v>
      </c>
      <c r="R854" s="8">
        <f>(-$D$19/$Q854+$Q854+SQRT(($D$19/$Q854-$Q854)^2-4*($D$17*$D$20/$Q854+2*$D$17*$D$18*$D$20/($Q854^2))*(-2*$D$21*($Q854^2)/($D$17*$D$18*$D$20))))/(2*($D$17*$D$20/$Q854+4*$D$17*$D$18*$D$20/($Q854^2)))</f>
        <v>1.5240503104376206</v>
      </c>
      <c r="S854" s="8">
        <f t="shared" si="28"/>
        <v>1.1331819286154008</v>
      </c>
    </row>
    <row r="855" spans="16:19" x14ac:dyDescent="0.25">
      <c r="P855">
        <v>5.7799999999993403</v>
      </c>
      <c r="Q855" s="8">
        <f t="shared" si="27"/>
        <v>1.6595869074400785E-6</v>
      </c>
      <c r="R855" s="8">
        <f>(-$D$19/$Q855+$Q855+SQRT(($D$19/$Q855-$Q855)^2-4*($D$17*$D$20/$Q855+2*$D$17*$D$18*$D$20/($Q855^2))*(-2*$D$21*($Q855^2)/($D$17*$D$18*$D$20))))/(2*($D$17*$D$20/$Q855+4*$D$17*$D$18*$D$20/($Q855^2)))</f>
        <v>1.5506004315826398</v>
      </c>
      <c r="S855" s="8">
        <f t="shared" si="28"/>
        <v>1.1529669190484779</v>
      </c>
    </row>
    <row r="856" spans="16:19" x14ac:dyDescent="0.25">
      <c r="P856">
        <v>5.7749999999993404</v>
      </c>
      <c r="Q856" s="8">
        <f t="shared" si="27"/>
        <v>1.6788040181251073E-6</v>
      </c>
      <c r="R856" s="8">
        <f>(-$D$19/$Q856+$Q856+SQRT(($D$19/$Q856-$Q856)^2-4*($D$17*$D$20/$Q856+2*$D$17*$D$18*$D$20/($Q856^2))*(-2*$D$21*($Q856^2)/($D$17*$D$18*$D$20))))/(2*($D$17*$D$20/$Q856+4*$D$17*$D$18*$D$20/($Q856^2)))</f>
        <v>1.5776130600223361</v>
      </c>
      <c r="S856" s="8">
        <f t="shared" si="28"/>
        <v>1.1730960717751171</v>
      </c>
    </row>
    <row r="857" spans="16:19" x14ac:dyDescent="0.25">
      <c r="P857">
        <v>5.7699999999993397</v>
      </c>
      <c r="Q857" s="8">
        <f t="shared" si="27"/>
        <v>1.6982436524643238E-6</v>
      </c>
      <c r="R857" s="8">
        <f>(-$D$19/$Q857+$Q857+SQRT(($D$19/$Q857-$Q857)^2-4*($D$17*$D$20/$Q857+2*$D$17*$D$18*$D$20/($Q857^2))*(-2*$D$21*($Q857^2)/($D$17*$D$18*$D$20))))/(2*($D$17*$D$20/$Q857+4*$D$17*$D$18*$D$20/($Q857^2)))</f>
        <v>1.6050962526654766</v>
      </c>
      <c r="S857" s="8">
        <f t="shared" si="28"/>
        <v>1.1935753792689838</v>
      </c>
    </row>
    <row r="858" spans="16:19" x14ac:dyDescent="0.25">
      <c r="P858">
        <v>5.7649999999993398</v>
      </c>
      <c r="Q858" s="8">
        <f t="shared" si="27"/>
        <v>1.7179083871601974E-6</v>
      </c>
      <c r="R858" s="8">
        <f>(-$D$19/$Q858+$Q858+SQRT(($D$19/$Q858-$Q858)^2-4*($D$17*$D$20/$Q858+2*$D$17*$D$18*$D$20/($Q858^2))*(-2*$D$21*($Q858^2)/($D$17*$D$18*$D$20))))/(2*($D$17*$D$20/$Q858+4*$D$17*$D$18*$D$20/($Q858^2)))</f>
        <v>1.6330582067736772</v>
      </c>
      <c r="S858" s="8">
        <f t="shared" si="28"/>
        <v>1.2144109383772317</v>
      </c>
    </row>
    <row r="859" spans="16:19" x14ac:dyDescent="0.25">
      <c r="P859">
        <v>5.7599999999993399</v>
      </c>
      <c r="Q859" s="8">
        <f t="shared" si="27"/>
        <v>1.7378008287520146E-6</v>
      </c>
      <c r="R859" s="8">
        <f>(-$D$19/$Q859+$Q859+SQRT(($D$19/$Q859-$Q859)^2-4*($D$17*$D$20/$Q859+2*$D$17*$D$18*$D$20/($Q859^2))*(-2*$D$21*($Q859^2)/($D$17*$D$18*$D$20))))/(2*($D$17*$D$20/$Q859+4*$D$17*$D$18*$D$20/($Q859^2)))</f>
        <v>1.6615072624064327</v>
      </c>
      <c r="S859" s="8">
        <f t="shared" si="28"/>
        <v>1.2356089521386537</v>
      </c>
    </row>
    <row r="860" spans="16:19" x14ac:dyDescent="0.25">
      <c r="P860">
        <v>5.7549999999993302</v>
      </c>
      <c r="Q860" s="8">
        <f t="shared" si="27"/>
        <v>1.7579236139614029E-6</v>
      </c>
      <c r="R860" s="8">
        <f>(-$D$19/$Q860+$Q860+SQRT(($D$19/$Q860-$Q860)^2-4*($D$17*$D$20/$Q860+2*$D$17*$D$18*$D$20/($Q860^2))*(-2*$D$21*($Q860^2)/($D$17*$D$18*$D$20))))/(2*($D$17*$D$20/$Q860+4*$D$17*$D$18*$D$20/($Q860^2)))</f>
        <v>1.6904519049087616</v>
      </c>
      <c r="S860" s="8">
        <f t="shared" si="28"/>
        <v>1.2571757316335264</v>
      </c>
    </row>
    <row r="861" spans="16:19" x14ac:dyDescent="0.25">
      <c r="P861">
        <v>5.7499999999993303</v>
      </c>
      <c r="Q861" s="8">
        <f t="shared" si="27"/>
        <v>1.7782794100416611E-6</v>
      </c>
      <c r="R861" s="8">
        <f>(-$D$19/$Q861+$Q861+SQRT(($D$19/$Q861-$Q861)^2-4*($D$17*$D$20/$Q861+2*$D$17*$D$18*$D$20/($Q861^2))*(-2*$D$21*($Q861^2)/($D$17*$D$18*$D$20))))/(2*($D$17*$D$20/$Q861+4*$D$17*$D$18*$D$20/($Q861^2)))</f>
        <v>1.7199007674419062</v>
      </c>
      <c r="S861" s="8">
        <f t="shared" si="28"/>
        <v>1.279117697865463</v>
      </c>
    </row>
    <row r="862" spans="16:19" x14ac:dyDescent="0.25">
      <c r="P862">
        <v>5.7449999999993304</v>
      </c>
      <c r="Q862" s="8">
        <f t="shared" si="27"/>
        <v>1.7988709151315579E-6</v>
      </c>
      <c r="R862" s="8">
        <f>(-$D$19/$Q862+$Q862+SQRT(($D$19/$Q862-$Q862)^2-4*($D$17*$D$20/$Q862+2*$D$17*$D$18*$D$20/($Q862^2))*(-2*$D$21*($Q862^2)/($D$17*$D$18*$D$20))))/(2*($D$17*$D$20/$Q862+4*$D$17*$D$18*$D$20/($Q862^2)))</f>
        <v>1.7498626335587297</v>
      </c>
      <c r="S862" s="8">
        <f t="shared" si="28"/>
        <v>1.3014413836765106</v>
      </c>
    </row>
    <row r="863" spans="16:19" x14ac:dyDescent="0.25">
      <c r="P863">
        <v>5.7399999999993296</v>
      </c>
      <c r="Q863" s="8">
        <f t="shared" si="27"/>
        <v>1.8197008586127888E-6</v>
      </c>
      <c r="R863" s="8">
        <f>(-$D$19/$Q863+$Q863+SQRT(($D$19/$Q863-$Q863)^2-4*($D$17*$D$20/$Q863+2*$D$17*$D$18*$D$20/($Q863^2))*(-2*$D$21*($Q863^2)/($D$17*$D$18*$D$20))))/(2*($D$17*$D$20/$Q863+4*$D$17*$D$18*$D$20/($Q863^2)))</f>
        <v>1.7803464398233446</v>
      </c>
      <c r="S863" s="8">
        <f t="shared" si="28"/>
        <v>1.3241534356951314</v>
      </c>
    </row>
    <row r="864" spans="16:19" x14ac:dyDescent="0.25">
      <c r="P864">
        <v>5.7349999999993297</v>
      </c>
      <c r="Q864" s="8">
        <f t="shared" si="27"/>
        <v>1.8407720014717935E-6</v>
      </c>
      <c r="R864" s="8">
        <f>(-$D$19/$Q864+$Q864+SQRT(($D$19/$Q864-$Q864)^2-4*($D$17*$D$20/$Q864+2*$D$17*$D$18*$D$20/($Q864^2))*(-2*$D$21*($Q864^2)/($D$17*$D$18*$D$20))))/(2*($D$17*$D$20/$Q864+4*$D$17*$D$18*$D$20/($Q864^2)))</f>
        <v>1.8113612784766986</v>
      </c>
      <c r="S864" s="8">
        <f t="shared" si="28"/>
        <v>1.3472606163183625</v>
      </c>
    </row>
    <row r="865" spans="16:19" x14ac:dyDescent="0.25">
      <c r="P865">
        <v>5.7299999999993299</v>
      </c>
      <c r="Q865" s="8">
        <f t="shared" si="27"/>
        <v>1.8620871366657379E-6</v>
      </c>
      <c r="R865" s="8">
        <f>(-$D$19/$Q865+$Q865+SQRT(($D$19/$Q865-$Q865)^2-4*($D$17*$D$20/$Q865+2*$D$17*$D$18*$D$20/($Q865^2))*(-2*$D$21*($Q865^2)/($D$17*$D$18*$D$20))))/(2*($D$17*$D$20/$Q865+4*$D$17*$D$18*$D$20/($Q865^2)))</f>
        <v>1.8429164001485616</v>
      </c>
      <c r="S865" s="8">
        <f t="shared" si="28"/>
        <v>1.3707698057284763</v>
      </c>
    </row>
    <row r="866" spans="16:19" x14ac:dyDescent="0.25">
      <c r="P866">
        <v>5.72499999999933</v>
      </c>
      <c r="Q866" s="8">
        <f t="shared" si="27"/>
        <v>1.8836490894927042E-6</v>
      </c>
      <c r="R866" s="8">
        <f>(-$D$19/$Q866+$Q866+SQRT(($D$19/$Q866-$Q866)^2-4*($D$17*$D$20/$Q866+2*$D$17*$D$18*$D$20/($Q866^2))*(-2*$D$21*($Q866^2)/($D$17*$D$18*$D$20))))/(2*($D$17*$D$20/$Q866+4*$D$17*$D$18*$D$20/($Q866^2)))</f>
        <v>1.8750212166167119</v>
      </c>
      <c r="S866" s="8">
        <f t="shared" si="28"/>
        <v>1.3946880039447409</v>
      </c>
    </row>
    <row r="867" spans="16:19" x14ac:dyDescent="0.25">
      <c r="P867">
        <v>5.7199999999993301</v>
      </c>
      <c r="Q867" s="8">
        <f t="shared" si="27"/>
        <v>1.9054607179661841E-6</v>
      </c>
      <c r="R867" s="8">
        <f>(-$D$19/$Q867+$Q867+SQRT(($D$19/$Q867-$Q867)^2-4*($D$17*$D$20/$Q867+2*$D$17*$D$18*$D$20/($Q867^2))*(-2*$D$21*($Q867^2)/($D$17*$D$18*$D$20))))/(2*($D$17*$D$20/$Q867+4*$D$17*$D$18*$D$20/($Q867^2)))</f>
        <v>1.9076853036142154</v>
      </c>
      <c r="S867" s="8">
        <f t="shared" si="28"/>
        <v>1.4190223329109386</v>
      </c>
    </row>
    <row r="868" spans="16:19" x14ac:dyDescent="0.25">
      <c r="P868">
        <v>5.7149999999993302</v>
      </c>
      <c r="Q868" s="8">
        <f t="shared" si="27"/>
        <v>1.9275249131939073E-6</v>
      </c>
      <c r="R868" s="8">
        <f>(-$D$19/$Q868+$Q868+SQRT(($D$19/$Q868-$Q868)^2-4*($D$17*$D$20/$Q868+2*$D$17*$D$18*$D$20/($Q868^2))*(-2*$D$21*($Q868^2)/($D$17*$D$18*$D$20))))/(2*($D$17*$D$20/$Q868+4*$D$17*$D$18*$D$20/($Q868^2)))</f>
        <v>1.9409184036856104</v>
      </c>
      <c r="S868" s="8">
        <f t="shared" si="28"/>
        <v>1.443780038619255</v>
      </c>
    </row>
    <row r="869" spans="16:19" x14ac:dyDescent="0.25">
      <c r="P869">
        <v>5.7099999999993303</v>
      </c>
      <c r="Q869" s="8">
        <f t="shared" si="27"/>
        <v>1.9498445997610507E-6</v>
      </c>
      <c r="R869" s="8">
        <f>(-$D$19/$Q869+$Q869+SQRT(($D$19/$Q869-$Q869)^2-4*($D$17*$D$20/$Q869+2*$D$17*$D$18*$D$20/($Q869^2))*(-2*$D$21*($Q869^2)/($D$17*$D$18*$D$20))))/(2*($D$17*$D$20/$Q869+4*$D$17*$D$18*$D$20/($Q869^2)))</f>
        <v>1.9747304290928362</v>
      </c>
      <c r="S869" s="8">
        <f t="shared" si="28"/>
        <v>1.4689684932711538</v>
      </c>
    </row>
    <row r="870" spans="16:19" x14ac:dyDescent="0.25">
      <c r="P870">
        <v>5.7049999999993304</v>
      </c>
      <c r="Q870" s="8">
        <f t="shared" si="27"/>
        <v>1.9724227361178941E-6</v>
      </c>
      <c r="R870" s="8">
        <f>(-$D$19/$Q870+$Q870+SQRT(($D$19/$Q870-$Q870)^2-4*($D$17*$D$20/$Q870+2*$D$17*$D$18*$D$20/($Q870^2))*(-2*$D$21*($Q870^2)/($D$17*$D$18*$D$20))))/(2*($D$17*$D$20/$Q870+4*$D$17*$D$18*$D$20/($Q870^2)))</f>
        <v>2.0091314647718006</v>
      </c>
      <c r="S870" s="8">
        <f t="shared" si="28"/>
        <v>1.4945951974759097</v>
      </c>
    </row>
    <row r="871" spans="16:19" x14ac:dyDescent="0.25">
      <c r="P871">
        <v>5.6999999999993296</v>
      </c>
      <c r="Q871" s="8">
        <f t="shared" si="27"/>
        <v>1.9952623149719581E-6</v>
      </c>
      <c r="R871" s="8">
        <f>(-$D$19/$Q871+$Q871+SQRT(($D$19/$Q871-$Q871)^2-4*($D$17*$D$20/$Q871+2*$D$17*$D$18*$D$20/($Q871^2))*(-2*$D$21*($Q871^2)/($D$17*$D$18*$D$20))))/(2*($D$17*$D$20/$Q871+4*$D$17*$D$18*$D$20/($Q871^2)))</f>
        <v>2.0441317713404472</v>
      </c>
      <c r="S871" s="8">
        <f t="shared" si="28"/>
        <v>1.5206677824874324</v>
      </c>
    </row>
    <row r="872" spans="16:19" x14ac:dyDescent="0.25">
      <c r="P872">
        <v>5.6949999999993297</v>
      </c>
      <c r="Q872" s="8">
        <f t="shared" si="27"/>
        <v>2.0183663636846754E-6</v>
      </c>
      <c r="R872" s="8">
        <f>(-$D$19/$Q872+$Q872+SQRT(($D$19/$Q872-$Q872)^2-4*($D$17*$D$20/$Q872+2*$D$17*$D$18*$D$20/($Q872^2))*(-2*$D$21*($Q872^2)/($D$17*$D$18*$D$20))))/(2*($D$17*$D$20/$Q872+4*$D$17*$D$18*$D$20/($Q872^2)))</f>
        <v>2.0797417881592102</v>
      </c>
      <c r="S872" s="8">
        <f t="shared" si="28"/>
        <v>1.5471940124800503</v>
      </c>
    </row>
    <row r="873" spans="16:19" x14ac:dyDescent="0.25">
      <c r="P873">
        <v>5.68999999999932</v>
      </c>
      <c r="Q873" s="8">
        <f t="shared" si="27"/>
        <v>2.0417379446727232E-6</v>
      </c>
      <c r="R873" s="8">
        <f>(-$D$19/$Q873+$Q873+SQRT(($D$19/$Q873-$Q873)^2-4*($D$17*$D$20/$Q873+2*$D$17*$D$18*$D$20/($Q873^2))*(-2*$D$21*($Q873^2)/($D$17*$D$18*$D$20))))/(2*($D$17*$D$20/$Q873+4*$D$17*$D$18*$D$20/($Q873^2)))</f>
        <v>2.1159721364448885</v>
      </c>
      <c r="S873" s="8">
        <f t="shared" si="28"/>
        <v>1.5741817868640147</v>
      </c>
    </row>
    <row r="874" spans="16:19" x14ac:dyDescent="0.25">
      <c r="P874">
        <v>5.6849999999993202</v>
      </c>
      <c r="Q874" s="8">
        <f t="shared" si="27"/>
        <v>2.0653801558137601E-6</v>
      </c>
      <c r="R874" s="8">
        <f>(-$D$19/$Q874+$Q874+SQRT(($D$19/$Q874-$Q874)^2-4*($D$17*$D$20/$Q874+2*$D$17*$D$18*$D$20/($Q874^2))*(-2*$D$21*($Q874^2)/($D$17*$D$18*$D$20))))/(2*($D$17*$D$20/$Q874+4*$D$17*$D$18*$D$20/($Q874^2)))</f>
        <v>2.1528336224384006</v>
      </c>
      <c r="S874" s="8">
        <f t="shared" si="28"/>
        <v>1.6016391426410672</v>
      </c>
    </row>
    <row r="875" spans="16:19" x14ac:dyDescent="0.25">
      <c r="P875">
        <v>5.6799999999993203</v>
      </c>
      <c r="Q875" s="8">
        <f t="shared" si="27"/>
        <v>2.0892961308573072E-6</v>
      </c>
      <c r="R875" s="8">
        <f>(-$D$19/$Q875+$Q875+SQRT(($D$19/$Q875-$Q875)^2-4*($D$17*$D$20/$Q875+2*$D$17*$D$18*$D$20/($Q875^2))*(-2*$D$21*($Q875^2)/($D$17*$D$18*$D$20))))/(2*($D$17*$D$20/$Q875+4*$D$17*$D$18*$D$20/($Q875^2)))</f>
        <v>2.1903372406283985</v>
      </c>
      <c r="S875" s="8">
        <f t="shared" si="28"/>
        <v>1.629574256801549</v>
      </c>
    </row>
    <row r="876" spans="16:19" x14ac:dyDescent="0.25">
      <c r="P876">
        <v>5.6749999999993204</v>
      </c>
      <c r="Q876" s="8">
        <f t="shared" si="27"/>
        <v>2.1134890398399525E-6</v>
      </c>
      <c r="R876" s="8">
        <f>(-$D$19/$Q876+$Q876+SQRT(($D$19/$Q876-$Q876)^2-4*($D$17*$D$20/$Q876+2*$D$17*$D$18*$D$20/($Q876^2))*(-2*$D$21*($Q876^2)/($D$17*$D$18*$D$20))))/(2*($D$17*$D$20/$Q876+4*$D$17*$D$18*$D$20/($Q876^2)))</f>
        <v>2.2284941770303828</v>
      </c>
      <c r="S876" s="8">
        <f t="shared" si="28"/>
        <v>1.6579954487627764</v>
      </c>
    </row>
    <row r="877" spans="16:19" x14ac:dyDescent="0.25">
      <c r="P877">
        <v>5.6699999999993196</v>
      </c>
      <c r="Q877" s="8">
        <f t="shared" si="27"/>
        <v>2.1379620895055797E-6</v>
      </c>
      <c r="R877" s="8">
        <f>(-$D$19/$Q877+$Q877+SQRT(($D$19/$Q877-$Q877)^2-4*($D$17*$D$20/$Q877+2*$D$17*$D$18*$D$20/($Q877^2))*(-2*$D$21*($Q877^2)/($D$17*$D$18*$D$20))))/(2*($D$17*$D$20/$Q877+4*$D$17*$D$18*$D$20/($Q877^2)))</f>
        <v>2.2673158125232704</v>
      </c>
      <c r="S877" s="8">
        <f t="shared" si="28"/>
        <v>1.6869111828501391</v>
      </c>
    </row>
    <row r="878" spans="16:19" x14ac:dyDescent="0.25">
      <c r="P878">
        <v>5.6649999999993197</v>
      </c>
      <c r="Q878" s="8">
        <f t="shared" si="27"/>
        <v>2.1627185237304067E-6</v>
      </c>
      <c r="R878" s="8">
        <f>(-$D$19/$Q878+$Q878+SQRT(($D$19/$Q878-$Q878)^2-4*($D$17*$D$20/$Q878+2*$D$17*$D$18*$D$20/($Q878^2))*(-2*$D$21*($Q878^2)/($D$17*$D$18*$D$20))))/(2*($D$17*$D$20/$Q878+4*$D$17*$D$18*$D$20/($Q878^2)))</f>
        <v>2.3068137262440023</v>
      </c>
      <c r="S878" s="8">
        <f t="shared" si="28"/>
        <v>1.7163300708213582</v>
      </c>
    </row>
    <row r="879" spans="16:19" x14ac:dyDescent="0.25">
      <c r="P879">
        <v>5.6599999999993198</v>
      </c>
      <c r="Q879" s="8">
        <f t="shared" si="27"/>
        <v>2.187761623952978E-6</v>
      </c>
      <c r="R879" s="8">
        <f>(-$D$19/$Q879+$Q879+SQRT(($D$19/$Q879-$Q879)^2-4*($D$17*$D$20/$Q879+2*$D$17*$D$18*$D$20/($Q879^2))*(-2*$D$21*($Q879^2)/($D$17*$D$18*$D$20))))/(2*($D$17*$D$20/$Q879+4*$D$17*$D$18*$D$20/($Q879^2)))</f>
        <v>2.3469996990413389</v>
      </c>
      <c r="S879" s="8">
        <f t="shared" si="28"/>
        <v>1.7462608744347539</v>
      </c>
    </row>
    <row r="880" spans="16:19" x14ac:dyDescent="0.25">
      <c r="P880">
        <v>5.6549999999993199</v>
      </c>
      <c r="Q880" s="8">
        <f t="shared" si="27"/>
        <v>2.2130947096090991E-6</v>
      </c>
      <c r="R880" s="8">
        <f>(-$D$19/$Q880+$Q880+SQRT(($D$19/$Q880-$Q880)^2-4*($D$17*$D$20/$Q880+2*$D$17*$D$18*$D$20/($Q880^2))*(-2*$D$21*($Q880^2)/($D$17*$D$18*$D$20))))/(2*($D$17*$D$20/$Q880+4*$D$17*$D$18*$D$20/($Q880^2)))</f>
        <v>2.3878857169897656</v>
      </c>
      <c r="S880" s="8">
        <f t="shared" si="28"/>
        <v>1.7767125080622133</v>
      </c>
    </row>
    <row r="881" spans="16:19" x14ac:dyDescent="0.25">
      <c r="P881">
        <v>5.64999999999932</v>
      </c>
      <c r="Q881" s="8">
        <f t="shared" si="27"/>
        <v>2.2387211385718409E-6</v>
      </c>
      <c r="R881" s="8">
        <f>(-$D$19/$Q881+$Q881+SQRT(($D$19/$Q881-$Q881)^2-4*($D$17*$D$20/$Q881+2*$D$17*$D$18*$D$20/($Q881^2))*(-2*$D$21*($Q881^2)/($D$17*$D$18*$D$20))))/(2*($D$17*$D$20/$Q881+4*$D$17*$D$18*$D$20/($Q881^2)))</f>
        <v>2.4294839749646688</v>
      </c>
      <c r="S881" s="8">
        <f t="shared" si="28"/>
        <v>1.8076940413477158</v>
      </c>
    </row>
    <row r="882" spans="16:19" x14ac:dyDescent="0.25">
      <c r="P882">
        <v>5.6449999999993201</v>
      </c>
      <c r="Q882" s="8">
        <f t="shared" si="27"/>
        <v>2.2646443075966011E-6</v>
      </c>
      <c r="R882" s="8">
        <f>(-$D$19/$Q882+$Q882+SQRT(($D$19/$Q882-$Q882)^2-4*($D$17*$D$20/$Q882+2*$D$17*$D$18*$D$20/($Q882^2))*(-2*$D$21*($Q882^2)/($D$17*$D$18*$D$20))))/(2*($D$17*$D$20/$Q882+4*$D$17*$D$18*$D$20/($Q882^2)))</f>
        <v>2.4718068802797304</v>
      </c>
      <c r="S882" s="8">
        <f t="shared" si="28"/>
        <v>1.8392147019121274</v>
      </c>
    </row>
    <row r="883" spans="16:19" x14ac:dyDescent="0.25">
      <c r="P883">
        <v>5.6399999999993202</v>
      </c>
      <c r="Q883" s="8">
        <f t="shared" si="27"/>
        <v>2.2908676527713556E-6</v>
      </c>
      <c r="R883" s="8">
        <f>(-$D$19/$Q883+$Q883+SQRT(($D$19/$Q883-$Q883)^2-4*($D$17*$D$20/$Q883+2*$D$17*$D$18*$D$20/($Q883^2))*(-2*$D$21*($Q883^2)/($D$17*$D$18*$D$20))))/(2*($D$17*$D$20/$Q883+4*$D$17*$D$18*$D$20/($Q883^2)))</f>
        <v>2.5148670563877533</v>
      </c>
      <c r="S883" s="8">
        <f t="shared" si="28"/>
        <v>1.8712838781051597</v>
      </c>
    </row>
    <row r="884" spans="16:19" x14ac:dyDescent="0.25">
      <c r="P884">
        <v>5.6349999999993203</v>
      </c>
      <c r="Q884" s="8">
        <f t="shared" si="27"/>
        <v>2.317394649972102E-6</v>
      </c>
      <c r="R884" s="8">
        <f>(-$D$19/$Q884+$Q884+SQRT(($D$19/$Q884-$Q884)^2-4*($D$17*$D$20/$Q884+2*$D$17*$D$18*$D$20/($Q884^2))*(-2*$D$21*($Q884^2)/($D$17*$D$18*$D$20))))/(2*($D$17*$D$20/$Q884+4*$D$17*$D$18*$D$20/($Q884^2)))</f>
        <v>2.5586773466459176</v>
      </c>
      <c r="S884" s="8">
        <f t="shared" si="28"/>
        <v>1.9039111218052394</v>
      </c>
    </row>
    <row r="885" spans="16:19" x14ac:dyDescent="0.25">
      <c r="P885">
        <v>5.6299999999993098</v>
      </c>
      <c r="Q885" s="8">
        <f t="shared" si="27"/>
        <v>2.3442288153236462E-6</v>
      </c>
      <c r="R885" s="8">
        <f>(-$D$19/$Q885+$Q885+SQRT(($D$19/$Q885-$Q885)^2-4*($D$17*$D$20/$Q885+2*$D$17*$D$18*$D$20/($Q885^2))*(-2*$D$21*($Q885^2)/($D$17*$D$18*$D$20))))/(2*($D$17*$D$20/$Q885+4*$D$17*$D$18*$D$20/($Q885^2)))</f>
        <v>2.6032508181467517</v>
      </c>
      <c r="S885" s="8">
        <f t="shared" si="28"/>
        <v>1.9371061512682457</v>
      </c>
    </row>
    <row r="886" spans="16:19" x14ac:dyDescent="0.25">
      <c r="P886">
        <v>5.6249999999993099</v>
      </c>
      <c r="Q886" s="8">
        <f t="shared" si="27"/>
        <v>2.3713737056654224E-6</v>
      </c>
      <c r="R886" s="8">
        <f>(-$D$19/$Q886+$Q886+SQRT(($D$19/$Q886-$Q886)^2-4*($D$17*$D$20/$Q886+2*$D$17*$D$18*$D$20/($Q886^2))*(-2*$D$21*($Q886^2)/($D$17*$D$18*$D$20))))/(2*($D$17*$D$20/$Q886+4*$D$17*$D$18*$D$20/($Q886^2)))</f>
        <v>2.6486007656153374</v>
      </c>
      <c r="S886" s="8">
        <f t="shared" si="28"/>
        <v>1.9708788540254947</v>
      </c>
    </row>
    <row r="887" spans="16:19" x14ac:dyDescent="0.25">
      <c r="P887">
        <v>5.61999999999931</v>
      </c>
      <c r="Q887" s="8">
        <f t="shared" si="27"/>
        <v>2.3988329190233009E-6</v>
      </c>
      <c r="R887" s="8">
        <f>(-$D$19/$Q887+$Q887+SQRT(($D$19/$Q887-$Q887)^2-4*($D$17*$D$20/$Q887+2*$D$17*$D$18*$D$20/($Q887^2))*(-2*$D$21*($Q887^2)/($D$17*$D$18*$D$20))))/(2*($D$17*$D$20/$Q887+4*$D$17*$D$18*$D$20/($Q887^2)))</f>
        <v>2.6947407153753953</v>
      </c>
      <c r="S887" s="8">
        <f t="shared" si="28"/>
        <v>2.0052392898329479</v>
      </c>
    </row>
    <row r="888" spans="16:19" x14ac:dyDescent="0.25">
      <c r="P888">
        <v>5.6149999999993101</v>
      </c>
      <c r="Q888" s="8">
        <f t="shared" si="27"/>
        <v>2.4266100950862657E-6</v>
      </c>
      <c r="R888" s="8">
        <f>(-$D$19/$Q888+$Q888+SQRT(($D$19/$Q888-$Q888)^2-4*($D$17*$D$20/$Q888+2*$D$17*$D$18*$D$20/($Q888^2))*(-2*$D$21*($Q888^2)/($D$17*$D$18*$D$20))))/(2*($D$17*$D$20/$Q888+4*$D$17*$D$18*$D$20/($Q888^2)))</f>
        <v>2.7416844293834792</v>
      </c>
      <c r="S888" s="8">
        <f t="shared" si="28"/>
        <v>2.0401976936710633</v>
      </c>
    </row>
    <row r="889" spans="16:19" x14ac:dyDescent="0.25">
      <c r="P889">
        <v>5.6099999999993102</v>
      </c>
      <c r="Q889" s="8">
        <f t="shared" si="27"/>
        <v>2.4547089156889252E-6</v>
      </c>
      <c r="R889" s="8">
        <f>(-$D$19/$Q889+$Q889+SQRT(($D$19/$Q889-$Q889)^2-4*($D$17*$D$20/$Q889+2*$D$17*$D$18*$D$20/($Q889^2))*(-2*$D$21*($Q889^2)/($D$17*$D$18*$D$20))))/(2*($D$17*$D$20/$Q889+4*$D$17*$D$18*$D$20/($Q889^2)))</f>
        <v>2.789445909333971</v>
      </c>
      <c r="S889" s="8">
        <f t="shared" si="28"/>
        <v>2.0757644787972951</v>
      </c>
    </row>
    <row r="890" spans="16:19" x14ac:dyDescent="0.25">
      <c r="P890">
        <v>5.6049999999993103</v>
      </c>
      <c r="Q890" s="8">
        <f t="shared" si="27"/>
        <v>2.4831331052995101E-6</v>
      </c>
      <c r="R890" s="8">
        <f>(-$D$19/$Q890+$Q890+SQRT(($D$19/$Q890-$Q890)^2-4*($D$17*$D$20/$Q890+2*$D$17*$D$18*$D$20/($Q890^2))*(-2*$D$21*($Q890^2)/($D$17*$D$18*$D$20))))/(2*($D$17*$D$20/$Q890+4*$D$17*$D$18*$D$20/($Q890^2)))</f>
        <v>2.8380394008354157</v>
      </c>
      <c r="S890" s="8">
        <f t="shared" si="28"/>
        <v>2.1119502398516379</v>
      </c>
    </row>
    <row r="891" spans="16:19" x14ac:dyDescent="0.25">
      <c r="P891">
        <v>5.5999999999993104</v>
      </c>
      <c r="Q891" s="8">
        <f t="shared" si="27"/>
        <v>2.511886431513565E-6</v>
      </c>
      <c r="R891" s="8">
        <f>(-$D$19/$Q891+$Q891+SQRT(($D$19/$Q891-$Q891)^2-4*($D$17*$D$20/$Q891+2*$D$17*$D$18*$D$20/($Q891^2))*(-2*$D$21*($Q891^2)/($D$17*$D$18*$D$20))))/(2*($D$17*$D$20/$Q891+4*$D$17*$D$18*$D$20/($Q891^2)))</f>
        <v>2.8874793976596957</v>
      </c>
      <c r="S891" s="8">
        <f t="shared" si="28"/>
        <v>2.1487657560163389</v>
      </c>
    </row>
    <row r="892" spans="16:19" x14ac:dyDescent="0.25">
      <c r="P892">
        <v>5.5949999999993096</v>
      </c>
      <c r="Q892" s="8">
        <f t="shared" si="27"/>
        <v>2.5409727055533407E-6</v>
      </c>
      <c r="R892" s="8">
        <f>(-$D$19/$Q892+$Q892+SQRT(($D$19/$Q892-$Q892)^2-4*($D$17*$D$20/$Q892+2*$D$17*$D$18*$D$20/($Q892^2))*(-2*$D$21*($Q892^2)/($D$17*$D$18*$D$20))))/(2*($D$17*$D$20/$Q892+4*$D$17*$D$18*$D$20/($Q892^2)))</f>
        <v>2.9377806460651974</v>
      </c>
      <c r="S892" s="8">
        <f t="shared" si="28"/>
        <v>2.1862219942306313</v>
      </c>
    </row>
    <row r="893" spans="16:19" x14ac:dyDescent="0.25">
      <c r="P893">
        <v>5.5899999999993097</v>
      </c>
      <c r="Q893" s="8">
        <f t="shared" si="27"/>
        <v>2.5703957827729461E-6</v>
      </c>
      <c r="R893" s="8">
        <f>(-$D$19/$Q893+$Q893+SQRT(($D$19/$Q893-$Q893)^2-4*($D$17*$D$20/$Q893+2*$D$17*$D$18*$D$20/($Q893^2))*(-2*$D$21*($Q893^2)/($D$17*$D$18*$D$20))))/(2*($D$17*$D$20/$Q893+4*$D$17*$D$18*$D$20/($Q893^2)))</f>
        <v>2.9889581491952453</v>
      </c>
      <c r="S893" s="8">
        <f t="shared" si="28"/>
        <v>2.2243301124614283</v>
      </c>
    </row>
    <row r="894" spans="16:19" x14ac:dyDescent="0.25">
      <c r="P894">
        <v>5.5849999999993098</v>
      </c>
      <c r="Q894" s="8">
        <f t="shared" si="27"/>
        <v>2.6001595631694012E-6</v>
      </c>
      <c r="R894" s="8">
        <f>(-$D$19/$Q894+$Q894+SQRT(($D$19/$Q894-$Q894)^2-4*($D$17*$D$20/$Q894+2*$D$17*$D$18*$D$20/($Q894^2))*(-2*$D$21*($Q894^2)/($D$17*$D$18*$D$20))))/(2*($D$17*$D$20/$Q894+4*$D$17*$D$18*$D$20/($Q894^2)))</f>
        <v>3.04102717155327</v>
      </c>
      <c r="S894" s="8">
        <f t="shared" si="28"/>
        <v>2.2631014630310853</v>
      </c>
    </row>
    <row r="895" spans="16:19" x14ac:dyDescent="0.25">
      <c r="P895">
        <v>5.57999999999931</v>
      </c>
      <c r="Q895" s="8">
        <f t="shared" si="27"/>
        <v>2.6302679918995588E-6</v>
      </c>
      <c r="R895" s="8">
        <f>(-$D$19/$Q895+$Q895+SQRT(($D$19/$Q895-$Q895)^2-4*($D$17*$D$20/$Q895+2*$D$17*$D$18*$D$20/($Q895^2))*(-2*$D$21*($Q895^2)/($D$17*$D$18*$D$20))))/(2*($D$17*$D$20/$Q895+4*$D$17*$D$18*$D$20/($Q895^2)))</f>
        <v>3.0940032435558291</v>
      </c>
      <c r="S895" s="8">
        <f t="shared" si="28"/>
        <v>2.302547596003047</v>
      </c>
    </row>
    <row r="896" spans="16:19" x14ac:dyDescent="0.25">
      <c r="P896">
        <v>5.5749999999993101</v>
      </c>
      <c r="Q896" s="8">
        <f t="shared" si="27"/>
        <v>2.6607250598030348E-6</v>
      </c>
      <c r="R896" s="8">
        <f>(-$D$19/$Q896+$Q896+SQRT(($D$19/$Q896-$Q896)^2-4*($D$17*$D$20/$Q896+2*$D$17*$D$18*$D$20/($Q896^2))*(-2*$D$21*($Q896^2)/($D$17*$D$18*$D$20))))/(2*($D$17*$D$20/$Q896+4*$D$17*$D$18*$D$20/($Q896^2)))</f>
        <v>3.1479021661650082</v>
      </c>
      <c r="S896" s="8">
        <f t="shared" si="28"/>
        <v>2.3426802626265264</v>
      </c>
    </row>
    <row r="897" spans="16:19" x14ac:dyDescent="0.25">
      <c r="P897">
        <v>5.5699999999993102</v>
      </c>
      <c r="Q897" s="8">
        <f t="shared" si="27"/>
        <v>2.6915348039311896E-6</v>
      </c>
      <c r="R897" s="8">
        <f>(-$D$19/$Q897+$Q897+SQRT(($D$19/$Q897-$Q897)^2-4*($D$17*$D$20/$Q897+2*$D$17*$D$18*$D$20/($Q897^2))*(-2*$D$21*($Q897^2)/($D$17*$D$18*$D$20))))/(2*($D$17*$D$20/$Q897+4*$D$17*$D$18*$D$20/($Q897^2)))</f>
        <v>3.2027400156015022</v>
      </c>
      <c r="S897" s="8">
        <f t="shared" si="28"/>
        <v>2.3835114188411728</v>
      </c>
    </row>
    <row r="898" spans="16:19" x14ac:dyDescent="0.25">
      <c r="P898">
        <v>5.5649999999992996</v>
      </c>
      <c r="Q898" s="8">
        <f t="shared" si="27"/>
        <v>2.7227013080822989E-6</v>
      </c>
      <c r="R898" s="8">
        <f>(-$D$19/$Q898+$Q898+SQRT(($D$19/$Q898-$Q898)^2-4*($D$17*$D$20/$Q898+2*$D$17*$D$18*$D$20/($Q898^2))*(-2*$D$21*($Q898^2)/($D$17*$D$18*$D$20))))/(2*($D$17*$D$20/$Q898+4*$D$17*$D$18*$D$20/($Q898^2)))</f>
        <v>3.2585331481399238</v>
      </c>
      <c r="S898" s="8">
        <f t="shared" si="28"/>
        <v>2.4250532288428839</v>
      </c>
    </row>
    <row r="899" spans="16:19" x14ac:dyDescent="0.25">
      <c r="P899">
        <v>5.5599999999992997</v>
      </c>
      <c r="Q899" s="8">
        <f t="shared" si="27"/>
        <v>2.7542287033426031E-6</v>
      </c>
      <c r="R899" s="8">
        <f>(-$D$19/$Q899+$Q899+SQRT(($D$19/$Q899-$Q899)^2-4*($D$17*$D$20/$Q899+2*$D$17*$D$18*$D$20/($Q899^2))*(-2*$D$21*($Q899^2)/($D$17*$D$18*$D$20))))/(2*($D$17*$D$20/$Q899+4*$D$17*$D$18*$D$20/($Q899^2)))</f>
        <v>3.3152982049870792</v>
      </c>
      <c r="S899" s="8">
        <f t="shared" si="28"/>
        <v>2.4673180687113185</v>
      </c>
    </row>
    <row r="900" spans="16:19" x14ac:dyDescent="0.25">
      <c r="P900">
        <v>5.5549999999992998</v>
      </c>
      <c r="Q900" s="8">
        <f t="shared" si="27"/>
        <v>2.7861211686342583E-6</v>
      </c>
      <c r="R900" s="8">
        <f>(-$D$19/$Q900+$Q900+SQRT(($D$19/$Q900-$Q900)^2-4*($D$17*$D$20/$Q900+2*$D$17*$D$18*$D$20/($Q900^2))*(-2*$D$21*($Q900^2)/($D$17*$D$18*$D$20))))/(2*($D$17*$D$20/$Q900+4*$D$17*$D$18*$D$20/($Q900^2)))</f>
        <v>3.3730521172463788</v>
      </c>
      <c r="S900" s="8">
        <f t="shared" si="28"/>
        <v>2.5103185301014497</v>
      </c>
    </row>
    <row r="901" spans="16:19" x14ac:dyDescent="0.25">
      <c r="P901">
        <v>5.5499999999992999</v>
      </c>
      <c r="Q901" s="8">
        <f t="shared" si="27"/>
        <v>2.818382931268994E-6</v>
      </c>
      <c r="R901" s="8">
        <f>(-$D$19/$Q901+$Q901+SQRT(($D$19/$Q901-$Q901)^2-4*($D$17*$D$20/$Q901+2*$D$17*$D$18*$D$20/($Q901^2))*(-2*$D$21*($Q901^2)/($D$17*$D$18*$D$20))))/(2*($D$17*$D$20/$Q901+4*$D$17*$D$18*$D$20/($Q901^2)))</f>
        <v>3.4318121109675692</v>
      </c>
      <c r="S901" s="8">
        <f t="shared" si="28"/>
        <v>2.5540674239985686</v>
      </c>
    </row>
    <row r="902" spans="16:19" x14ac:dyDescent="0.25">
      <c r="P902">
        <v>5.5449999999993</v>
      </c>
      <c r="Q902" s="8">
        <f t="shared" si="27"/>
        <v>2.8510182675085016E-6</v>
      </c>
      <c r="R902" s="8">
        <f>(-$D$19/$Q902+$Q902+SQRT(($D$19/$Q902-$Q902)^2-4*($D$17*$D$20/$Q902+2*$D$17*$D$18*$D$20/($Q902^2))*(-2*$D$21*($Q902^2)/($D$17*$D$18*$D$20))))/(2*($D$17*$D$20/$Q902+4*$D$17*$D$18*$D$20/($Q902^2)))</f>
        <v>3.4915957122850343</v>
      </c>
      <c r="S902" s="8">
        <f t="shared" si="28"/>
        <v>2.5985777845391458</v>
      </c>
    </row>
    <row r="903" spans="16:19" x14ac:dyDescent="0.25">
      <c r="P903">
        <v>5.5399999999993002</v>
      </c>
      <c r="Q903" s="8">
        <f t="shared" si="27"/>
        <v>2.8840315031312519E-6</v>
      </c>
      <c r="R903" s="8">
        <f>(-$D$19/$Q903+$Q903+SQRT(($D$19/$Q903-$Q903)^2-4*($D$17*$D$20/$Q903+2*$D$17*$D$18*$D$20/($Q903^2))*(-2*$D$21*($Q903^2)/($D$17*$D$18*$D$20))))/(2*($D$17*$D$20/$Q903+4*$D$17*$D$18*$D$20/($Q903^2)))</f>
        <v>3.5524207526454847</v>
      </c>
      <c r="S903" s="8">
        <f t="shared" si="28"/>
        <v>2.6438628728981621</v>
      </c>
    </row>
    <row r="904" spans="16:19" x14ac:dyDescent="0.25">
      <c r="P904">
        <v>5.5349999999993003</v>
      </c>
      <c r="Q904" s="8">
        <f t="shared" si="27"/>
        <v>2.9174270140058663E-6</v>
      </c>
      <c r="R904" s="8">
        <f>(-$D$19/$Q904+$Q904+SQRT(($D$19/$Q904-$Q904)^2-4*($D$17*$D$20/$Q904+2*$D$17*$D$18*$D$20/($Q904^2))*(-2*$D$21*($Q904^2)/($D$17*$D$18*$D$20))))/(2*($D$17*$D$20/$Q904+4*$D$17*$D$18*$D$20/($Q904^2)))</f>
        <v>3.614305374126717</v>
      </c>
      <c r="S904" s="8">
        <f t="shared" si="28"/>
        <v>2.6899361812441596</v>
      </c>
    </row>
    <row r="905" spans="16:19" x14ac:dyDescent="0.25">
      <c r="P905">
        <v>5.5299999999993004</v>
      </c>
      <c r="Q905" s="8">
        <f t="shared" si="27"/>
        <v>2.9512092266711343E-6</v>
      </c>
      <c r="R905" s="8">
        <f>(-$D$19/$Q905+$Q905+SQRT(($D$19/$Q905-$Q905)^2-4*($D$17*$D$20/$Q905+2*$D$17*$D$18*$D$20/($Q905^2))*(-2*$D$21*($Q905^2)/($D$17*$D$18*$D$20))))/(2*($D$17*$D$20/$Q905+4*$D$17*$D$18*$D$20/($Q905^2)))</f>
        <v>3.6772680348490336</v>
      </c>
      <c r="S905" s="8">
        <f t="shared" si="28"/>
        <v>2.7368114367631891</v>
      </c>
    </row>
    <row r="906" spans="16:19" x14ac:dyDescent="0.25">
      <c r="P906">
        <v>5.5249999999992996</v>
      </c>
      <c r="Q906" s="8">
        <f t="shared" si="27"/>
        <v>2.9853826189227735E-6</v>
      </c>
      <c r="R906" s="8">
        <f>(-$D$19/$Q906+$Q906+SQRT(($D$19/$Q906-$Q906)^2-4*($D$17*$D$20/$Q906+2*$D$17*$D$18*$D$20/($Q906^2))*(-2*$D$21*($Q906^2)/($D$17*$D$18*$D$20))))/(2*($D$17*$D$20/$Q906+4*$D$17*$D$18*$D$20/($Q906^2)))</f>
        <v>3.7413275144809877</v>
      </c>
      <c r="S906" s="8">
        <f t="shared" si="28"/>
        <v>2.7845026057529081</v>
      </c>
    </row>
    <row r="907" spans="16:19" x14ac:dyDescent="0.25">
      <c r="P907">
        <v>5.5199999999992997</v>
      </c>
      <c r="Q907" s="8">
        <f t="shared" si="27"/>
        <v>3.01995172040688E-6</v>
      </c>
      <c r="R907" s="8">
        <f>(-$D$19/$Q907+$Q907+SQRT(($D$19/$Q907-$Q907)^2-4*($D$17*$D$20/$Q907+2*$D$17*$D$18*$D$20/($Q907^2))*(-2*$D$21*($Q907^2)/($D$17*$D$18*$D$20))))/(2*($D$17*$D$20/$Q907+4*$D$17*$D$18*$D$20/($Q907^2)))</f>
        <v>3.8065029198408569</v>
      </c>
      <c r="S907" s="8">
        <f t="shared" si="28"/>
        <v>2.8330238977878515</v>
      </c>
    </row>
    <row r="908" spans="16:19" x14ac:dyDescent="0.25">
      <c r="P908">
        <v>5.5149999999992998</v>
      </c>
      <c r="Q908" s="8">
        <f t="shared" ref="Q908:Q971" si="29">10^(-P908)</f>
        <v>3.0549211132204331E-6</v>
      </c>
      <c r="R908" s="8">
        <f>(-$D$19/$Q908+$Q908+SQRT(($D$19/$Q908-$Q908)^2-4*($D$17*$D$20/$Q908+2*$D$17*$D$18*$D$20/($Q908^2))*(-2*$D$21*($Q908^2)/($D$17*$D$18*$D$20))))/(2*($D$17*$D$20/$Q908+4*$D$17*$D$18*$D$20/($Q908^2)))</f>
        <v>3.8728136905960353</v>
      </c>
      <c r="S908" s="8">
        <f t="shared" ref="S908:S971" si="30">ABS(($J$28/($D$15*$D$16)+$J$29*$D$17*$D$20/$Q908)*$R908-$D$21*($Q908^2)/($D$17*$D$18*$D$20*$R908)*$J$29-$J$16+$D$9*$J$29)</f>
        <v>2.8823897699575181</v>
      </c>
    </row>
    <row r="909" spans="16:19" x14ac:dyDescent="0.25">
      <c r="P909">
        <v>5.5099999999992999</v>
      </c>
      <c r="Q909" s="8">
        <f t="shared" si="29"/>
        <v>3.0902954325185678E-6</v>
      </c>
      <c r="R909" s="8">
        <f>(-$D$19/$Q909+$Q909+SQRT(($D$19/$Q909-$Q909)^2-4*($D$17*$D$20/$Q909+2*$D$17*$D$18*$D$20/($Q909^2))*(-2*$D$21*($Q909^2)/($D$17*$D$18*$D$20))))/(2*($D$17*$D$20/$Q909+4*$D$17*$D$18*$D$20/($Q909^2)))</f>
        <v>3.9402796050613702</v>
      </c>
      <c r="S909" s="8">
        <f t="shared" si="30"/>
        <v>2.9326149311780356</v>
      </c>
    </row>
    <row r="910" spans="16:19" x14ac:dyDescent="0.25">
      <c r="P910">
        <v>5.5049999999993</v>
      </c>
      <c r="Q910" s="8">
        <f t="shared" si="29"/>
        <v>3.1260793671289894E-6</v>
      </c>
      <c r="R910" s="8">
        <f>(-$D$19/$Q910+$Q910+SQRT(($D$19/$Q910-$Q910)^2-4*($D$17*$D$20/$Q910+2*$D$17*$D$18*$D$20/($Q910^2))*(-2*$D$21*($Q910^2)/($D$17*$D$18*$D$20))))/(2*($D$17*$D$20/$Q910+4*$D$17*$D$18*$D$20/($Q910^2)))</f>
        <v>4.0089207860987228</v>
      </c>
      <c r="S910" s="8">
        <f t="shared" si="30"/>
        <v>2.983714346579089</v>
      </c>
    </row>
    <row r="911" spans="16:19" x14ac:dyDescent="0.25">
      <c r="P911">
        <v>5.4999999999992903</v>
      </c>
      <c r="Q911" s="8">
        <f t="shared" si="29"/>
        <v>3.1622776601735448E-6</v>
      </c>
      <c r="R911" s="8">
        <f>(-$D$19/$Q911+$Q911+SQRT(($D$19/$Q911-$Q911)^2-4*($D$17*$D$20/$Q911+2*$D$17*$D$18*$D$20/($Q911^2))*(-2*$D$21*($Q911^2)/($D$17*$D$18*$D$20))))/(2*($D$17*$D$20/$Q911+4*$D$17*$D$18*$D$20/($Q911^2)))</f>
        <v>4.0787577071193821</v>
      </c>
      <c r="S911" s="8">
        <f t="shared" si="30"/>
        <v>3.035703241967334</v>
      </c>
    </row>
    <row r="912" spans="16:19" x14ac:dyDescent="0.25">
      <c r="P912">
        <v>5.4949999999992896</v>
      </c>
      <c r="Q912" s="8">
        <f t="shared" si="29"/>
        <v>3.1988951096966286E-6</v>
      </c>
      <c r="R912" s="8">
        <f>(-$D$19/$Q912+$Q912+SQRT(($D$19/$Q912-$Q912)^2-4*($D$17*$D$20/$Q912+2*$D$17*$D$18*$D$20/($Q912^2))*(-2*$D$21*($Q912^2)/($D$17*$D$18*$D$20))))/(2*($D$17*$D$20/$Q912+4*$D$17*$D$18*$D$20/($Q912^2)))</f>
        <v>4.1498111981903598</v>
      </c>
      <c r="S912" s="8">
        <f t="shared" si="30"/>
        <v>3.0885971083670558</v>
      </c>
    </row>
    <row r="913" spans="16:19" x14ac:dyDescent="0.25">
      <c r="P913">
        <v>5.4899999999992897</v>
      </c>
      <c r="Q913" s="8">
        <f t="shared" si="29"/>
        <v>3.235936569301574E-6</v>
      </c>
      <c r="R913" s="8">
        <f>(-$D$19/$Q913+$Q913+SQRT(($D$19/$Q913-$Q913)^2-4*($D$17*$D$20/$Q913+2*$D$17*$D$18*$D$20/($Q913^2))*(-2*$D$21*($Q913^2)/($D$17*$D$18*$D$20))))/(2*($D$17*$D$20/$Q913+4*$D$17*$D$18*$D$20/($Q913^2)))</f>
        <v>4.2221024522484205</v>
      </c>
      <c r="S913" s="8">
        <f t="shared" si="30"/>
        <v>3.1424117066409387</v>
      </c>
    </row>
    <row r="914" spans="16:19" x14ac:dyDescent="0.25">
      <c r="P914">
        <v>5.4849999999992898</v>
      </c>
      <c r="Q914" s="8">
        <f t="shared" si="29"/>
        <v>3.2734069487937284E-6</v>
      </c>
      <c r="R914" s="8">
        <f>(-$D$19/$Q914+$Q914+SQRT(($D$19/$Q914-$Q914)^2-4*($D$17*$D$20/$Q914+2*$D$17*$D$18*$D$20/($Q914^2))*(-2*$D$21*($Q914^2)/($D$17*$D$18*$D$20))))/(2*($D$17*$D$20/$Q914+4*$D$17*$D$18*$D$20/($Q914^2)))</f>
        <v>4.2956530314210504</v>
      </c>
      <c r="S914" s="8">
        <f t="shared" si="30"/>
        <v>3.197163072190353</v>
      </c>
    </row>
    <row r="915" spans="16:19" x14ac:dyDescent="0.25">
      <c r="P915">
        <v>5.4799999999992899</v>
      </c>
      <c r="Q915" s="8">
        <f t="shared" si="29"/>
        <v>3.3113112148313194E-6</v>
      </c>
      <c r="R915" s="8">
        <f>(-$D$19/$Q915+$Q915+SQRT(($D$19/$Q915-$Q915)^2-4*($D$17*$D$20/$Q915+2*$D$17*$D$18*$D$20/($Q915^2))*(-2*$D$21*($Q915^2)/($D$17*$D$18*$D$20))))/(2*($D$17*$D$20/$Q915+4*$D$17*$D$18*$D$20/($Q915^2)))</f>
        <v>4.3704848734582189</v>
      </c>
      <c r="S915" s="8">
        <f t="shared" si="30"/>
        <v>3.2528675197380301</v>
      </c>
    </row>
    <row r="916" spans="16:19" x14ac:dyDescent="0.25">
      <c r="P916">
        <v>5.47499999999929</v>
      </c>
      <c r="Q916" s="8">
        <f t="shared" si="29"/>
        <v>3.3496543915837477E-6</v>
      </c>
      <c r="R916" s="8">
        <f>(-$D$19/$Q916+$Q916+SQRT(($D$19/$Q916-$Q916)^2-4*($D$17*$D$20/$Q916+2*$D$17*$D$18*$D$20/($Q916^2))*(-2*$D$21*($Q916^2)/($D$17*$D$18*$D$20))))/(2*($D$17*$D$20/$Q916+4*$D$17*$D$18*$D$20/($Q916^2)))</f>
        <v>4.4466202982759562</v>
      </c>
      <c r="S916" s="8">
        <f t="shared" si="30"/>
        <v>3.3095416481938833</v>
      </c>
    </row>
    <row r="917" spans="16:19" x14ac:dyDescent="0.25">
      <c r="P917">
        <v>5.4699999999992901</v>
      </c>
      <c r="Q917" s="8">
        <f t="shared" si="29"/>
        <v>3.3884415613975599E-6</v>
      </c>
      <c r="R917" s="8">
        <f>(-$D$19/$Q917+$Q917+SQRT(($D$19/$Q917-$Q917)^2-4*($D$17*$D$20/$Q917+2*$D$17*$D$18*$D$20/($Q917^2))*(-2*$D$21*($Q917^2)/($D$17*$D$18*$D$20))))/(2*($D$17*$D$20/$Q917+4*$D$17*$D$18*$D$20/($Q917^2)))</f>
        <v>4.5240820146140663</v>
      </c>
      <c r="S917" s="8">
        <f t="shared" si="30"/>
        <v>3.3672023456056963</v>
      </c>
    </row>
    <row r="918" spans="16:19" x14ac:dyDescent="0.25">
      <c r="P918">
        <v>5.4649999999992902</v>
      </c>
      <c r="Q918" s="8">
        <f t="shared" si="29"/>
        <v>3.4276778654701015E-6</v>
      </c>
      <c r="R918" s="8">
        <f>(-$D$19/$Q918+$Q918+SQRT(($D$19/$Q918-$Q918)^2-4*($D$17*$D$20/$Q918+2*$D$17*$D$18*$D$20/($Q918^2))*(-2*$D$21*($Q918^2)/($D$17*$D$18*$D$20))))/(2*($D$17*$D$20/$Q918+4*$D$17*$D$18*$D$20/($Q918^2)))</f>
        <v>4.6028931268097439</v>
      </c>
      <c r="S918" s="8">
        <f t="shared" si="30"/>
        <v>3.4258667941959988</v>
      </c>
    </row>
    <row r="919" spans="16:19" x14ac:dyDescent="0.25">
      <c r="P919">
        <v>5.4599999999992903</v>
      </c>
      <c r="Q919" s="8">
        <f t="shared" si="29"/>
        <v>3.4673685045309793E-6</v>
      </c>
      <c r="R919" s="8">
        <f>(-$D$19/$Q919+$Q919+SQRT(($D$19/$Q919-$Q919)^2-4*($D$17*$D$20/$Q919+2*$D$17*$D$18*$D$20/($Q919^2))*(-2*$D$21*($Q919^2)/($D$17*$D$18*$D$20))))/(2*($D$17*$D$20/$Q919+4*$D$17*$D$18*$D$20/($Q919^2)))</f>
        <v>4.6830771416892212</v>
      </c>
      <c r="S919" s="8">
        <f t="shared" si="30"/>
        <v>3.4855524754867089</v>
      </c>
    </row>
    <row r="920" spans="16:19" x14ac:dyDescent="0.25">
      <c r="P920">
        <v>5.4549999999992904</v>
      </c>
      <c r="Q920" s="8">
        <f t="shared" si="29"/>
        <v>3.5075187395314083E-6</v>
      </c>
      <c r="R920" s="8">
        <f>(-$D$19/$Q920+$Q920+SQRT(($D$19/$Q920-$Q920)^2-4*($D$17*$D$20/$Q920+2*$D$17*$D$18*$D$20/($Q920^2))*(-2*$D$21*($Q920^2)/($D$17*$D$18*$D$20))))/(2*($D$17*$D$20/$Q920+4*$D$17*$D$18*$D$20/($Q920^2)))</f>
        <v>4.7646579755794702</v>
      </c>
      <c r="S920" s="8">
        <f t="shared" si="30"/>
        <v>3.5462771755130498</v>
      </c>
    </row>
    <row r="921" spans="16:19" x14ac:dyDescent="0.25">
      <c r="P921">
        <v>5.4499999999992896</v>
      </c>
      <c r="Q921" s="8">
        <f t="shared" si="29"/>
        <v>3.5481338923415555E-6</v>
      </c>
      <c r="R921" s="8">
        <f>(-$D$19/$Q921+$Q921+SQRT(($D$19/$Q921-$Q921)^2-4*($D$17*$D$20/$Q921+2*$D$17*$D$18*$D$20/($Q921^2))*(-2*$D$21*($Q921^2)/($D$17*$D$18*$D$20))))/(2*($D$17*$D$20/$Q921+4*$D$17*$D$18*$D$20/($Q921^2)))</f>
        <v>4.847659961442079</v>
      </c>
      <c r="S921" s="8">
        <f t="shared" si="30"/>
        <v>3.6080589901283124</v>
      </c>
    </row>
    <row r="922" spans="16:19" x14ac:dyDescent="0.25">
      <c r="P922">
        <v>5.4449999999992897</v>
      </c>
      <c r="Q922" s="8">
        <f t="shared" si="29"/>
        <v>3.5892193464559197E-6</v>
      </c>
      <c r="R922" s="8">
        <f>(-$D$19/$Q922+$Q922+SQRT(($D$19/$Q922-$Q922)^2-4*($D$17*$D$20/$Q922+2*$D$17*$D$18*$D$20/($Q922^2))*(-2*$D$21*($Q922^2)/($D$17*$D$18*$D$20))))/(2*($D$17*$D$20/$Q922+4*$D$17*$D$18*$D$20/($Q922^2)))</f>
        <v>4.9321078561313261</v>
      </c>
      <c r="S922" s="8">
        <f t="shared" si="30"/>
        <v>3.6709163304009693</v>
      </c>
    </row>
    <row r="923" spans="16:19" x14ac:dyDescent="0.25">
      <c r="P923">
        <v>5.4399999999992898</v>
      </c>
      <c r="Q923" s="8">
        <f t="shared" si="29"/>
        <v>3.6307805477069488E-6</v>
      </c>
      <c r="R923" s="8">
        <f>(-$D$19/$Q923+$Q923+SQRT(($D$19/$Q923-$Q923)^2-4*($D$17*$D$20/$Q923+2*$D$17*$D$18*$D$20/($Q923^2))*(-2*$D$21*($Q923^2)/($D$17*$D$18*$D$20))))/(2*($D$17*$D$20/$Q923+4*$D$17*$D$18*$D$20/($Q923^2)))</f>
        <v>5.0180268477788648</v>
      </c>
      <c r="S923" s="8">
        <f t="shared" si="30"/>
        <v>3.7348679281059409</v>
      </c>
    </row>
    <row r="924" spans="16:19" x14ac:dyDescent="0.25">
      <c r="P924">
        <v>5.4349999999992802</v>
      </c>
      <c r="Q924" s="8">
        <f t="shared" si="29"/>
        <v>3.6728230049869287E-6</v>
      </c>
      <c r="R924" s="8">
        <f>(-$D$19/$Q924+$Q924+SQRT(($D$19/$Q924-$Q924)^2-4*($D$17*$D$20/$Q924+2*$D$17*$D$18*$D$20/($Q924^2))*(-2*$D$21*($Q924^2)/($D$17*$D$18*$D$20))))/(2*($D$17*$D$20/$Q924+4*$D$17*$D$18*$D$20/($Q924^2)))</f>
        <v>5.105442563307057</v>
      </c>
      <c r="S924" s="8">
        <f t="shared" si="30"/>
        <v>3.7999328413115188</v>
      </c>
    </row>
    <row r="925" spans="16:19" x14ac:dyDescent="0.25">
      <c r="P925">
        <v>5.4299999999992803</v>
      </c>
      <c r="Q925" s="8">
        <f t="shared" si="29"/>
        <v>3.7153522909778779E-6</v>
      </c>
      <c r="R925" s="8">
        <f>(-$D$19/$Q925+$Q925+SQRT(($D$19/$Q925-$Q925)^2-4*($D$17*$D$20/$Q925+2*$D$17*$D$18*$D$20/($Q925^2))*(-2*$D$21*($Q925^2)/($D$17*$D$18*$D$20))))/(2*($D$17*$D$20/$Q925+4*$D$17*$D$18*$D$20/($Q925^2)))</f>
        <v>5.194381076072462</v>
      </c>
      <c r="S925" s="8">
        <f t="shared" si="30"/>
        <v>3.8661304600630757</v>
      </c>
    </row>
    <row r="926" spans="16:19" x14ac:dyDescent="0.25">
      <c r="P926">
        <v>5.4249999999992804</v>
      </c>
      <c r="Q926" s="8">
        <f t="shared" si="29"/>
        <v>3.7583740428906648E-6</v>
      </c>
      <c r="R926" s="8">
        <f>(-$D$19/$Q926+$Q926+SQRT(($D$19/$Q926-$Q926)^2-4*($D$17*$D$20/$Q926+2*$D$17*$D$18*$D$20/($Q926^2))*(-2*$D$21*($Q926^2)/($D$17*$D$18*$D$20))))/(2*($D$17*$D$20/$Q926+4*$D$17*$D$18*$D$20/($Q926^2)))</f>
        <v>5.2848689136441136</v>
      </c>
      <c r="S926" s="8">
        <f t="shared" si="30"/>
        <v>3.9334805121670002</v>
      </c>
    </row>
    <row r="927" spans="16:19" x14ac:dyDescent="0.25">
      <c r="P927">
        <v>5.4199999999992796</v>
      </c>
      <c r="Q927" s="8">
        <f t="shared" si="29"/>
        <v>3.8018939632119139E-6</v>
      </c>
      <c r="R927" s="8">
        <f>(-$D$19/$Q927+$Q927+SQRT(($D$19/$Q927-$Q927)^2-4*($D$17*$D$20/$Q927+2*$D$17*$D$18*$D$20/($Q927^2))*(-2*$D$21*($Q927^2)/($D$17*$D$18*$D$20))))/(2*($D$17*$D$20/$Q927+4*$D$17*$D$18*$D$20/($Q927^2)))</f>
        <v>5.3769330657156829</v>
      </c>
      <c r="S927" s="8">
        <f t="shared" si="30"/>
        <v>4.0020030690741955</v>
      </c>
    </row>
    <row r="928" spans="16:19" x14ac:dyDescent="0.25">
      <c r="P928">
        <v>5.4149999999992797</v>
      </c>
      <c r="Q928" s="8">
        <f t="shared" si="29"/>
        <v>3.8459178204599107E-6</v>
      </c>
      <c r="R928" s="8">
        <f>(-$D$19/$Q928+$Q928+SQRT(($D$19/$Q928-$Q928)^2-4*($D$17*$D$20/$Q928+2*$D$17*$D$18*$D$20/($Q928^2))*(-2*$D$21*($Q928^2)/($D$17*$D$18*$D$20))))/(2*($D$17*$D$20/$Q928+4*$D$17*$D$18*$D$20/($Q928^2)))</f>
        <v>5.4706009921562124</v>
      </c>
      <c r="S928" s="8">
        <f t="shared" si="30"/>
        <v>4.0717185518666037</v>
      </c>
    </row>
    <row r="929" spans="16:19" x14ac:dyDescent="0.25">
      <c r="P929">
        <v>5.4099999999992798</v>
      </c>
      <c r="Q929" s="8">
        <f t="shared" si="29"/>
        <v>3.8904514499492544E-6</v>
      </c>
      <c r="R929" s="8">
        <f>(-$D$19/$Q929+$Q929+SQRT(($D$19/$Q929-$Q929)^2-4*($D$17*$D$20/$Q929+2*$D$17*$D$18*$D$20/($Q929^2))*(-2*$D$21*($Q929^2)/($D$17*$D$18*$D$20))))/(2*($D$17*$D$20/$Q929+4*$D$17*$D$18*$D$20/($Q929^2)))</f>
        <v>5.5659006312011048</v>
      </c>
      <c r="S929" s="8">
        <f t="shared" si="30"/>
        <v>4.142647737348045</v>
      </c>
    </row>
    <row r="930" spans="16:19" x14ac:dyDescent="0.25">
      <c r="P930">
        <v>5.4049999999992799</v>
      </c>
      <c r="Q930" s="8">
        <f t="shared" si="29"/>
        <v>3.9355007545642974E-6</v>
      </c>
      <c r="R930" s="8">
        <f>(-$D$19/$Q930+$Q930+SQRT(($D$19/$Q930-$Q930)^2-4*($D$17*$D$20/$Q930+2*$D$17*$D$18*$D$20/($Q930^2))*(-2*$D$21*($Q930^2)/($D$17*$D$18*$D$20))))/(2*($D$17*$D$20/$Q930+4*$D$17*$D$18*$D$20/($Q930^2)))</f>
        <v>5.6628604077856624</v>
      </c>
      <c r="S930" s="8">
        <f t="shared" si="30"/>
        <v>4.2148117642410341</v>
      </c>
    </row>
    <row r="931" spans="16:19" x14ac:dyDescent="0.25">
      <c r="P931">
        <v>5.39999999999928</v>
      </c>
      <c r="Q931" s="8">
        <f t="shared" si="29"/>
        <v>3.9810717055415709E-6</v>
      </c>
      <c r="R931" s="8">
        <f>(-$D$19/$Q931+$Q931+SQRT(($D$19/$Q931-$Q931)^2-4*($D$17*$D$20/$Q931+2*$D$17*$D$18*$D$20/($Q931^2))*(-2*$D$21*($Q931^2)/($D$17*$D$18*$D$20))))/(2*($D$17*$D$20/$Q931+4*$D$17*$D$18*$D$20/($Q931^2)))</f>
        <v>5.7615092420238758</v>
      </c>
      <c r="S931" s="8">
        <f t="shared" si="30"/>
        <v>4.2882321394916199</v>
      </c>
    </row>
    <row r="932" spans="16:19" x14ac:dyDescent="0.25">
      <c r="P932">
        <v>5.3949999999992801</v>
      </c>
      <c r="Q932" s="8">
        <f t="shared" si="29"/>
        <v>4.0271703432612578E-6</v>
      </c>
      <c r="R932" s="8">
        <f>(-$D$19/$Q932+$Q932+SQRT(($D$19/$Q932-$Q932)^2-4*($D$17*$D$20/$Q932+2*$D$17*$D$18*$D$20/($Q932^2))*(-2*$D$21*($Q932^2)/($D$17*$D$18*$D$20))))/(2*($D$17*$D$20/$Q932+4*$D$17*$D$18*$D$20/($Q932^2)))</f>
        <v>5.861876557834897</v>
      </c>
      <c r="S932" s="8">
        <f t="shared" si="30"/>
        <v>4.3629307446840349</v>
      </c>
    </row>
    <row r="933" spans="16:19" x14ac:dyDescent="0.25">
      <c r="P933">
        <v>5.3899999999992803</v>
      </c>
      <c r="Q933" s="8">
        <f t="shared" si="29"/>
        <v>4.0738027780478713E-6</v>
      </c>
      <c r="R933" s="8">
        <f>(-$D$19/$Q933+$Q933+SQRT(($D$19/$Q933-$Q933)^2-4*($D$17*$D$20/$Q933+2*$D$17*$D$18*$D$20/($Q933^2))*(-2*$D$21*($Q933^2)/($D$17*$D$18*$D$20))))/(2*($D$17*$D$20/$Q933+4*$D$17*$D$18*$D$20/($Q933^2)))</f>
        <v>5.9639922917198849</v>
      </c>
      <c r="S933" s="8">
        <f t="shared" si="30"/>
        <v>4.4389298425671617</v>
      </c>
    </row>
    <row r="934" spans="16:19" x14ac:dyDescent="0.25">
      <c r="P934">
        <v>5.3849999999992804</v>
      </c>
      <c r="Q934" s="8">
        <f t="shared" si="29"/>
        <v>4.1209751909801247E-6</v>
      </c>
      <c r="R934" s="8">
        <f>(-$D$19/$Q934+$Q934+SQRT(($D$19/$Q934-$Q934)^2-4*($D$17*$D$20/$Q934+2*$D$17*$D$18*$D$20/($Q934^2))*(-2*$D$21*($Q934^2)/($D$17*$D$18*$D$20))))/(2*($D$17*$D$20/$Q934+4*$D$17*$D$18*$D$20/($Q934^2)))</f>
        <v>6.0678869016915833</v>
      </c>
      <c r="S934" s="8">
        <f t="shared" si="30"/>
        <v>4.516252083694571</v>
      </c>
    </row>
    <row r="935" spans="16:19" x14ac:dyDescent="0.25">
      <c r="P935">
        <v>5.3799999999992796</v>
      </c>
      <c r="Q935" s="8">
        <f t="shared" si="29"/>
        <v>4.1686938347102624E-6</v>
      </c>
      <c r="R935" s="8">
        <f>(-$D$19/$Q935+$Q935+SQRT(($D$19/$Q935-$Q935)^2-4*($D$17*$D$20/$Q935+2*$D$17*$D$18*$D$20/($Q935^2))*(-2*$D$21*($Q935^2)/($D$17*$D$18*$D$20))))/(2*($D$17*$D$20/$Q935+4*$D$17*$D$18*$D$20/($Q935^2)))</f>
        <v>6.1735913763596537</v>
      </c>
      <c r="S935" s="8">
        <f t="shared" si="30"/>
        <v>4.594920513180381</v>
      </c>
    </row>
    <row r="936" spans="16:19" x14ac:dyDescent="0.25">
      <c r="P936">
        <v>5.3749999999992797</v>
      </c>
      <c r="Q936" s="8">
        <f t="shared" si="29"/>
        <v>4.2169650342928104E-6</v>
      </c>
      <c r="R936" s="8">
        <f>(-$D$19/$Q936+$Q936+SQRT(($D$19/$Q936-$Q936)^2-4*($D$17*$D$20/$Q936+2*$D$17*$D$18*$D$20/($Q936^2))*(-2*$D$21*($Q936^2)/($D$17*$D$18*$D$20))))/(2*($D$17*$D$20/$Q936+4*$D$17*$D$18*$D$20/($Q936^2)))</f>
        <v>6.2811372441741318</v>
      </c>
      <c r="S936" s="8">
        <f t="shared" si="30"/>
        <v>4.6749585775726912</v>
      </c>
    </row>
    <row r="937" spans="16:19" x14ac:dyDescent="0.25">
      <c r="P937">
        <v>5.36999999999927</v>
      </c>
      <c r="Q937" s="8">
        <f t="shared" si="29"/>
        <v>4.2657951880230941E-6</v>
      </c>
      <c r="R937" s="8">
        <f>(-$D$19/$Q937+$Q937+SQRT(($D$19/$Q937-$Q937)^2-4*($D$17*$D$20/$Q937+2*$D$17*$D$18*$D$20/($Q937^2))*(-2*$D$21*($Q937^2)/($D$17*$D$18*$D$20))))/(2*($D$17*$D$20/$Q937+4*$D$17*$D$18*$D$20/($Q937^2)))</f>
        <v>6.3905565828303006</v>
      </c>
      <c r="S937" s="8">
        <f t="shared" si="30"/>
        <v>4.7563901318470503</v>
      </c>
    </row>
    <row r="938" spans="16:19" x14ac:dyDescent="0.25">
      <c r="P938">
        <v>5.3649999999992701</v>
      </c>
      <c r="Q938" s="8">
        <f t="shared" si="29"/>
        <v>4.3151907682849022E-6</v>
      </c>
      <c r="R938" s="8">
        <f>(-$D$19/$Q938+$Q938+SQRT(($D$19/$Q938-$Q938)^2-4*($D$17*$D$20/$Q938+2*$D$17*$D$18*$D$20/($Q938^2))*(-2*$D$21*($Q938^2)/($D$17*$D$18*$D$20))))/(2*($D$17*$D$20/$Q938+4*$D$17*$D$18*$D$20/($Q938^2)))</f>
        <v>6.5018820288361532</v>
      </c>
      <c r="S938" s="8">
        <f t="shared" si="30"/>
        <v>4.8392394465208177</v>
      </c>
    </row>
    <row r="939" spans="16:19" x14ac:dyDescent="0.25">
      <c r="P939">
        <v>5.3599999999992702</v>
      </c>
      <c r="Q939" s="8">
        <f t="shared" si="29"/>
        <v>4.365158322408986E-6</v>
      </c>
      <c r="R939" s="8">
        <f>(-$D$19/$Q939+$Q939+SQRT(($D$19/$Q939-$Q939)^2-4*($D$17*$D$20/$Q939+2*$D$17*$D$18*$D$20/($Q939^2))*(-2*$D$21*($Q939^2)/($D$17*$D$18*$D$20))))/(2*($D$17*$D$20/$Q939+4*$D$17*$D$18*$D$20/($Q939^2)))</f>
        <v>6.6151467872488166</v>
      </c>
      <c r="S939" s="8">
        <f t="shared" si="30"/>
        <v>4.9235312148931758</v>
      </c>
    </row>
    <row r="940" spans="16:19" x14ac:dyDescent="0.25">
      <c r="P940">
        <v>5.3549999999992703</v>
      </c>
      <c r="Q940" s="8">
        <f t="shared" si="29"/>
        <v>4.4157044735405361E-6</v>
      </c>
      <c r="R940" s="8">
        <f>(-$D$19/$Q940+$Q940+SQRT(($D$19/$Q940-$Q940)^2-4*($D$17*$D$20/$Q940+2*$D$17*$D$18*$D$20/($Q940^2))*(-2*$D$21*($Q940^2)/($D$17*$D$18*$D$20))))/(2*($D$17*$D$20/$Q940+4*$D$17*$D$18*$D$20/($Q940^2)))</f>
        <v>6.7303846415784596</v>
      </c>
      <c r="S940" s="8">
        <f t="shared" si="30"/>
        <v>5.009290560409668</v>
      </c>
    </row>
    <row r="941" spans="16:19" x14ac:dyDescent="0.25">
      <c r="P941">
        <v>5.3499999999992696</v>
      </c>
      <c r="Q941" s="8">
        <f t="shared" si="29"/>
        <v>4.466835921517136E-6</v>
      </c>
      <c r="R941" s="8">
        <f>(-$D$19/$Q941+$Q941+SQRT(($D$19/$Q941-$Q941)^2-4*($D$17*$D$20/$Q941+2*$D$17*$D$18*$D$20/($Q941^2))*(-2*$D$21*($Q941^2)/($D$17*$D$18*$D$20))))/(2*($D$17*$D$20/$Q941+4*$D$17*$D$18*$D$20/($Q941^2)))</f>
        <v>6.8476299638656659</v>
      </c>
      <c r="S941" s="8">
        <f t="shared" si="30"/>
        <v>5.0965430441557347</v>
      </c>
    </row>
    <row r="942" spans="16:19" x14ac:dyDescent="0.25">
      <c r="P942">
        <v>5.3449999999992697</v>
      </c>
      <c r="Q942" s="8">
        <f t="shared" si="29"/>
        <v>4.5185594437568144E-6</v>
      </c>
      <c r="R942" s="8">
        <f>(-$D$19/$Q942+$Q942+SQRT(($D$19/$Q942-$Q942)^2-4*($D$17*$D$20/$Q942+2*$D$17*$D$18*$D$20/($Q942^2))*(-2*$D$21*($Q942^2)/($D$17*$D$18*$D$20))))/(2*($D$17*$D$20/$Q942+4*$D$17*$D$18*$D$20/($Q942^2)))</f>
        <v>6.9669177249342704</v>
      </c>
      <c r="S942" s="8">
        <f t="shared" si="30"/>
        <v>5.1853146724807209</v>
      </c>
    </row>
    <row r="943" spans="16:19" x14ac:dyDescent="0.25">
      <c r="P943">
        <v>5.3399999999992698</v>
      </c>
      <c r="Q943" s="8">
        <f t="shared" si="29"/>
        <v>4.5708818961564285E-6</v>
      </c>
      <c r="R943" s="8">
        <f>(-$D$19/$Q943+$Q943+SQRT(($D$19/$Q943-$Q943)^2-4*($D$17*$D$20/$Q943+2*$D$17*$D$18*$D$20/($Q943^2))*(-2*$D$21*($Q943^2)/($D$17*$D$18*$D$20))))/(2*($D$17*$D$20/$Q943+4*$D$17*$D$18*$D$20/($Q943^2)))</f>
        <v>7.0882835048228925</v>
      </c>
      <c r="S943" s="8">
        <f t="shared" si="30"/>
        <v>5.2756319047547571</v>
      </c>
    </row>
    <row r="944" spans="16:19" x14ac:dyDescent="0.25">
      <c r="P944">
        <v>5.3349999999992699</v>
      </c>
      <c r="Q944" s="8">
        <f t="shared" si="29"/>
        <v>4.6238102140003707E-6</v>
      </c>
      <c r="R944" s="8">
        <f>(-$D$19/$Q944+$Q944+SQRT(($D$19/$Q944-$Q944)^2-4*($D$17*$D$20/$Q944+2*$D$17*$D$18*$D$20/($Q944^2))*(-2*$D$21*($Q944^2)/($D$17*$D$18*$D$20))))/(2*($D$17*$D$20/$Q944+4*$D$17*$D$18*$D$20/($Q944^2)))</f>
        <v>7.2117635033980374</v>
      </c>
      <c r="S944" s="8">
        <f t="shared" si="30"/>
        <v>5.3675216612606613</v>
      </c>
    </row>
    <row r="945" spans="16:19" x14ac:dyDescent="0.25">
      <c r="P945">
        <v>5.32999999999927</v>
      </c>
      <c r="Q945" s="8">
        <f t="shared" si="29"/>
        <v>4.6773514128798392E-6</v>
      </c>
      <c r="R945" s="8">
        <f>(-$D$19/$Q945+$Q945+SQRT(($D$19/$Q945-$Q945)^2-4*($D$17*$D$20/$Q945+2*$D$17*$D$18*$D$20/($Q945^2))*(-2*$D$21*($Q945^2)/($D$17*$D$18*$D$20))))/(2*($D$17*$D$20/$Q945+4*$D$17*$D$18*$D$20/($Q945^2)))</f>
        <v>7.3373945511521885</v>
      </c>
      <c r="S945" s="8">
        <f t="shared" si="30"/>
        <v>5.461011331223391</v>
      </c>
    </row>
    <row r="946" spans="16:19" x14ac:dyDescent="0.25">
      <c r="P946">
        <v>5.3249999999992701</v>
      </c>
      <c r="Q946" s="8">
        <f t="shared" si="29"/>
        <v>4.7315125896227524E-6</v>
      </c>
      <c r="R946" s="8">
        <f>(-$D$19/$Q946+$Q946+SQRT(($D$19/$Q946-$Q946)^2-4*($D$17*$D$20/$Q946+2*$D$17*$D$18*$D$20/($Q946^2))*(-2*$D$21*($Q946^2)/($D$17*$D$18*$D$20))))/(2*($D$17*$D$20/$Q946+4*$D$17*$D$18*$D$20/($Q946^2)))</f>
        <v>7.4652141201900051</v>
      </c>
      <c r="S946" s="8">
        <f t="shared" si="30"/>
        <v>5.5561287809793756</v>
      </c>
    </row>
    <row r="947" spans="16:19" x14ac:dyDescent="0.25">
      <c r="P947">
        <v>5.3199999999992702</v>
      </c>
      <c r="Q947" s="8">
        <f t="shared" si="29"/>
        <v>4.7863009232344234E-6</v>
      </c>
      <c r="R947" s="8">
        <f>(-$D$19/$Q947+$Q947+SQRT(($D$19/$Q947-$Q947)^2-4*($D$17*$D$20/$Q947+2*$D$17*$D$18*$D$20/($Q947^2))*(-2*$D$21*($Q947^2)/($D$17*$D$18*$D$20))))/(2*($D$17*$D$20/$Q947+4*$D$17*$D$18*$D$20/($Q947^2)))</f>
        <v>7.5952603354059294</v>
      </c>
      <c r="S947" s="8">
        <f t="shared" si="30"/>
        <v>5.6529023622881747</v>
      </c>
    </row>
    <row r="948" spans="16:19" x14ac:dyDescent="0.25">
      <c r="P948">
        <v>5.3149999999992703</v>
      </c>
      <c r="Q948" s="8">
        <f t="shared" si="29"/>
        <v>4.8417236758491261E-6</v>
      </c>
      <c r="R948" s="8">
        <f>(-$D$19/$Q948+$Q948+SQRT(($D$19/$Q948-$Q948)^2-4*($D$17*$D$20/$Q948+2*$D$17*$D$18*$D$20/($Q948^2))*(-2*$D$21*($Q948^2)/($D$17*$D$18*$D$20))))/(2*($D$17*$D$20/$Q948+4*$D$17*$D$18*$D$20/($Q948^2)))</f>
        <v>7.7275719858564855</v>
      </c>
      <c r="S948" s="8">
        <f t="shared" si="30"/>
        <v>5.751360920788918</v>
      </c>
    </row>
    <row r="949" spans="16:19" x14ac:dyDescent="0.25">
      <c r="P949">
        <v>5.3099999999992598</v>
      </c>
      <c r="Q949" s="8">
        <f t="shared" si="29"/>
        <v>4.8977881936928016E-6</v>
      </c>
      <c r="R949" s="8">
        <f>(-$D$19/$Q949+$Q949+SQRT(($D$19/$Q949-$Q949)^2-4*($D$17*$D$20/$Q949+2*$D$17*$D$18*$D$20/($Q949^2))*(-2*$D$21*($Q949^2)/($D$17*$D$18*$D$20))))/(2*($D$17*$D$20/$Q949+4*$D$17*$D$18*$D$20/($Q949^2)))</f>
        <v>7.8621885363310353</v>
      </c>
      <c r="S949" s="8">
        <f t="shared" si="30"/>
        <v>5.8515338046043004</v>
      </c>
    </row>
    <row r="950" spans="16:19" x14ac:dyDescent="0.25">
      <c r="P950">
        <v>5.3049999999992599</v>
      </c>
      <c r="Q950" s="8">
        <f t="shared" si="29"/>
        <v>4.9545019080563382E-6</v>
      </c>
      <c r="R950" s="8">
        <f>(-$D$19/$Q950+$Q950+SQRT(($D$19/$Q950-$Q950)^2-4*($D$17*$D$20/$Q950+2*$D$17*$D$18*$D$20/($Q950^2))*(-2*$D$21*($Q950^2)/($D$17*$D$18*$D$20))))/(2*($D$17*$D$20/$Q950+4*$D$17*$D$18*$D$20/($Q950^2)))</f>
        <v>7.9991501391226993</v>
      </c>
      <c r="S950" s="8">
        <f t="shared" si="30"/>
        <v>5.9534508730934315</v>
      </c>
    </row>
    <row r="951" spans="16:19" x14ac:dyDescent="0.25">
      <c r="P951">
        <v>5.29999999999926</v>
      </c>
      <c r="Q951" s="8">
        <f t="shared" si="29"/>
        <v>5.0118723362812563E-6</v>
      </c>
      <c r="R951" s="8">
        <f>(-$D$19/$Q951+$Q951+SQRT(($D$19/$Q951-$Q951)^2-4*($D$17*$D$20/$Q951+2*$D$17*$D$18*$D$20/($Q951^2))*(-2*$D$21*($Q951^2)/($D$17*$D$18*$D$20))))/(2*($D$17*$D$20/$Q951+4*$D$17*$D$18*$D$20/($Q951^2)))</f>
        <v>8.1384976460071154</v>
      </c>
      <c r="S951" s="8">
        <f t="shared" si="30"/>
        <v>6.0571425057592325</v>
      </c>
    </row>
    <row r="952" spans="16:19" x14ac:dyDescent="0.25">
      <c r="P952">
        <v>5.2949999999992601</v>
      </c>
      <c r="Q952" s="8">
        <f t="shared" si="29"/>
        <v>5.0699070827556758E-6</v>
      </c>
      <c r="R952" s="8">
        <f>(-$D$19/$Q952+$Q952+SQRT(($D$19/$Q952-$Q952)^2-4*($D$17*$D$20/$Q952+2*$D$17*$D$18*$D$20/($Q952^2))*(-2*$D$21*($Q952^2)/($D$17*$D$18*$D$20))))/(2*($D$17*$D$20/$Q952+4*$D$17*$D$18*$D$20/($Q952^2)))</f>
        <v>8.2802726204271249</v>
      </c>
      <c r="S952" s="8">
        <f t="shared" si="30"/>
        <v>6.1626396113089514</v>
      </c>
    </row>
    <row r="953" spans="16:19" x14ac:dyDescent="0.25">
      <c r="P953">
        <v>5.2899999999992602</v>
      </c>
      <c r="Q953" s="8">
        <f t="shared" si="29"/>
        <v>5.1286138399223802E-6</v>
      </c>
      <c r="R953" s="8">
        <f>(-$D$19/$Q953+$Q953+SQRT(($D$19/$Q953-$Q953)^2-4*($D$17*$D$20/$Q953+2*$D$17*$D$18*$D$20/($Q953^2))*(-2*$D$21*($Q953^2)/($D$17*$D$18*$D$20))))/(2*($D$17*$D$20/$Q953+4*$D$17*$D$18*$D$20/($Q953^2)))</f>
        <v>8.4245173498911292</v>
      </c>
      <c r="S953" s="8">
        <f t="shared" si="30"/>
        <v>6.2699736368735675</v>
      </c>
    </row>
    <row r="954" spans="16:19" x14ac:dyDescent="0.25">
      <c r="P954">
        <v>5.2849999999992603</v>
      </c>
      <c r="Q954" s="8">
        <f t="shared" si="29"/>
        <v>5.1880003892984433E-6</v>
      </c>
      <c r="R954" s="8">
        <f>(-$D$19/$Q954+$Q954+SQRT(($D$19/$Q954-$Q954)^2-4*($D$17*$D$20/$Q954+2*$D$17*$D$18*$D$20/($Q954^2))*(-2*$D$21*($Q954^2)/($D$17*$D$18*$D$20))))/(2*($D$17*$D$20/$Q954+4*$D$17*$D$18*$D$20/($Q954^2)))</f>
        <v>8.571274858587163</v>
      </c>
      <c r="S954" s="8">
        <f t="shared" si="30"/>
        <v>6.379176577387601</v>
      </c>
    </row>
    <row r="955" spans="16:19" x14ac:dyDescent="0.25">
      <c r="P955">
        <v>5.2799999999992604</v>
      </c>
      <c r="Q955" s="8">
        <f t="shared" si="29"/>
        <v>5.2480746025066601E-6</v>
      </c>
      <c r="R955" s="8">
        <f>(-$D$19/$Q955+$Q955+SQRT(($D$19/$Q955-$Q955)^2-4*($D$17*$D$20/$Q955+2*$D$17*$D$18*$D$20/($Q955^2))*(-2*$D$21*($Q955^2)/($D$17*$D$18*$D$20))))/(2*($D$17*$D$20/$Q955+4*$D$17*$D$18*$D$20/($Q955^2)))</f>
        <v>8.7205889202167342</v>
      </c>
      <c r="S955" s="8">
        <f t="shared" si="30"/>
        <v>6.4902809851323413</v>
      </c>
    </row>
    <row r="956" spans="16:19" x14ac:dyDescent="0.25">
      <c r="P956">
        <v>5.2749999999992596</v>
      </c>
      <c r="Q956" s="8">
        <f t="shared" si="29"/>
        <v>5.3088444423189307E-6</v>
      </c>
      <c r="R956" s="8">
        <f>(-$D$19/$Q956+$Q956+SQRT(($D$19/$Q956-$Q956)^2-4*($D$17*$D$20/$Q956+2*$D$17*$D$18*$D$20/($Q956^2))*(-2*$D$21*($Q956^2)/($D$17*$D$18*$D$20))))/(2*($D$17*$D$20/$Q956+4*$D$17*$D$18*$D$20/($Q956^2)))</f>
        <v>8.872504071052262</v>
      </c>
      <c r="S956" s="8">
        <f t="shared" si="30"/>
        <v>6.6033199794453399</v>
      </c>
    </row>
    <row r="957" spans="16:19" x14ac:dyDescent="0.25">
      <c r="P957">
        <v>5.2699999999992597</v>
      </c>
      <c r="Q957" s="8">
        <f t="shared" si="29"/>
        <v>5.3703179637116797E-6</v>
      </c>
      <c r="R957" s="8">
        <f>(-$D$19/$Q957+$Q957+SQRT(($D$19/$Q957-$Q957)^2-4*($D$17*$D$20/$Q957+2*$D$17*$D$18*$D$20/($Q957^2))*(-2*$D$21*($Q957^2)/($D$17*$D$18*$D$20))))/(2*($D$17*$D$20/$Q957+4*$D$17*$D$18*$D$20/($Q957^2)))</f>
        <v>9.0270656232218993</v>
      </c>
      <c r="S957" s="8">
        <f t="shared" si="30"/>
        <v>6.7183272565989771</v>
      </c>
    </row>
    <row r="958" spans="16:19" x14ac:dyDescent="0.25">
      <c r="P958">
        <v>5.2649999999992598</v>
      </c>
      <c r="Q958" s="8">
        <f t="shared" si="29"/>
        <v>5.4325033149335794E-6</v>
      </c>
      <c r="R958" s="8">
        <f>(-$D$19/$Q958+$Q958+SQRT(($D$19/$Q958-$Q958)^2-4*($D$17*$D$20/$Q958+2*$D$17*$D$18*$D$20/($Q958^2))*(-2*$D$21*($Q958^2)/($D$17*$D$18*$D$20))))/(2*($D$17*$D$20/$Q958+4*$D$17*$D$18*$D$20/($Q958^2)))</f>
        <v>9.1843196782259824</v>
      </c>
      <c r="S958" s="8">
        <f t="shared" si="30"/>
        <v>6.8353370998512899</v>
      </c>
    </row>
    <row r="959" spans="16:19" x14ac:dyDescent="0.25">
      <c r="P959">
        <v>5.2599999999992599</v>
      </c>
      <c r="Q959" s="8">
        <f t="shared" si="29"/>
        <v>5.4954087385855997E-6</v>
      </c>
      <c r="R959" s="8">
        <f>(-$D$19/$Q959+$Q959+SQRT(($D$19/$Q959-$Q959)^2-4*($D$17*$D$20/$Q959+2*$D$17*$D$18*$D$20/($Q959^2))*(-2*$D$21*($Q959^2)/($D$17*$D$18*$D$20))))/(2*($D$17*$D$20/$Q959+4*$D$17*$D$18*$D$20/($Q959^2)))</f>
        <v>9.3443131406889055</v>
      </c>
      <c r="S959" s="8">
        <f t="shared" si="30"/>
        <v>6.9543843896718265</v>
      </c>
    </row>
    <row r="960" spans="16:19" x14ac:dyDescent="0.25">
      <c r="P960">
        <v>5.25499999999926</v>
      </c>
      <c r="Q960" s="8">
        <f t="shared" si="29"/>
        <v>5.5590425727134985E-6</v>
      </c>
      <c r="R960" s="8">
        <f>(-$D$19/$Q960+$Q960+SQRT(($D$19/$Q960-$Q960)^2-4*($D$17*$D$20/$Q960+2*$D$17*$D$18*$D$20/($Q960^2))*(-2*$D$21*($Q960^2)/($D$17*$D$18*$D$20))))/(2*($D$17*$D$20/$Q960+4*$D$17*$D$18*$D$20/($Q960^2)))</f>
        <v>9.5070937323503877</v>
      </c>
      <c r="S960" s="8">
        <f t="shared" si="30"/>
        <v>7.075504614145542</v>
      </c>
    </row>
    <row r="961" spans="16:19" x14ac:dyDescent="0.25">
      <c r="P961">
        <v>5.2499999999992601</v>
      </c>
      <c r="Q961" s="8">
        <f t="shared" si="29"/>
        <v>5.6234132519130627E-6</v>
      </c>
      <c r="R961" s="8">
        <f>(-$D$19/$Q961+$Q961+SQRT(($D$19/$Q961-$Q961)^2-4*($D$17*$D$20/$Q961+2*$D$17*$D$18*$D$20/($Q961^2))*(-2*$D$21*($Q961^2)/($D$17*$D$18*$D$20))))/(2*($D$17*$D$20/$Q961+4*$D$17*$D$18*$D$20/($Q961^2)))</f>
        <v>9.6727100063007398</v>
      </c>
      <c r="S961" s="8">
        <f t="shared" si="30"/>
        <v>7.1987338795581142</v>
      </c>
    </row>
    <row r="962" spans="16:19" x14ac:dyDescent="0.25">
      <c r="P962">
        <v>5.2449999999992496</v>
      </c>
      <c r="Q962" s="8">
        <f t="shared" si="29"/>
        <v>5.6885293084482387E-6</v>
      </c>
      <c r="R962" s="8">
        <f>(-$D$19/$Q962+$Q962+SQRT(($D$19/$Q962-$Q962)^2-4*($D$17*$D$20/$Q962+2*$D$17*$D$18*$D$20/($Q962^2))*(-2*$D$21*($Q962^2)/($D$17*$D$18*$D$20))))/(2*($D$17*$D$20/$Q962+4*$D$17*$D$18*$D$20/($Q962^2)))</f>
        <v>9.8412113614644063</v>
      </c>
      <c r="S962" s="8">
        <f t="shared" si="30"/>
        <v>7.3241089211658723</v>
      </c>
    </row>
    <row r="963" spans="16:19" x14ac:dyDescent="0.25">
      <c r="P963">
        <v>5.2399999999992497</v>
      </c>
      <c r="Q963" s="8">
        <f t="shared" si="29"/>
        <v>5.7543993733815067E-6</v>
      </c>
      <c r="R963" s="8">
        <f>(-$D$19/$Q963+$Q963+SQRT(($D$19/$Q963-$Q963)^2-4*($D$17*$D$20/$Q963+2*$D$17*$D$18*$D$20/($Q963^2))*(-2*$D$21*($Q963^2)/($D$17*$D$18*$D$20))))/(2*($D$17*$D$20/$Q963+4*$D$17*$D$18*$D$20/($Q963^2)))</f>
        <v>10.01264805733399</v>
      </c>
      <c r="S963" s="8">
        <f t="shared" si="30"/>
        <v>7.4516671141520048</v>
      </c>
    </row>
    <row r="964" spans="16:19" x14ac:dyDescent="0.25">
      <c r="P964">
        <v>5.2349999999992498</v>
      </c>
      <c r="Q964" s="8">
        <f t="shared" si="29"/>
        <v>5.8210321777187659E-6</v>
      </c>
      <c r="R964" s="8">
        <f>(-$D$19/$Q964+$Q964+SQRT(($D$19/$Q964-$Q964)^2-4*($D$17*$D$20/$Q964+2*$D$17*$D$18*$D$20/($Q964^2))*(-2*$D$21*($Q964^2)/($D$17*$D$18*$D$20))))/(2*($D$17*$D$20/$Q964+4*$D$17*$D$18*$D$20/($Q964^2)))</f>
        <v>10.187071228964665</v>
      </c>
      <c r="S964" s="8">
        <f t="shared" si="30"/>
        <v>7.5814464847763592</v>
      </c>
    </row>
    <row r="965" spans="16:19" x14ac:dyDescent="0.25">
      <c r="P965">
        <v>5.2299999999992499</v>
      </c>
      <c r="Q965" s="8">
        <f t="shared" si="29"/>
        <v>5.8884365535660579E-6</v>
      </c>
      <c r="R965" s="8">
        <f>(-$D$19/$Q965+$Q965+SQRT(($D$19/$Q965-$Q965)^2-4*($D$17*$D$20/$Q965+2*$D$17*$D$18*$D$20/($Q965^2))*(-2*$D$21*($Q965^2)/($D$17*$D$18*$D$20))))/(2*($D$17*$D$20/$Q965+4*$D$17*$D$18*$D$20/($Q965^2)))</f>
        <v>10.364532902226129</v>
      </c>
      <c r="S965" s="8">
        <f t="shared" si="30"/>
        <v>7.7134857217167809</v>
      </c>
    </row>
    <row r="966" spans="16:19" x14ac:dyDescent="0.25">
      <c r="P966">
        <v>5.22499999999925</v>
      </c>
      <c r="Q966" s="8">
        <f t="shared" si="29"/>
        <v>5.9566214353003797E-6</v>
      </c>
      <c r="R966" s="8">
        <f>(-$D$19/$Q966+$Q966+SQRT(($D$19/$Q966-$Q966)^2-4*($D$17*$D$20/$Q966+2*$D$17*$D$18*$D$20/($Q966^2))*(-2*$D$21*($Q966^2)/($D$17*$D$18*$D$20))))/(2*($D$17*$D$20/$Q966+4*$D$17*$D$18*$D$20/($Q966^2)))</f>
        <v>10.545086009322112</v>
      </c>
      <c r="S966" s="8">
        <f t="shared" si="30"/>
        <v>7.8478241876093735</v>
      </c>
    </row>
    <row r="967" spans="16:19" x14ac:dyDescent="0.25">
      <c r="P967">
        <v>5.2199999999992501</v>
      </c>
      <c r="Q967" s="8">
        <f t="shared" si="29"/>
        <v>6.0255958607539722E-6</v>
      </c>
      <c r="R967" s="8">
        <f>(-$D$19/$Q967+$Q967+SQRT(($D$19/$Q967-$Q967)^2-4*($D$17*$D$20/$Q967+2*$D$17*$D$18*$D$20/($Q967^2))*(-2*$D$21*($Q967^2)/($D$17*$D$18*$D$20))))/(2*($D$17*$D$20/$Q967+4*$D$17*$D$18*$D$20/($Q967^2)))</f>
        <v>10.728784404580013</v>
      </c>
      <c r="S967" s="8">
        <f t="shared" si="30"/>
        <v>7.9845019307896434</v>
      </c>
    </row>
    <row r="968" spans="16:19" x14ac:dyDescent="0.25">
      <c r="P968">
        <v>5.2149999999992502</v>
      </c>
      <c r="Q968" s="8">
        <f t="shared" si="29"/>
        <v>6.0953689724122058E-6</v>
      </c>
      <c r="R968" s="8">
        <f>(-$D$19/$Q968+$Q968+SQRT(($D$19/$Q968-$Q968)^2-4*($D$17*$D$20/$Q968+2*$D$17*$D$18*$D$20/($Q968^2))*(-2*$D$21*($Q968^2)/($D$17*$D$18*$D$20))))/(2*($D$17*$D$20/$Q968+4*$D$17*$D$18*$D$20/($Q968^2)))</f>
        <v>10.915682880515355</v>
      </c>
      <c r="S968" s="8">
        <f t="shared" si="30"/>
        <v>8.1235596972379973</v>
      </c>
    </row>
    <row r="969" spans="16:19" x14ac:dyDescent="0.25">
      <c r="P969">
        <v>5.2099999999992503</v>
      </c>
      <c r="Q969" s="8">
        <f t="shared" si="29"/>
        <v>6.1659500186254573E-6</v>
      </c>
      <c r="R969" s="8">
        <f>(-$D$19/$Q969+$Q969+SQRT(($D$19/$Q969-$Q969)^2-4*($D$17*$D$20/$Q969+2*$D$17*$D$18*$D$20/($Q969^2))*(-2*$D$21*($Q969^2)/($D$17*$D$18*$D$20))))/(2*($D$17*$D$20/$Q969+4*$D$17*$D$18*$D$20/($Q969^2)))</f>
        <v>11.105837184176385</v>
      </c>
      <c r="S969" s="8">
        <f t="shared" si="30"/>
        <v>8.2650389427335469</v>
      </c>
    </row>
    <row r="970" spans="16:19" x14ac:dyDescent="0.25">
      <c r="P970">
        <v>5.2049999999992496</v>
      </c>
      <c r="Q970" s="8">
        <f t="shared" si="29"/>
        <v>6.2373483548349613E-6</v>
      </c>
      <c r="R970" s="8">
        <f>(-$D$19/$Q970+$Q970+SQRT(($D$19/$Q970-$Q970)^2-4*($D$17*$D$20/$Q970+2*$D$17*$D$18*$D$20/($Q970^2))*(-2*$D$21*($Q970^2)/($D$17*$D$18*$D$20))))/(2*($D$17*$D$20/$Q970+4*$D$17*$D$18*$D$20/($Q970^2)))</f>
        <v>11.299304033773346</v>
      </c>
      <c r="S970" s="8">
        <f t="shared" si="30"/>
        <v>8.4089818452195928</v>
      </c>
    </row>
    <row r="971" spans="16:19" x14ac:dyDescent="0.25">
      <c r="P971">
        <v>5.1999999999992497</v>
      </c>
      <c r="Q971" s="8">
        <f t="shared" si="29"/>
        <v>6.3095734448128259E-6</v>
      </c>
      <c r="R971" s="8">
        <f>(-$D$19/$Q971+$Q971+SQRT(($D$19/$Q971-$Q971)^2-4*($D$17*$D$20/$Q971+2*$D$17*$D$18*$D$20/($Q971^2))*(-2*$D$21*($Q971^2)/($D$17*$D$18*$D$20))))/(2*($D$17*$D$20/$Q971+4*$D$17*$D$18*$D$20/($Q971^2)))</f>
        <v>11.49614113559729</v>
      </c>
      <c r="S971" s="8">
        <f t="shared" si="30"/>
        <v>8.5554313173844232</v>
      </c>
    </row>
    <row r="972" spans="16:19" x14ac:dyDescent="0.25">
      <c r="P972">
        <v>5.1949999999992498</v>
      </c>
      <c r="Q972" s="8">
        <f t="shared" ref="Q972:Q1007" si="31">10^(-P972)</f>
        <v>6.3826348619165056E-6</v>
      </c>
      <c r="R972" s="8">
        <f>(-$D$19/$Q972+$Q972+SQRT(($D$19/$Q972-$Q972)^2-4*($D$17*$D$20/$Q972+2*$D$17*$D$18*$D$20/($Q972^2))*(-2*$D$21*($Q972^2)/($D$17*$D$18*$D$20))))/(2*($D$17*$D$20/$Q972+4*$D$17*$D$18*$D$20/($Q972^2)))</f>
        <v>11.696407201234013</v>
      </c>
      <c r="S972" s="8">
        <f t="shared" ref="S972:S1007" si="32">ABS(($J$28/($D$15*$D$16)+$J$29*$D$17*$D$20/$Q972)*$R972-$D$21*($Q972^2)/($D$17*$D$18*$D$20*$R972)*$J$29-$J$16+$D$9*$J$29)</f>
        <v>8.7044310194615484</v>
      </c>
    </row>
    <row r="973" spans="16:19" x14ac:dyDescent="0.25">
      <c r="P973">
        <v>5.1899999999992499</v>
      </c>
      <c r="Q973" s="8">
        <f t="shared" si="31"/>
        <v>6.4565422903577027E-6</v>
      </c>
      <c r="R973" s="8">
        <f>(-$D$19/$Q973+$Q973+SQRT(($D$19/$Q973-$Q973)^2-4*($D$17*$D$20/$Q973+2*$D$17*$D$18*$D$20/($Q973^2))*(-2*$D$21*($Q973^2)/($D$17*$D$18*$D$20))))/(2*($D$17*$D$20/$Q973+4*$D$17*$D$18*$D$20/($Q973^2)))</f>
        <v>11.90016196507756</v>
      </c>
      <c r="S973" s="8">
        <f t="shared" si="32"/>
        <v>8.8560253722526934</v>
      </c>
    </row>
    <row r="974" spans="16:19" x14ac:dyDescent="0.25">
      <c r="P974">
        <v>5.18499999999925</v>
      </c>
      <c r="Q974" s="8">
        <f t="shared" si="31"/>
        <v>6.5313055264859991E-6</v>
      </c>
      <c r="R974" s="8">
        <f>(-$D$19/$Q974+$Q974+SQRT(($D$19/$Q974-$Q974)^2-4*($D$17*$D$20/$Q974+2*$D$17*$D$18*$D$20/($Q974^2))*(-2*$D$21*($Q974^2)/($D$17*$D$18*$D$20))))/(2*($D$17*$D$20/$Q974+4*$D$17*$D$18*$D$20/($Q974^2)))</f>
        <v>12.107466202148972</v>
      </c>
      <c r="S974" s="8">
        <f t="shared" si="32"/>
        <v>9.0102595703777872</v>
      </c>
    </row>
    <row r="975" spans="16:19" x14ac:dyDescent="0.25">
      <c r="P975">
        <v>5.1799999999992403</v>
      </c>
      <c r="Q975" s="8">
        <f t="shared" si="31"/>
        <v>6.6069344800875069E-6</v>
      </c>
      <c r="R975" s="8">
        <f>(-$D$19/$Q975+$Q975+SQRT(($D$19/$Q975-$Q975)^2-4*($D$17*$D$20/$Q975+2*$D$17*$D$18*$D$20/($Q975^2))*(-2*$D$21*($Q975^2)/($D$17*$D$18*$D$20))))/(2*($D$17*$D$20/$Q975+4*$D$17*$D$18*$D$20/($Q975^2)))</f>
        <v>12.318381746225917</v>
      </c>
      <c r="S975" s="8">
        <f t="shared" si="32"/>
        <v>9.1671795957560942</v>
      </c>
    </row>
    <row r="976" spans="16:19" x14ac:dyDescent="0.25">
      <c r="P976">
        <v>5.1749999999992404</v>
      </c>
      <c r="Q976" s="8">
        <f t="shared" si="31"/>
        <v>6.6834391756978261E-6</v>
      </c>
      <c r="R976" s="8">
        <f>(-$D$19/$Q976+$Q976+SQRT(($D$19/$Q976-$Q976)^2-4*($D$17*$D$20/$Q976+2*$D$17*$D$18*$D$20/($Q976^2))*(-2*$D$21*($Q976^2)/($D$17*$D$18*$D$20))))/(2*($D$17*$D$20/$Q976+4*$D$17*$D$18*$D$20/($Q976^2)))</f>
        <v>12.532971508286129</v>
      </c>
      <c r="S976" s="8">
        <f t="shared" si="32"/>
        <v>9.3268322313207115</v>
      </c>
    </row>
    <row r="977" spans="16:19" x14ac:dyDescent="0.25">
      <c r="P977">
        <v>5.1699999999992396</v>
      </c>
      <c r="Q977" s="8">
        <f t="shared" si="31"/>
        <v>6.7608297539316443E-6</v>
      </c>
      <c r="R977" s="8">
        <f>(-$D$19/$Q977+$Q977+SQRT(($D$19/$Q977-$Q977)^2-4*($D$17*$D$20/$Q977+2*$D$17*$D$18*$D$20/($Q977^2))*(-2*$D$21*($Q977^2)/($D$17*$D$18*$D$20))))/(2*($D$17*$D$20/$Q977+4*$D$17*$D$18*$D$20/($Q977^2)))</f>
        <v>12.751299495276179</v>
      </c>
      <c r="S977" s="8">
        <f t="shared" si="32"/>
        <v>9.4892650749749805</v>
      </c>
    </row>
    <row r="978" spans="16:19" x14ac:dyDescent="0.25">
      <c r="P978">
        <v>5.1649999999992398</v>
      </c>
      <c r="Q978" s="8">
        <f t="shared" si="31"/>
        <v>6.8391164728262577E-6</v>
      </c>
      <c r="R978" s="8">
        <f>(-$D$19/$Q978+$Q978+SQRT(($D$19/$Q978-$Q978)^2-4*($D$17*$D$20/$Q978+2*$D$17*$D$18*$D$20/($Q978^2))*(-2*$D$21*($Q978^2)/($D$17*$D$18*$D$20))))/(2*($D$17*$D$20/$Q978+4*$D$17*$D$18*$D$20/($Q978^2)))</f>
        <v>12.973430829203133</v>
      </c>
      <c r="S978" s="8">
        <f t="shared" si="32"/>
        <v>9.6545265537889851</v>
      </c>
    </row>
    <row r="979" spans="16:19" x14ac:dyDescent="0.25">
      <c r="P979">
        <v>5.1599999999992399</v>
      </c>
      <c r="Q979" s="8">
        <f t="shared" si="31"/>
        <v>6.9183097092014675E-6</v>
      </c>
      <c r="R979" s="8">
        <f>(-$D$19/$Q979+$Q979+SQRT(($D$19/$Q979-$Q979)^2-4*($D$17*$D$20/$Q979+2*$D$17*$D$18*$D$20/($Q979^2))*(-2*$D$21*($Q979^2)/($D$17*$D$18*$D$20))))/(2*($D$17*$D$20/$Q979+4*$D$17*$D$18*$D$20/($Q979^2)))</f>
        <v>13.199431766561107</v>
      </c>
      <c r="S979" s="8">
        <f t="shared" si="32"/>
        <v>9.8226659384450858</v>
      </c>
    </row>
    <row r="980" spans="16:19" x14ac:dyDescent="0.25">
      <c r="P980">
        <v>5.15499999999924</v>
      </c>
      <c r="Q980" s="8">
        <f t="shared" si="31"/>
        <v>6.9984199600349767E-6</v>
      </c>
      <c r="R980" s="8">
        <f>(-$D$19/$Q980+$Q980+SQRT(($D$19/$Q980-$Q980)^2-4*($D$17*$D$20/$Q980+2*$D$17*$D$18*$D$20/($Q980^2))*(-2*$D$21*($Q980^2)/($D$17*$D$18*$D$20))))/(2*($D$17*$D$20/$Q980+4*$D$17*$D$18*$D$20/($Q980^2)))</f>
        <v>13.42936971809559</v>
      </c>
      <c r="S980" s="8">
        <f t="shared" si="32"/>
        <v>9.9937333579346053</v>
      </c>
    </row>
    <row r="981" spans="16:19" x14ac:dyDescent="0.25">
      <c r="P981">
        <v>5.1499999999992401</v>
      </c>
      <c r="Q981" s="8">
        <f t="shared" si="31"/>
        <v>7.079457843853762E-6</v>
      </c>
      <c r="R981" s="8">
        <f>(-$D$19/$Q981+$Q981+SQRT(($D$19/$Q981-$Q981)^2-4*($D$17*$D$20/$Q981+2*$D$17*$D$18*$D$20/($Q981^2))*(-2*$D$21*($Q981^2)/($D$17*$D$18*$D$20))))/(2*($D$17*$D$20/$Q981+4*$D$17*$D$18*$D$20/($Q981^2)))</f>
        <v>13.66331326891223</v>
      </c>
      <c r="S981" s="8">
        <f t="shared" si="32"/>
        <v>10.167779814510673</v>
      </c>
    </row>
    <row r="982" spans="16:19" x14ac:dyDescent="0.25">
      <c r="P982">
        <v>5.1449999999992402</v>
      </c>
      <c r="Q982" s="8">
        <f t="shared" si="31"/>
        <v>7.161434102141546E-6</v>
      </c>
      <c r="R982" s="8">
        <f>(-$D$19/$Q982+$Q982+SQRT(($D$19/$Q982-$Q982)^2-4*($D$17*$D$20/$Q982+2*$D$17*$D$18*$D$20/($Q982^2))*(-2*$D$21*($Q982^2)/($D$17*$D$18*$D$20))))/(2*($D$17*$D$20/$Q982+4*$D$17*$D$18*$D$20/($Q982^2)))</f>
        <v>13.901332198935936</v>
      </c>
      <c r="S982" s="8">
        <f t="shared" si="32"/>
        <v>10.344857198901543</v>
      </c>
    </row>
    <row r="983" spans="16:19" x14ac:dyDescent="0.25">
      <c r="P983">
        <v>5.1399999999992403</v>
      </c>
      <c r="Q983" s="8">
        <f t="shared" si="31"/>
        <v>7.2443596007625588E-6</v>
      </c>
      <c r="R983" s="8">
        <f>(-$D$19/$Q983+$Q983+SQRT(($D$19/$Q983-$Q983)^2-4*($D$17*$D$20/$Q983+2*$D$17*$D$18*$D$20/($Q983^2))*(-2*$D$21*($Q983^2)/($D$17*$D$18*$D$20))))/(2*($D$17*$D$20/$Q983+4*$D$17*$D$18*$D$20/($Q983^2)))</f>
        <v>14.143497503726417</v>
      </c>
      <c r="S983" s="8">
        <f t="shared" si="32"/>
        <v>10.525018305788974</v>
      </c>
    </row>
    <row r="984" spans="16:19" x14ac:dyDescent="0.25">
      <c r="P984">
        <v>5.1349999999992404</v>
      </c>
      <c r="Q984" s="8">
        <f t="shared" si="31"/>
        <v>7.3282453314018458E-6</v>
      </c>
      <c r="R984" s="8">
        <f>(-$D$19/$Q984+$Q984+SQRT(($D$19/$Q984-$Q984)^2-4*($D$17*$D$20/$Q984+2*$D$17*$D$18*$D$20/($Q984^2))*(-2*$D$21*($Q984^2)/($D$17*$D$18*$D$20))))/(2*($D$17*$D$20/$Q984+4*$D$17*$D$18*$D$20/($Q984^2)))</f>
        <v>14.389881415656488</v>
      </c>
      <c r="S984" s="8">
        <f t="shared" si="32"/>
        <v>10.708316849556336</v>
      </c>
    </row>
    <row r="985" spans="16:19" x14ac:dyDescent="0.25">
      <c r="P985">
        <v>5.1299999999992396</v>
      </c>
      <c r="Q985" s="8">
        <f t="shared" si="31"/>
        <v>7.413102413022141E-6</v>
      </c>
      <c r="R985" s="8">
        <f>(-$D$19/$Q985+$Q985+SQRT(($D$19/$Q985-$Q985)^2-4*($D$17*$D$20/$Q985+2*$D$17*$D$18*$D$20/($Q985^2))*(-2*$D$21*($Q985^2)/($D$17*$D$18*$D$20))))/(2*($D$17*$D$20/$Q985+4*$D$17*$D$18*$D$20/($Q985^2)))</f>
        <v>14.640557425459111</v>
      </c>
      <c r="S985" s="8">
        <f t="shared" si="32"/>
        <v>10.894807480310943</v>
      </c>
    </row>
    <row r="986" spans="16:19" x14ac:dyDescent="0.25">
      <c r="P986">
        <v>5.1249999999992397</v>
      </c>
      <c r="Q986" s="8">
        <f t="shared" si="31"/>
        <v>7.4989420933376735E-6</v>
      </c>
      <c r="R986" s="8">
        <f>(-$D$19/$Q986+$Q986+SQRT(($D$19/$Q986-$Q986)^2-4*($D$17*$D$20/$Q986+2*$D$17*$D$18*$D$20/($Q986^2))*(-2*$D$21*($Q986^2)/($D$17*$D$18*$D$20))))/(2*($D$17*$D$20/$Q986+4*$D$17*$D$18*$D$20/($Q986^2)))</f>
        <v>14.895600304149937</v>
      </c>
      <c r="S986" s="8">
        <f t="shared" si="32"/>
        <v>11.08454580018557</v>
      </c>
    </row>
    <row r="987" spans="16:19" x14ac:dyDescent="0.25">
      <c r="P987">
        <v>5.1199999999992398</v>
      </c>
      <c r="Q987" s="8">
        <f t="shared" si="31"/>
        <v>7.5857757503051044E-6</v>
      </c>
      <c r="R987" s="8">
        <f>(-$D$19/$Q987+$Q987+SQRT(($D$19/$Q987-$Q987)^2-4*($D$17*$D$20/$Q987+2*$D$17*$D$18*$D$20/($Q987^2))*(-2*$D$21*($Q987^2)/($D$17*$D$18*$D$20))))/(2*($D$17*$D$20/$Q987+4*$D$17*$D$18*$D$20/($Q987^2)))</f>
        <v>15.155086125332007</v>
      </c>
      <c r="S987" s="8">
        <f t="shared" si="32"/>
        <v>11.277588379924147</v>
      </c>
    </row>
    <row r="988" spans="16:19" x14ac:dyDescent="0.25">
      <c r="P988">
        <v>5.1149999999992302</v>
      </c>
      <c r="Q988" s="8">
        <f t="shared" si="31"/>
        <v>7.673614893631786E-6</v>
      </c>
      <c r="R988" s="8">
        <f>(-$D$19/$Q988+$Q988+SQRT(($D$19/$Q988-$Q988)^2-4*($D$17*$D$20/$Q988+2*$D$17*$D$18*$D$20/($Q988^2))*(-2*$D$21*($Q988^2)/($D$17*$D$18*$D$20))))/(2*($D$17*$D$20/$Q988+4*$D$17*$D$18*$D$20/($Q988^2)))</f>
        <v>15.419092287889287</v>
      </c>
      <c r="S988" s="8">
        <f t="shared" si="32"/>
        <v>11.473992775756622</v>
      </c>
    </row>
    <row r="989" spans="16:19" x14ac:dyDescent="0.25">
      <c r="P989">
        <v>5.1099999999992303</v>
      </c>
      <c r="Q989" s="8">
        <f t="shared" si="31"/>
        <v>7.7624711663006717E-6</v>
      </c>
      <c r="R989" s="8">
        <f>(-$D$19/$Q989+$Q989+SQRT(($D$19/$Q989-$Q989)^2-4*($D$17*$D$20/$Q989+2*$D$17*$D$18*$D$20/($Q989^2))*(-2*$D$21*($Q989^2)/($D$17*$D$18*$D$20))))/(2*($D$17*$D$20/$Q989+4*$D$17*$D$18*$D$20/($Q989^2)))</f>
        <v>15.687697539073007</v>
      </c>
      <c r="S989" s="8">
        <f t="shared" si="32"/>
        <v>11.673817546565868</v>
      </c>
    </row>
    <row r="990" spans="16:19" x14ac:dyDescent="0.25">
      <c r="P990">
        <v>5.1049999999992304</v>
      </c>
      <c r="Q990" s="8">
        <f t="shared" si="31"/>
        <v>7.8523563461146309E-6</v>
      </c>
      <c r="R990" s="8">
        <f>(-$D$19/$Q990+$Q990+SQRT(($D$19/$Q990-$Q990)^2-4*($D$17*$D$20/$Q990+2*$D$17*$D$18*$D$20/($Q990^2))*(-2*$D$21*($Q990^2)/($D$17*$D$18*$D$20))))/(2*($D$17*$D$20/$Q990+4*$D$17*$D$18*$D$20/($Q990^2)))</f>
        <v>15.960981997995606</v>
      </c>
      <c r="S990" s="8">
        <f t="shared" si="32"/>
        <v>11.877122271357695</v>
      </c>
    </row>
    <row r="991" spans="16:19" x14ac:dyDescent="0.25">
      <c r="P991">
        <v>5.0999999999992296</v>
      </c>
      <c r="Q991" s="8">
        <f t="shared" si="31"/>
        <v>7.9432823472569028E-6</v>
      </c>
      <c r="R991" s="8">
        <f>(-$D$19/$Q991+$Q991+SQRT(($D$19/$Q991-$Q991)^2-4*($D$17*$D$20/$Q991+2*$D$17*$D$18*$D$20/($Q991^2))*(-2*$D$21*($Q991^2)/($D$17*$D$18*$D$20))))/(2*($D$17*$D$20/$Q991+4*$D$17*$D$18*$D$20/($Q991^2)))</f>
        <v>16.239027179528648</v>
      </c>
      <c r="S991" s="8">
        <f t="shared" si="32"/>
        <v>12.083967567031269</v>
      </c>
    </row>
    <row r="992" spans="16:19" x14ac:dyDescent="0.25">
      <c r="P992">
        <v>5.0949999999992297</v>
      </c>
      <c r="Q992" s="8">
        <f t="shared" si="31"/>
        <v>8.0352612218704083E-6</v>
      </c>
      <c r="R992" s="8">
        <f>(-$D$19/$Q992+$Q992+SQRT(($D$19/$Q992-$Q992)^2-4*($D$17*$D$20/$Q992+2*$D$17*$D$18*$D$20/($Q992^2))*(-2*$D$21*($Q992^2)/($D$17*$D$18*$D$20))))/(2*($D$17*$D$20/$Q992+4*$D$17*$D$18*$D$20/($Q992^2)))</f>
        <v>16.521916018619525</v>
      </c>
      <c r="S992" s="8">
        <f t="shared" si="32"/>
        <v>12.294415106460924</v>
      </c>
    </row>
    <row r="993" spans="16:19" x14ac:dyDescent="0.25">
      <c r="P993">
        <v>5.0899999999992298</v>
      </c>
      <c r="Q993" s="8">
        <f t="shared" si="31"/>
        <v>8.1283051616553944E-6</v>
      </c>
      <c r="R993" s="8">
        <f>(-$D$19/$Q993+$Q993+SQRT(($D$19/$Q993-$Q993)^2-4*($D$17*$D$20/$Q993+2*$D$17*$D$18*$D$20/($Q993^2))*(-2*$D$21*($Q993^2)/($D$17*$D$18*$D$20))))/(2*($D$17*$D$20/$Q993+4*$D$17*$D$18*$D$20/($Q993^2)))</f>
        <v>16.809732895031946</v>
      </c>
      <c r="S993" s="8">
        <f t="shared" si="32"/>
        <v>12.508527636893094</v>
      </c>
    </row>
    <row r="994" spans="16:19" x14ac:dyDescent="0.25">
      <c r="P994">
        <v>5.0849999999992299</v>
      </c>
      <c r="Q994" s="8">
        <f t="shared" si="31"/>
        <v>8.2224264994852787E-6</v>
      </c>
      <c r="R994" s="8">
        <f>(-$D$19/$Q994+$Q994+SQRT(($D$19/$Q994-$Q994)^2-4*($D$17*$D$20/$Q994+2*$D$17*$D$18*$D$20/($Q994^2))*(-2*$D$21*($Q994^2)/($D$17*$D$18*$D$20))))/(2*($D$17*$D$20/$Q994+4*$D$17*$D$18*$D$20/($Q994^2)))</f>
        <v>17.102563658516537</v>
      </c>
      <c r="S994" s="8">
        <f t="shared" si="32"/>
        <v>12.726368998663093</v>
      </c>
    </row>
    <row r="995" spans="16:19" x14ac:dyDescent="0.25">
      <c r="P995">
        <v>5.07999999999923</v>
      </c>
      <c r="Q995" s="8">
        <f t="shared" si="31"/>
        <v>8.3176377110414461E-6</v>
      </c>
      <c r="R995" s="8">
        <f>(-$D$19/$Q995+$Q995+SQRT(($D$19/$Q995-$Q995)^2-4*($D$17*$D$20/$Q995+2*$D$17*$D$18*$D$20/($Q995^2))*(-2*$D$21*($Q995^2)/($D$17*$D$18*$D$20))))/(2*($D$17*$D$20/$Q995+4*$D$17*$D$18*$D$20/($Q995^2)))</f>
        <v>17.400495654420705</v>
      </c>
      <c r="S995" s="8">
        <f t="shared" si="32"/>
        <v>12.948004144238494</v>
      </c>
    </row>
    <row r="996" spans="16:19" x14ac:dyDescent="0.25">
      <c r="P996">
        <v>5.0749999999992301</v>
      </c>
      <c r="Q996" s="8">
        <f t="shared" si="31"/>
        <v>8.413951416466856E-6</v>
      </c>
      <c r="R996" s="8">
        <f>(-$D$19/$Q996+$Q996+SQRT(($D$19/$Q996-$Q996)^2-4*($D$17*$D$20/$Q996+2*$D$17*$D$18*$D$20/($Q996^2))*(-2*$D$21*($Q996^2)/($D$17*$D$18*$D$20))))/(2*($D$17*$D$20/$Q996+4*$D$17*$D$18*$D$20/($Q996^2)))</f>
        <v>17.703617749744389</v>
      </c>
      <c r="S996" s="8">
        <f t="shared" si="32"/>
        <v>13.173499157594119</v>
      </c>
    </row>
    <row r="997" spans="16:19" x14ac:dyDescent="0.25">
      <c r="P997">
        <v>5.0699999999992302</v>
      </c>
      <c r="Q997" s="8">
        <f t="shared" si="31"/>
        <v>8.5113803820388438E-6</v>
      </c>
      <c r="R997" s="8">
        <f>(-$D$19/$Q997+$Q997+SQRT(($D$19/$Q997-$Q997)^2-4*($D$17*$D$20/$Q997+2*$D$17*$D$18*$D$20/($Q997^2))*(-2*$D$21*($Q997^2)/($D$17*$D$18*$D$20))))/(2*($D$17*$D$20/$Q997+4*$D$17*$D$18*$D$20/($Q997^2)))</f>
        <v>18.012020359649799</v>
      </c>
      <c r="S997" s="8">
        <f t="shared" si="32"/>
        <v>13.402921273924552</v>
      </c>
    </row>
    <row r="998" spans="16:19" x14ac:dyDescent="0.25">
      <c r="P998">
        <v>5.0649999999992303</v>
      </c>
      <c r="Q998" s="8">
        <f t="shared" si="31"/>
        <v>8.6099375218612593E-6</v>
      </c>
      <c r="R998" s="8">
        <f>(-$D$19/$Q998+$Q998+SQRT(($D$19/$Q998-$Q998)^2-4*($D$17*$D$20/$Q998+2*$D$17*$D$18*$D$20/($Q998^2))*(-2*$D$21*($Q998^2)/($D$17*$D$18*$D$20))))/(2*($D$17*$D$20/$Q998+4*$D$17*$D$18*$D$20/($Q998^2)))</f>
        <v>18.325795474433001</v>
      </c>
      <c r="S998" s="8">
        <f t="shared" si="32"/>
        <v>13.636338899700128</v>
      </c>
    </row>
    <row r="999" spans="16:19" x14ac:dyDescent="0.25">
      <c r="P999">
        <v>5.0599999999992296</v>
      </c>
      <c r="Q999" s="8">
        <f t="shared" si="31"/>
        <v>8.7096358995762504E-6</v>
      </c>
      <c r="R999" s="8">
        <f>(-$D$19/$Q999+$Q999+SQRT(($D$19/$Q999-$Q999)^2-4*($D$17*$D$20/$Q999+2*$D$17*$D$18*$D$20/($Q999^2))*(-2*$D$21*($Q999^2)/($D$17*$D$18*$D$20))))/(2*($D$17*$D$20/$Q999+4*$D$17*$D$18*$D$20/($Q999^2)))</f>
        <v>18.645036686965554</v>
      </c>
      <c r="S999" s="8">
        <f t="shared" si="32"/>
        <v>13.873821633072412</v>
      </c>
    </row>
    <row r="1000" spans="16:19" x14ac:dyDescent="0.25">
      <c r="P1000">
        <v>5.0549999999992297</v>
      </c>
      <c r="Q1000" s="8">
        <f t="shared" si="31"/>
        <v>8.8104887300957632E-6</v>
      </c>
      <c r="R1000" s="8">
        <f>(-$D$19/$Q1000+$Q1000+SQRT(($D$19/$Q1000-$Q1000)^2-4*($D$17*$D$20/$Q1000+2*$D$17*$D$18*$D$20/($Q1000^2))*(-2*$D$21*($Q1000^2)/($D$17*$D$18*$D$20))))/(2*($D$17*$D$20/$Q1000+4*$D$17*$D$18*$D$20/($Q1000^2)))</f>
        <v>18.969839220613895</v>
      </c>
      <c r="S1000" s="8">
        <f t="shared" si="32"/>
        <v>14.115440284634966</v>
      </c>
    </row>
    <row r="1001" spans="16:19" x14ac:dyDescent="0.25">
      <c r="P1001">
        <v>5.04999999999922</v>
      </c>
      <c r="Q1001" s="8">
        <f t="shared" si="31"/>
        <v>8.9125093813534481E-6</v>
      </c>
      <c r="R1001" s="8">
        <f>(-$D$19/$Q1001+$Q1001+SQRT(($D$19/$Q1001-$Q1001)^2-4*($D$17*$D$20/$Q1001+2*$D$17*$D$18*$D$20/($Q1001^2))*(-2*$D$21*($Q1001^2)/($D$17*$D$18*$D$20))))/(2*($D$17*$D$20/$Q1001+4*$D$17*$D$18*$D$20/($Q1001^2)))</f>
        <v>19.300299957646327</v>
      </c>
      <c r="S1001" s="8">
        <f t="shared" si="32"/>
        <v>14.361266898546642</v>
      </c>
    </row>
    <row r="1002" spans="16:19" x14ac:dyDescent="0.25">
      <c r="P1002">
        <v>5.0449999999992201</v>
      </c>
      <c r="Q1002" s="8">
        <f t="shared" si="31"/>
        <v>9.0157113760757465E-6</v>
      </c>
      <c r="R1002" s="8">
        <f>(-$D$19/$Q1002+$Q1002+SQRT(($D$19/$Q1002-$Q1002)^2-4*($D$17*$D$20/$Q1002+2*$D$17*$D$18*$D$20/($Q1002^2))*(-2*$D$21*($Q1002^2)/($D$17*$D$18*$D$20))))/(2*($D$17*$D$20/$Q1002+4*$D$17*$D$18*$D$20/($Q1002^2)))</f>
        <v>19.636517468131309</v>
      </c>
      <c r="S1002" s="8">
        <f t="shared" si="32"/>
        <v>14.611374774020268</v>
      </c>
    </row>
    <row r="1003" spans="16:19" x14ac:dyDescent="0.25">
      <c r="P1003">
        <v>5.0399999999992202</v>
      </c>
      <c r="Q1003" s="8">
        <f t="shared" si="31"/>
        <v>9.120108393575461E-6</v>
      </c>
      <c r="R1003" s="8">
        <f>(-$D$19/$Q1003+$Q1003+SQRT(($D$19/$Q1003-$Q1003)^2-4*($D$17*$D$20/$Q1003+2*$D$17*$D$18*$D$20/($Q1003^2))*(-2*$D$21*($Q1003^2)/($D$17*$D$18*$D$20))))/(2*($D$17*$D$20/$Q1003+4*$D$17*$D$18*$D$20/($Q1003^2)))</f>
        <v>19.978592039345681</v>
      </c>
      <c r="S1003" s="8">
        <f t="shared" si="32"/>
        <v>14.865838487190469</v>
      </c>
    </row>
    <row r="1004" spans="16:19" x14ac:dyDescent="0.25">
      <c r="P1004">
        <v>5.0349999999992203</v>
      </c>
      <c r="Q1004" s="8">
        <f t="shared" si="31"/>
        <v>9.2257142715641843E-6</v>
      </c>
      <c r="R1004" s="8">
        <f>(-$D$19/$Q1004+$Q1004+SQRT(($D$19/$Q1004-$Q1004)^2-4*($D$17*$D$20/$Q1004+2*$D$17*$D$18*$D$20/($Q1004^2))*(-2*$D$21*($Q1004^2)/($D$17*$D$18*$D$20))))/(2*($D$17*$D$20/$Q1004+4*$D$17*$D$18*$D$20/($Q1004^2)))</f>
        <v>20.326625705689054</v>
      </c>
      <c r="S1004" s="8">
        <f t="shared" si="32"/>
        <v>15.124733913357881</v>
      </c>
    </row>
    <row r="1005" spans="16:19" x14ac:dyDescent="0.25">
      <c r="P1005">
        <v>5.0299999999992204</v>
      </c>
      <c r="Q1005" s="8">
        <f t="shared" si="31"/>
        <v>9.3325430079866552E-6</v>
      </c>
      <c r="R1005" s="8">
        <f>(-$D$19/$Q1005+$Q1005+SQRT(($D$19/$Q1005-$Q1005)^2-4*($D$17*$D$20/$Q1005+2*$D$17*$D$18*$D$20/($Q1005^2))*(-2*$D$21*($Q1005^2)/($D$17*$D$18*$D$20))))/(2*($D$17*$D$20/$Q1005+4*$D$17*$D$18*$D$20/($Q1005^2)))</f>
        <v>20.680722279122353</v>
      </c>
      <c r="S1005" s="8">
        <f t="shared" si="32"/>
        <v>15.388138249623145</v>
      </c>
    </row>
    <row r="1006" spans="16:19" x14ac:dyDescent="0.25">
      <c r="P1006">
        <v>5.0249999999992196</v>
      </c>
      <c r="Q1006" s="8">
        <f t="shared" si="31"/>
        <v>9.4406087628761896E-6</v>
      </c>
      <c r="R1006" s="8">
        <f>(-$D$19/$Q1006+$Q1006+SQRT(($D$19/$Q1006-$Q1006)^2-4*($D$17*$D$20/$Q1006+2*$D$17*$D$18*$D$20/($Q1006^2))*(-2*$D$21*($Q1006^2)/($D$17*$D$18*$D$20))))/(2*($D$17*$D$20/$Q1006+4*$D$17*$D$18*$D$20/($Q1006^2)))</f>
        <v>21.040987380136283</v>
      </c>
      <c r="S1006" s="8">
        <f t="shared" si="32"/>
        <v>15.656130037914906</v>
      </c>
    </row>
    <row r="1007" spans="16:19" x14ac:dyDescent="0.25">
      <c r="P1007">
        <v>5.0199999999992198</v>
      </c>
      <c r="Q1007" s="8">
        <f t="shared" si="31"/>
        <v>9.5499258602315094E-6</v>
      </c>
      <c r="R1007" s="8">
        <f>(-$D$19/$Q1007+$Q1007+SQRT(($D$19/$Q1007-$Q1007)^2-4*($D$17*$D$20/$Q1007+2*$D$17*$D$18*$D$20/($Q1007^2))*(-2*$D$21*($Q1007^2)/($D$17*$D$18*$D$20))))/(2*($D$17*$D$20/$Q1007+4*$D$17*$D$18*$D$20/($Q1007^2)))</f>
        <v>21.407528469258942</v>
      </c>
      <c r="S1007" s="8">
        <f t="shared" si="32"/>
        <v>15.92878918841876</v>
      </c>
    </row>
    <row r="1008" spans="16:19" x14ac:dyDescent="0.25">
      <c r="Q1008" s="8"/>
      <c r="R1008" s="8"/>
      <c r="S1008" s="8"/>
    </row>
    <row r="1009" spans="17:19" x14ac:dyDescent="0.25">
      <c r="Q1009" s="8"/>
      <c r="R1009" s="8"/>
      <c r="S1009" s="8"/>
    </row>
    <row r="1010" spans="17:19" x14ac:dyDescent="0.25">
      <c r="Q1010" s="8"/>
      <c r="R1010" s="8"/>
      <c r="S1010" s="8"/>
    </row>
    <row r="1011" spans="17:19" x14ac:dyDescent="0.25">
      <c r="Q1011" s="8"/>
      <c r="R1011" s="8"/>
      <c r="S1011" s="8"/>
    </row>
    <row r="1012" spans="17:19" x14ac:dyDescent="0.25">
      <c r="Q1012" s="8"/>
      <c r="R1012" s="8"/>
      <c r="S1012" s="8"/>
    </row>
    <row r="1013" spans="17:19" x14ac:dyDescent="0.25">
      <c r="Q1013" s="8"/>
      <c r="R1013" s="8"/>
      <c r="S1013" s="8"/>
    </row>
    <row r="1014" spans="17:19" x14ac:dyDescent="0.25">
      <c r="Q1014" s="8"/>
      <c r="R1014" s="8"/>
      <c r="S1014" s="8"/>
    </row>
    <row r="1015" spans="17:19" x14ac:dyDescent="0.25">
      <c r="Q1015" s="8"/>
      <c r="R1015" s="8"/>
      <c r="S1015" s="8"/>
    </row>
    <row r="1016" spans="17:19" x14ac:dyDescent="0.25">
      <c r="Q1016" s="8"/>
      <c r="R1016" s="8"/>
      <c r="S1016" s="8"/>
    </row>
    <row r="1017" spans="17:19" x14ac:dyDescent="0.25">
      <c r="Q1017" s="8"/>
      <c r="R1017" s="8"/>
      <c r="S1017" s="8"/>
    </row>
    <row r="1018" spans="17:19" x14ac:dyDescent="0.25">
      <c r="Q1018" s="8"/>
      <c r="R1018" s="8"/>
      <c r="S1018" s="8"/>
    </row>
    <row r="1019" spans="17:19" x14ac:dyDescent="0.25">
      <c r="Q1019" s="8"/>
      <c r="R1019" s="8"/>
      <c r="S1019" s="8"/>
    </row>
    <row r="1020" spans="17:19" x14ac:dyDescent="0.25">
      <c r="Q1020" s="8"/>
      <c r="R1020" s="8"/>
      <c r="S1020" s="8"/>
    </row>
    <row r="1021" spans="17:19" x14ac:dyDescent="0.25">
      <c r="Q1021" s="8"/>
      <c r="R1021" s="8"/>
      <c r="S1021" s="8"/>
    </row>
    <row r="1022" spans="17:19" x14ac:dyDescent="0.25">
      <c r="Q1022" s="8"/>
      <c r="R1022" s="8"/>
      <c r="S1022" s="8"/>
    </row>
    <row r="1023" spans="17:19" x14ac:dyDescent="0.25">
      <c r="Q1023" s="8"/>
      <c r="R1023" s="8"/>
      <c r="S1023" s="8"/>
    </row>
    <row r="1024" spans="17:19" x14ac:dyDescent="0.25">
      <c r="Q1024" s="8"/>
      <c r="R1024" s="8"/>
      <c r="S1024" s="8"/>
    </row>
    <row r="1025" spans="17:19" x14ac:dyDescent="0.25">
      <c r="Q1025" s="8"/>
      <c r="R1025" s="8"/>
      <c r="S1025" s="8"/>
    </row>
    <row r="1026" spans="17:19" x14ac:dyDescent="0.25">
      <c r="Q1026" s="8"/>
      <c r="R1026" s="8"/>
      <c r="S1026" s="8"/>
    </row>
    <row r="1027" spans="17:19" x14ac:dyDescent="0.25">
      <c r="Q1027" s="8"/>
      <c r="R1027" s="8"/>
      <c r="S1027" s="8"/>
    </row>
    <row r="1028" spans="17:19" x14ac:dyDescent="0.25">
      <c r="Q1028" s="8"/>
      <c r="R1028" s="8"/>
      <c r="S1028" s="8"/>
    </row>
    <row r="1029" spans="17:19" x14ac:dyDescent="0.25">
      <c r="Q1029" s="8"/>
      <c r="R1029" s="8"/>
      <c r="S1029" s="8"/>
    </row>
    <row r="1030" spans="17:19" x14ac:dyDescent="0.25">
      <c r="Q1030" s="8"/>
      <c r="R1030" s="8"/>
      <c r="S1030" s="8"/>
    </row>
    <row r="1031" spans="17:19" x14ac:dyDescent="0.25">
      <c r="Q1031" s="8"/>
      <c r="R1031" s="8"/>
      <c r="S1031" s="8"/>
    </row>
    <row r="1032" spans="17:19" x14ac:dyDescent="0.25">
      <c r="Q1032" s="8"/>
      <c r="R1032" s="8"/>
      <c r="S1032" s="8"/>
    </row>
    <row r="1033" spans="17:19" x14ac:dyDescent="0.25">
      <c r="Q1033" s="8"/>
      <c r="R1033" s="8"/>
      <c r="S1033" s="8"/>
    </row>
    <row r="1034" spans="17:19" x14ac:dyDescent="0.25">
      <c r="Q1034" s="8"/>
      <c r="R1034" s="8"/>
      <c r="S1034" s="8"/>
    </row>
    <row r="1035" spans="17:19" x14ac:dyDescent="0.25">
      <c r="Q1035" s="8"/>
      <c r="R1035" s="8"/>
      <c r="S1035" s="8"/>
    </row>
    <row r="1036" spans="17:19" x14ac:dyDescent="0.25">
      <c r="Q1036" s="8"/>
      <c r="R1036" s="8"/>
      <c r="S1036" s="8"/>
    </row>
    <row r="1037" spans="17:19" x14ac:dyDescent="0.25">
      <c r="Q1037" s="8"/>
      <c r="R1037" s="8"/>
      <c r="S1037" s="8"/>
    </row>
    <row r="1038" spans="17:19" x14ac:dyDescent="0.25">
      <c r="Q1038" s="8"/>
      <c r="R1038" s="8"/>
      <c r="S1038" s="8"/>
    </row>
    <row r="1039" spans="17:19" x14ac:dyDescent="0.25">
      <c r="Q1039" s="8"/>
      <c r="R1039" s="8"/>
      <c r="S1039" s="8"/>
    </row>
  </sheetData>
  <conditionalFormatting sqref="S11:S1007">
    <cfRule type="top10" dxfId="4" priority="5" bottom="1" rank="1"/>
  </conditionalFormatting>
  <conditionalFormatting sqref="J12">
    <cfRule type="cellIs" dxfId="3" priority="3" operator="equal">
      <formula>$P$1007</formula>
    </cfRule>
    <cfRule type="cellIs" dxfId="2" priority="4" operator="equal">
      <formula>$P$11</formula>
    </cfRule>
  </conditionalFormatting>
  <conditionalFormatting sqref="D11">
    <cfRule type="cellIs" dxfId="1" priority="1" operator="equal">
      <formula>$P$1007</formula>
    </cfRule>
    <cfRule type="cellIs" dxfId="0" priority="2" operator="equal">
      <formula>$P$11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B2" sqref="B2"/>
    </sheetView>
  </sheetViews>
  <sheetFormatPr defaultRowHeight="15" x14ac:dyDescent="0.25"/>
  <cols>
    <col min="1" max="1" width="30.140625" customWidth="1"/>
    <col min="2" max="2" width="22.85546875" customWidth="1"/>
    <col min="6" max="6" width="12.5703125" customWidth="1"/>
    <col min="7" max="7" width="13.42578125" customWidth="1"/>
  </cols>
  <sheetData>
    <row r="1" spans="1:6" x14ac:dyDescent="0.25">
      <c r="A1" s="3" t="s">
        <v>23</v>
      </c>
      <c r="B1" s="3" t="s">
        <v>21</v>
      </c>
      <c r="C1" s="3"/>
      <c r="D1" s="3"/>
      <c r="E1" s="3"/>
      <c r="F1" s="3"/>
    </row>
    <row r="2" spans="1:6" x14ac:dyDescent="0.25">
      <c r="A2" s="3" t="s">
        <v>0</v>
      </c>
      <c r="B2" s="3">
        <f>400/1000000</f>
        <v>4.0000000000000002E-4</v>
      </c>
      <c r="C2" s="3"/>
      <c r="D2" s="3"/>
      <c r="E2" s="3"/>
      <c r="F2" s="3"/>
    </row>
    <row r="3" spans="1:6" x14ac:dyDescent="0.25">
      <c r="A3" s="3" t="s">
        <v>1</v>
      </c>
      <c r="B3" s="3">
        <v>1E-3</v>
      </c>
      <c r="C3" s="3"/>
      <c r="D3" s="3"/>
      <c r="E3" s="3"/>
      <c r="F3" s="3"/>
    </row>
    <row r="4" spans="1:6" x14ac:dyDescent="0.25">
      <c r="A4" s="3" t="s">
        <v>24</v>
      </c>
      <c r="B4" s="3">
        <f>$B$34*B2</f>
        <v>1.2649110640673515E-5</v>
      </c>
      <c r="C4" s="3"/>
      <c r="D4" s="3"/>
      <c r="E4" s="3"/>
      <c r="F4" s="3"/>
    </row>
    <row r="5" spans="1:6" x14ac:dyDescent="0.25">
      <c r="A5" s="3" t="s">
        <v>25</v>
      </c>
      <c r="B5" s="3">
        <f>$B$31*B4/B7</f>
        <v>9.4267790723147836E-4</v>
      </c>
      <c r="C5" s="3"/>
      <c r="D5" s="3"/>
      <c r="E5" s="3"/>
      <c r="F5" s="3"/>
    </row>
    <row r="6" spans="1:6" x14ac:dyDescent="0.25">
      <c r="A6" s="3" t="s">
        <v>26</v>
      </c>
      <c r="B6" s="3">
        <f>$B$5*B32/B7</f>
        <v>7.0253289897304519E-6</v>
      </c>
      <c r="C6" s="3"/>
      <c r="D6" s="3"/>
      <c r="E6" s="3"/>
      <c r="F6" s="3"/>
    </row>
    <row r="7" spans="1:6" x14ac:dyDescent="0.25">
      <c r="A7" s="3" t="s">
        <v>27</v>
      </c>
      <c r="B7" s="3">
        <f>(($B$31^2*$B$34^2*$B$32*B2^2)/(2*$B$35))^(1/3)</f>
        <v>6.7250677259032692E-9</v>
      </c>
      <c r="C7" s="3"/>
      <c r="D7" s="3"/>
      <c r="E7" s="3"/>
      <c r="F7" s="3"/>
    </row>
    <row r="8" spans="1:6" x14ac:dyDescent="0.25">
      <c r="A8" s="3" t="s">
        <v>28</v>
      </c>
      <c r="B8" s="3">
        <f>10^-14/B7</f>
        <v>1.4869738726172996E-6</v>
      </c>
      <c r="C8" s="3"/>
      <c r="D8" s="3"/>
      <c r="E8" s="3"/>
      <c r="F8" s="3"/>
    </row>
    <row r="9" spans="1:6" x14ac:dyDescent="0.25">
      <c r="A9" s="3" t="s">
        <v>29</v>
      </c>
      <c r="B9" s="3">
        <f>$B$35/B6</f>
        <v>4.7133895361574309E-4</v>
      </c>
      <c r="C9" s="3"/>
      <c r="D9" s="3"/>
      <c r="E9" s="3"/>
      <c r="F9" s="3"/>
    </row>
    <row r="10" spans="1:6" x14ac:dyDescent="0.25">
      <c r="A10" s="3" t="s">
        <v>38</v>
      </c>
      <c r="B10" s="3">
        <f>B2*$B$26/$B$28/$B$29+$B$27*B4+$B$27*B5</f>
        <v>2.6077542372316582E-5</v>
      </c>
      <c r="C10" s="3"/>
      <c r="D10" s="3"/>
      <c r="E10" s="3"/>
      <c r="F10" s="3"/>
    </row>
    <row r="11" spans="1:6" x14ac:dyDescent="0.25">
      <c r="A11" s="3" t="s">
        <v>31</v>
      </c>
      <c r="B11" s="3">
        <f>$B$34*B3</f>
        <v>3.1622776601683782E-5</v>
      </c>
      <c r="C11" s="3"/>
      <c r="D11" s="3"/>
      <c r="E11" s="3"/>
      <c r="F11" s="3"/>
    </row>
    <row r="12" spans="1:6" x14ac:dyDescent="0.25">
      <c r="A12" s="3" t="s">
        <v>32</v>
      </c>
      <c r="B12" s="3">
        <f>$B$31*B11/B14</f>
        <v>1.2794107590819725E-3</v>
      </c>
      <c r="C12" s="3"/>
      <c r="D12" s="3"/>
      <c r="E12" s="3"/>
      <c r="F12" s="3"/>
    </row>
    <row r="13" spans="1:6" x14ac:dyDescent="0.25">
      <c r="A13" s="3" t="s">
        <v>33</v>
      </c>
      <c r="B13" s="3">
        <f>$B$12*B32/B14</f>
        <v>5.1763066572956914E-6</v>
      </c>
      <c r="C13" s="3"/>
      <c r="D13" s="3"/>
      <c r="E13" s="3"/>
      <c r="F13" s="3"/>
    </row>
    <row r="14" spans="1:6" x14ac:dyDescent="0.25">
      <c r="A14" s="3" t="s">
        <v>34</v>
      </c>
      <c r="B14" s="3">
        <f>(($B$31^2*$B$34^2*$B$32*B3^2)/(2*$B$35))^(1/3)</f>
        <v>1.2387680666358752E-8</v>
      </c>
      <c r="C14" s="3"/>
      <c r="D14" s="3"/>
      <c r="E14" s="3"/>
      <c r="F14" s="3"/>
    </row>
    <row r="15" spans="1:6" x14ac:dyDescent="0.25">
      <c r="A15" s="3" t="s">
        <v>35</v>
      </c>
      <c r="B15" s="3">
        <f>10^-14/B14</f>
        <v>8.0725361504975013E-7</v>
      </c>
      <c r="C15" s="3"/>
      <c r="D15" s="3"/>
      <c r="E15" s="3"/>
      <c r="F15" s="3"/>
    </row>
    <row r="16" spans="1:6" x14ac:dyDescent="0.25">
      <c r="A16" s="3" t="s">
        <v>36</v>
      </c>
      <c r="B16" s="3">
        <f>$B$35/B13</f>
        <v>6.3970537954099061E-4</v>
      </c>
      <c r="C16" s="3"/>
      <c r="D16" s="3"/>
      <c r="E16" s="3"/>
      <c r="F16" s="3"/>
    </row>
    <row r="17" spans="1:6" x14ac:dyDescent="0.25">
      <c r="A17" s="3" t="s">
        <v>30</v>
      </c>
      <c r="B17" s="3">
        <f>B3*$B$26/$B$28/$B$29+$B$27*B11+$B$27*B12</f>
        <v>5.4421015840824223E-5</v>
      </c>
      <c r="C17" s="3"/>
      <c r="D17" s="3"/>
      <c r="E17" s="3"/>
      <c r="F17" s="3"/>
    </row>
    <row r="18" spans="1:6" x14ac:dyDescent="0.25">
      <c r="A18" s="3" t="s">
        <v>37</v>
      </c>
      <c r="B18" s="3">
        <f>B17-B10-B16*B27+B27*B9</f>
        <v>2.6659809209255166E-5</v>
      </c>
      <c r="C18" s="3"/>
      <c r="D18" s="3"/>
      <c r="E18" s="3"/>
      <c r="F18" s="3"/>
    </row>
    <row r="19" spans="1:6" x14ac:dyDescent="0.25">
      <c r="A19" s="3" t="s">
        <v>39</v>
      </c>
      <c r="B19" s="3">
        <f>B40*B26/(B28*B29)+B40*B42*B27</f>
        <v>9.0911657064772864E-3</v>
      </c>
      <c r="C19" s="3"/>
      <c r="D19" s="3"/>
      <c r="E19" s="3"/>
      <c r="F19" s="3"/>
    </row>
    <row r="20" spans="1:6" x14ac:dyDescent="0.25">
      <c r="A20" s="3" t="s">
        <v>40</v>
      </c>
      <c r="B20" s="3">
        <f>B19-B18*B41</f>
        <v>9.0618399163471062E-3</v>
      </c>
      <c r="C20" s="3"/>
      <c r="D20" s="3"/>
      <c r="E20" s="3"/>
      <c r="F20" s="3"/>
    </row>
    <row r="21" spans="1:6" x14ac:dyDescent="0.25">
      <c r="A21" s="3" t="s">
        <v>42</v>
      </c>
      <c r="B21" s="3">
        <f>B20/(B26/(B28*B29)+B27*B42)</f>
        <v>0.21929033591104352</v>
      </c>
      <c r="C21" s="3"/>
      <c r="D21" s="3"/>
      <c r="E21" s="3"/>
      <c r="F21" s="3"/>
    </row>
    <row r="22" spans="1:6" x14ac:dyDescent="0.25">
      <c r="A22" s="3" t="s">
        <v>41</v>
      </c>
      <c r="B22" s="3">
        <f>-(B40-B21)/(B2-B3)</f>
        <v>1.1827734815941329</v>
      </c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 t="s">
        <v>7</v>
      </c>
      <c r="B26" s="3">
        <v>1</v>
      </c>
      <c r="C26" s="3"/>
      <c r="D26" s="3"/>
      <c r="E26" s="3"/>
      <c r="F26" s="3"/>
    </row>
    <row r="27" spans="1:6" x14ac:dyDescent="0.25">
      <c r="A27" s="3" t="s">
        <v>8</v>
      </c>
      <c r="B27" s="3">
        <v>0.01</v>
      </c>
      <c r="C27" s="3"/>
      <c r="D27" s="3">
        <f>(B35*B31*B34/B32)^(1/3)</f>
        <v>1.015468992433081E-2</v>
      </c>
      <c r="E27" s="3"/>
      <c r="F27" s="3"/>
    </row>
    <row r="28" spans="1:6" x14ac:dyDescent="0.25">
      <c r="A28" s="3" t="s">
        <v>14</v>
      </c>
      <c r="B28" s="3">
        <v>8.2057000000000005E-2</v>
      </c>
      <c r="C28" s="3"/>
      <c r="D28" s="3">
        <f>(2)^(1/3)-0.25^(1/3)</f>
        <v>0.6299605249474366</v>
      </c>
      <c r="E28" s="3"/>
      <c r="F28" s="3"/>
    </row>
    <row r="29" spans="1:6" x14ac:dyDescent="0.25">
      <c r="A29" s="3" t="s">
        <v>13</v>
      </c>
      <c r="B29" s="3">
        <f>295</f>
        <v>295</v>
      </c>
      <c r="C29" s="3"/>
      <c r="D29" s="3">
        <f>D28*D27</f>
        <v>6.3970537954098818E-3</v>
      </c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 t="s">
        <v>9</v>
      </c>
      <c r="B31" s="3">
        <f>10^-6.3</f>
        <v>5.0118723362727218E-7</v>
      </c>
      <c r="C31" s="3"/>
      <c r="D31" s="3">
        <f>1/B28</f>
        <v>12.186650742776362</v>
      </c>
      <c r="E31" s="3"/>
      <c r="F31" s="3"/>
    </row>
    <row r="32" spans="1:6" x14ac:dyDescent="0.25">
      <c r="A32" s="3" t="s">
        <v>10</v>
      </c>
      <c r="B32" s="3">
        <f>10^-10.3</f>
        <v>5.0118723362726993E-11</v>
      </c>
      <c r="C32" s="3"/>
      <c r="D32" s="3"/>
      <c r="E32" s="3"/>
      <c r="F32" s="3"/>
    </row>
    <row r="33" spans="1:6" x14ac:dyDescent="0.25">
      <c r="A33" s="3" t="s">
        <v>11</v>
      </c>
      <c r="B33" s="3">
        <f>10^-14</f>
        <v>1E-14</v>
      </c>
      <c r="C33" s="3"/>
      <c r="D33" s="3"/>
      <c r="E33" s="3"/>
      <c r="F33" s="3"/>
    </row>
    <row r="34" spans="1:6" x14ac:dyDescent="0.25">
      <c r="A34" s="3" t="s">
        <v>12</v>
      </c>
      <c r="B34" s="3">
        <f>10^-1.5</f>
        <v>3.1622776601683784E-2</v>
      </c>
      <c r="C34" s="3"/>
      <c r="D34" s="3"/>
      <c r="E34" s="3"/>
      <c r="F34" s="3"/>
    </row>
    <row r="35" spans="1:6" x14ac:dyDescent="0.25">
      <c r="A35" s="3" t="s">
        <v>19</v>
      </c>
      <c r="B35" s="3">
        <f>10^-8.48</f>
        <v>3.3113112148258966E-9</v>
      </c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 t="s">
        <v>43</v>
      </c>
      <c r="B37" s="3">
        <f>-LOG10(B7)</f>
        <v>8.1723033376693515</v>
      </c>
      <c r="C37" s="3"/>
      <c r="D37" s="3"/>
      <c r="E37" s="3"/>
      <c r="F37" s="3"/>
    </row>
    <row r="38" spans="1:6" x14ac:dyDescent="0.25">
      <c r="A38" s="3" t="s">
        <v>44</v>
      </c>
      <c r="B38" s="3">
        <f>-LOG10(B14)</f>
        <v>7.9070099985546598</v>
      </c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 t="s">
        <v>15</v>
      </c>
      <c r="B40" s="3">
        <v>0.22</v>
      </c>
      <c r="C40" s="3"/>
      <c r="D40" s="3"/>
      <c r="E40" s="3"/>
      <c r="F40" s="3"/>
    </row>
    <row r="41" spans="1:6" x14ac:dyDescent="0.25">
      <c r="A41" s="3" t="s">
        <v>17</v>
      </c>
      <c r="B41" s="3">
        <v>1.1000000000000001</v>
      </c>
      <c r="C41" s="3"/>
      <c r="D41" s="3"/>
      <c r="E41" s="3"/>
      <c r="F41" s="3"/>
    </row>
    <row r="42" spans="1:6" x14ac:dyDescent="0.25">
      <c r="A42" s="3" t="s">
        <v>16</v>
      </c>
      <c r="B42" s="3">
        <v>1.2800000000000001E-3</v>
      </c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4">
        <v>5.0000000000000001E-3</v>
      </c>
      <c r="B50" s="4">
        <v>1E-3</v>
      </c>
      <c r="C50" s="3"/>
      <c r="D50" s="3"/>
      <c r="E50" s="3"/>
      <c r="F50" s="3"/>
    </row>
    <row r="51" spans="1:6" x14ac:dyDescent="0.25">
      <c r="A51" s="3">
        <v>1.38E-2</v>
      </c>
      <c r="B51" s="3">
        <v>8.5000000000000006E-3</v>
      </c>
      <c r="C51" s="3"/>
      <c r="D51" s="3"/>
      <c r="E51" s="3"/>
      <c r="F51" s="3"/>
    </row>
    <row r="52" spans="1:6" x14ac:dyDescent="0.25">
      <c r="A52" s="3">
        <v>1.15E-2</v>
      </c>
      <c r="B52" s="3">
        <v>6.6E-3</v>
      </c>
      <c r="C52" s="3"/>
      <c r="D52" s="3"/>
      <c r="E52" s="3"/>
      <c r="F52" s="3"/>
    </row>
    <row r="53" spans="1:6" x14ac:dyDescent="0.25">
      <c r="A53" s="3">
        <v>9.2200000000000008E-3</v>
      </c>
      <c r="B53" s="3">
        <v>5.1000000000000004E-3</v>
      </c>
      <c r="C53" s="3"/>
      <c r="D53" s="3"/>
      <c r="E53" s="3"/>
      <c r="F53" s="3"/>
    </row>
    <row r="54" spans="1:6" x14ac:dyDescent="0.25">
      <c r="A54" s="3">
        <v>8.7100000000000007E-3</v>
      </c>
      <c r="B54" s="3">
        <v>4.1000000000000003E-3</v>
      </c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Assuming water-transport</vt:lpstr>
      <vt:lpstr>Assuming air advection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Carlson</dc:creator>
  <cp:lastModifiedBy>Carlson, Peter E</cp:lastModifiedBy>
  <dcterms:created xsi:type="dcterms:W3CDTF">2016-10-08T19:36:23Z</dcterms:created>
  <dcterms:modified xsi:type="dcterms:W3CDTF">2018-04-04T22:21:54Z</dcterms:modified>
</cp:coreProperties>
</file>