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https://questforsecurity-my.sharepoint.com/personal/peter_questforsecurity_be/Documents/My Projects/ISO27001 maturity check/"/>
    </mc:Choice>
  </mc:AlternateContent>
  <xr:revisionPtr revIDLastSave="32" documentId="8_{528DB43E-6FEC-46B7-B2EE-A6829A178866}" xr6:coauthVersionLast="47" xr6:coauthVersionMax="47" xr10:uidLastSave="{12E545CF-31CD-4A2C-8662-634C85872A2B}"/>
  <bookViews>
    <workbookView xWindow="-120" yWindow="-16320" windowWidth="29040" windowHeight="15720" tabRatio="958" xr2:uid="{00000000-000D-0000-FFFF-FFFF00000000}"/>
  </bookViews>
  <sheets>
    <sheet name="Start here - Manual" sheetId="32" r:id="rId1"/>
    <sheet name="License" sheetId="34" r:id="rId2"/>
    <sheet name="Overview Results" sheetId="33" r:id="rId3"/>
    <sheet name="ISMS Maturity Index - Clauses" sheetId="31" r:id="rId4"/>
    <sheet name="ISMS Maturity Index - Annex" sheetId="25" r:id="rId5"/>
    <sheet name="CMMI Model Definitions" sheetId="26" r:id="rId6"/>
    <sheet name="ISMS Main Clauses" sheetId="30" r:id="rId7"/>
    <sheet name="Governance" sheetId="19" r:id="rId8"/>
    <sheet name="Asset management" sheetId="17" r:id="rId9"/>
    <sheet name="Information Protection" sheetId="3" r:id="rId10"/>
    <sheet name="Human Resource security" sheetId="16" r:id="rId11"/>
    <sheet name="Physical security" sheetId="20" r:id="rId12"/>
    <sheet name="System and network security" sheetId="38" r:id="rId13"/>
    <sheet name="Application security" sheetId="39" r:id="rId14"/>
    <sheet name=" Secure configuration" sheetId="10" r:id="rId15"/>
    <sheet name="Identity and access Mgt" sheetId="18" r:id="rId16"/>
    <sheet name="Threat and vulnerability Mgt" sheetId="35" r:id="rId17"/>
    <sheet name=" Continuity" sheetId="43" r:id="rId18"/>
    <sheet name="Supplier Security" sheetId="24" r:id="rId19"/>
    <sheet name="Legal and compliance" sheetId="42" r:id="rId20"/>
    <sheet name="security event mgt" sheetId="41" r:id="rId21"/>
    <sheet name=" Info Sec Assurance" sheetId="40" r:id="rId22"/>
    <sheet name="X.1 Additional areas" sheetId="36" r:id="rId23"/>
    <sheet name="X.2 NIS 2" sheetId="37" r:id="rId24"/>
    <sheet name="Notes" sheetId="13" r:id="rId25"/>
    <sheet name="Copyright" sheetId="27" r:id="rId26"/>
    <sheet name="References" sheetId="28" r:id="rId27"/>
    <sheet name="Category Drop down list" sheetId="29" r:id="rId28"/>
  </sheets>
  <definedNames>
    <definedName name="_xlnm._FilterDatabase" localSheetId="5" hidden="1">'CMMI Model Definitions'!$A$1:$H$1</definedName>
    <definedName name="demo">'Start here - Manual'!$B$1</definedName>
    <definedName name="LookupTable">'Category Drop down list'!$A$2:$B$6</definedName>
    <definedName name="_xlnm.Print_Area" localSheetId="4">'ISMS Maturity Index - Annex'!$B$1:$R$18</definedName>
    <definedName name="_xlnm.Print_Area" localSheetId="3">'ISMS Maturity Index - Clauses'!$A$1:$R$8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5" l="1"/>
  <c r="F20" i="25"/>
  <c r="F21" i="25"/>
  <c r="F22" i="25"/>
  <c r="F23" i="25"/>
  <c r="F24" i="25"/>
  <c r="F25" i="25"/>
  <c r="F26" i="25"/>
  <c r="F27" i="25"/>
  <c r="F6" i="36" l="1"/>
  <c r="E6" i="36"/>
  <c r="D6" i="36"/>
  <c r="F14" i="41"/>
  <c r="E14" i="41"/>
  <c r="D14" i="41"/>
  <c r="F13" i="41"/>
  <c r="E13" i="41"/>
  <c r="D13" i="41"/>
  <c r="F12" i="41"/>
  <c r="E12" i="41"/>
  <c r="D12" i="41"/>
  <c r="F11" i="41"/>
  <c r="E11" i="41"/>
  <c r="D11" i="41"/>
  <c r="F10" i="41"/>
  <c r="E10" i="41"/>
  <c r="D10" i="41"/>
  <c r="F9" i="41"/>
  <c r="E9" i="41"/>
  <c r="D9" i="41"/>
  <c r="F8" i="41"/>
  <c r="E8" i="41"/>
  <c r="D8" i="41"/>
  <c r="F7" i="41"/>
  <c r="E7" i="41"/>
  <c r="D7" i="41"/>
  <c r="F6" i="41"/>
  <c r="E6" i="41"/>
  <c r="D6" i="41"/>
  <c r="F5" i="41"/>
  <c r="E5" i="41"/>
  <c r="D5" i="41"/>
  <c r="B16" i="25"/>
  <c r="B15" i="25"/>
  <c r="B14" i="25"/>
  <c r="B12" i="25"/>
  <c r="B8" i="25"/>
  <c r="F10" i="43"/>
  <c r="E10" i="43"/>
  <c r="D10" i="43"/>
  <c r="F9" i="43"/>
  <c r="E9" i="43"/>
  <c r="D9" i="43"/>
  <c r="F8" i="43"/>
  <c r="E8" i="43"/>
  <c r="D8" i="43"/>
  <c r="F7" i="43"/>
  <c r="E7" i="43"/>
  <c r="D7" i="43"/>
  <c r="F6" i="43"/>
  <c r="E6" i="43"/>
  <c r="D6" i="43"/>
  <c r="F5" i="43"/>
  <c r="E5" i="43"/>
  <c r="D5" i="43"/>
  <c r="F10" i="42"/>
  <c r="E10" i="42"/>
  <c r="D10" i="42"/>
  <c r="F9" i="42"/>
  <c r="E9" i="42"/>
  <c r="D9" i="42"/>
  <c r="F8" i="42"/>
  <c r="E8" i="42"/>
  <c r="D8" i="42"/>
  <c r="F7" i="42"/>
  <c r="E7" i="42"/>
  <c r="D7" i="42"/>
  <c r="F6" i="42"/>
  <c r="E6" i="42"/>
  <c r="D6" i="42"/>
  <c r="F5" i="42"/>
  <c r="E5" i="42"/>
  <c r="D5" i="42"/>
  <c r="F7" i="40"/>
  <c r="E7" i="40"/>
  <c r="D7" i="40"/>
  <c r="F6" i="40"/>
  <c r="E6" i="40"/>
  <c r="D6" i="40"/>
  <c r="F5" i="40"/>
  <c r="E5" i="40"/>
  <c r="D5" i="40"/>
  <c r="F16" i="39"/>
  <c r="E16" i="39"/>
  <c r="D16" i="39"/>
  <c r="F15" i="39"/>
  <c r="E15" i="39"/>
  <c r="D15" i="39"/>
  <c r="F14" i="39"/>
  <c r="E14" i="39"/>
  <c r="D14" i="39"/>
  <c r="F13" i="39"/>
  <c r="E13" i="39"/>
  <c r="D13" i="39"/>
  <c r="F12" i="39"/>
  <c r="E12" i="39"/>
  <c r="D12" i="39"/>
  <c r="F11" i="39"/>
  <c r="E11" i="39"/>
  <c r="D11" i="39"/>
  <c r="F10" i="39"/>
  <c r="E10" i="39"/>
  <c r="D10" i="39"/>
  <c r="F9" i="39"/>
  <c r="E9" i="39"/>
  <c r="D9" i="39"/>
  <c r="F8" i="39"/>
  <c r="E8" i="39"/>
  <c r="D8" i="39"/>
  <c r="F7" i="39"/>
  <c r="E7" i="39"/>
  <c r="D7" i="39"/>
  <c r="F6" i="39"/>
  <c r="E6" i="39"/>
  <c r="D6" i="39"/>
  <c r="F5" i="39"/>
  <c r="E5" i="39"/>
  <c r="D5" i="39"/>
  <c r="D5" i="38"/>
  <c r="E5" i="38"/>
  <c r="F5" i="38"/>
  <c r="D6" i="38"/>
  <c r="E6" i="38"/>
  <c r="F6" i="38"/>
  <c r="D7" i="38"/>
  <c r="E7" i="38"/>
  <c r="F7" i="38"/>
  <c r="D8" i="38"/>
  <c r="E8" i="38"/>
  <c r="F8" i="38"/>
  <c r="D9" i="38"/>
  <c r="E9" i="38"/>
  <c r="F9" i="38"/>
  <c r="D10" i="38"/>
  <c r="E10" i="38"/>
  <c r="F10" i="38"/>
  <c r="D11" i="38"/>
  <c r="E11" i="38"/>
  <c r="F11" i="38"/>
  <c r="D12" i="38"/>
  <c r="E12" i="38"/>
  <c r="F12" i="38"/>
  <c r="D13" i="38"/>
  <c r="E13" i="38"/>
  <c r="F13" i="38"/>
  <c r="D14" i="38"/>
  <c r="E14" i="38"/>
  <c r="F14" i="38"/>
  <c r="D15" i="38"/>
  <c r="E15" i="38"/>
  <c r="F15" i="38"/>
  <c r="D16" i="38"/>
  <c r="E16" i="38"/>
  <c r="F16" i="38"/>
  <c r="D17" i="38"/>
  <c r="E17" i="38"/>
  <c r="F17" i="38"/>
  <c r="D18" i="38"/>
  <c r="E18" i="38"/>
  <c r="F18" i="38"/>
  <c r="D19" i="38"/>
  <c r="E19" i="38"/>
  <c r="F19" i="38"/>
  <c r="D20" i="38"/>
  <c r="E20" i="38"/>
  <c r="F20" i="38"/>
  <c r="D21" i="38"/>
  <c r="E21" i="38"/>
  <c r="F21" i="38"/>
  <c r="F7" i="37"/>
  <c r="E7" i="37"/>
  <c r="D7" i="37"/>
  <c r="F6" i="37"/>
  <c r="E6" i="37"/>
  <c r="D6" i="37"/>
  <c r="F5" i="37"/>
  <c r="E5" i="37"/>
  <c r="D5" i="37"/>
  <c r="F5" i="36"/>
  <c r="E5" i="36"/>
  <c r="D5" i="36"/>
  <c r="F10" i="24"/>
  <c r="E10" i="24"/>
  <c r="D10" i="24"/>
  <c r="F9" i="24"/>
  <c r="E9" i="24"/>
  <c r="D9" i="24"/>
  <c r="F8" i="24"/>
  <c r="E8" i="24"/>
  <c r="D8" i="24"/>
  <c r="F7" i="24"/>
  <c r="E7" i="24"/>
  <c r="D7" i="24"/>
  <c r="F6" i="24"/>
  <c r="E6" i="24"/>
  <c r="D6" i="24"/>
  <c r="F5" i="24"/>
  <c r="E5" i="24"/>
  <c r="D5" i="24"/>
  <c r="F6" i="35"/>
  <c r="E6" i="35"/>
  <c r="D6" i="35"/>
  <c r="F5" i="35"/>
  <c r="E5" i="35"/>
  <c r="D5" i="35"/>
  <c r="F9" i="18"/>
  <c r="E9" i="18"/>
  <c r="D9" i="18"/>
  <c r="F8" i="18"/>
  <c r="E8" i="18"/>
  <c r="D8" i="18"/>
  <c r="F7" i="18"/>
  <c r="E7" i="18"/>
  <c r="D7" i="18"/>
  <c r="F6" i="18"/>
  <c r="E6" i="18"/>
  <c r="D6" i="18"/>
  <c r="F5" i="18"/>
  <c r="E5" i="18"/>
  <c r="D5" i="18"/>
  <c r="F19" i="10"/>
  <c r="E19" i="10"/>
  <c r="D19" i="10"/>
  <c r="F18" i="10"/>
  <c r="E18" i="10"/>
  <c r="D18" i="10"/>
  <c r="F17" i="10"/>
  <c r="E17" i="10"/>
  <c r="D17" i="10"/>
  <c r="F16" i="10"/>
  <c r="E16" i="10"/>
  <c r="D16" i="10"/>
  <c r="F15" i="10"/>
  <c r="E15" i="10"/>
  <c r="D15" i="10"/>
  <c r="F14" i="10"/>
  <c r="E14" i="10"/>
  <c r="D14" i="10"/>
  <c r="F13" i="10"/>
  <c r="E13" i="10"/>
  <c r="D13" i="10"/>
  <c r="F12" i="10"/>
  <c r="E12" i="10"/>
  <c r="D12" i="10"/>
  <c r="F11" i="10"/>
  <c r="E11" i="10"/>
  <c r="D11" i="10"/>
  <c r="F10" i="10"/>
  <c r="E10" i="10"/>
  <c r="D10" i="10"/>
  <c r="F9" i="10"/>
  <c r="E9" i="10"/>
  <c r="D9" i="10"/>
  <c r="F8" i="10"/>
  <c r="E8" i="10"/>
  <c r="D8" i="10"/>
  <c r="F7" i="10"/>
  <c r="E7" i="10"/>
  <c r="D7" i="10"/>
  <c r="F6" i="10"/>
  <c r="E6" i="10"/>
  <c r="D6" i="10"/>
  <c r="F5" i="10"/>
  <c r="E5" i="10"/>
  <c r="D5" i="10"/>
  <c r="F20" i="20"/>
  <c r="E20" i="20"/>
  <c r="D20" i="20"/>
  <c r="F19" i="20"/>
  <c r="E19" i="20"/>
  <c r="D19" i="20"/>
  <c r="F18" i="20"/>
  <c r="E18" i="20"/>
  <c r="D18" i="20"/>
  <c r="F17" i="20"/>
  <c r="E17" i="20"/>
  <c r="D17" i="20"/>
  <c r="F16" i="20"/>
  <c r="E16" i="20"/>
  <c r="D16" i="20"/>
  <c r="F15" i="20"/>
  <c r="E15" i="20"/>
  <c r="D15" i="20"/>
  <c r="F14" i="20"/>
  <c r="E14" i="20"/>
  <c r="D14" i="20"/>
  <c r="F13" i="20"/>
  <c r="E13" i="20"/>
  <c r="D13" i="20"/>
  <c r="F12" i="20"/>
  <c r="E12" i="20"/>
  <c r="D12" i="20"/>
  <c r="F11" i="20"/>
  <c r="E11" i="20"/>
  <c r="D11" i="20"/>
  <c r="F10" i="20"/>
  <c r="E10" i="20"/>
  <c r="D10" i="20"/>
  <c r="F9" i="20"/>
  <c r="E9" i="20"/>
  <c r="D9" i="20"/>
  <c r="F8" i="20"/>
  <c r="E8" i="20"/>
  <c r="D8" i="20"/>
  <c r="F7" i="20"/>
  <c r="E7" i="20"/>
  <c r="D7" i="20"/>
  <c r="F6" i="20"/>
  <c r="E6" i="20"/>
  <c r="D6" i="20"/>
  <c r="F5" i="20"/>
  <c r="E5" i="20"/>
  <c r="D5" i="20"/>
  <c r="F10" i="16"/>
  <c r="E10" i="16"/>
  <c r="D10" i="16"/>
  <c r="F9" i="16"/>
  <c r="E9" i="16"/>
  <c r="D9" i="16"/>
  <c r="F8" i="16"/>
  <c r="E8" i="16"/>
  <c r="D8" i="16"/>
  <c r="F7" i="16"/>
  <c r="E7" i="16"/>
  <c r="D7" i="16"/>
  <c r="F6" i="16"/>
  <c r="E6" i="16"/>
  <c r="D6" i="16"/>
  <c r="F5" i="16"/>
  <c r="E5" i="16"/>
  <c r="D5" i="16"/>
  <c r="F20" i="3"/>
  <c r="E20" i="3"/>
  <c r="D20" i="3"/>
  <c r="F19" i="3"/>
  <c r="E19" i="3"/>
  <c r="D19" i="3"/>
  <c r="F18" i="3"/>
  <c r="E18" i="3"/>
  <c r="D18" i="3"/>
  <c r="F17" i="3"/>
  <c r="E17" i="3"/>
  <c r="D17" i="3"/>
  <c r="F16" i="3"/>
  <c r="E16" i="3"/>
  <c r="D16" i="3"/>
  <c r="F15" i="3"/>
  <c r="E15" i="3"/>
  <c r="D15" i="3"/>
  <c r="F14" i="3"/>
  <c r="E14" i="3"/>
  <c r="D14" i="3"/>
  <c r="F13" i="3"/>
  <c r="E13" i="3"/>
  <c r="D13" i="3"/>
  <c r="F12" i="3"/>
  <c r="E12" i="3"/>
  <c r="D12" i="3"/>
  <c r="F11" i="3"/>
  <c r="E11" i="3"/>
  <c r="D11" i="3"/>
  <c r="F10" i="3"/>
  <c r="E10" i="3"/>
  <c r="D10" i="3"/>
  <c r="F9" i="3"/>
  <c r="E9" i="3"/>
  <c r="D9" i="3"/>
  <c r="F8" i="3"/>
  <c r="E8" i="3"/>
  <c r="D8" i="3"/>
  <c r="F7" i="3"/>
  <c r="E7" i="3"/>
  <c r="D7" i="3"/>
  <c r="F6" i="3"/>
  <c r="E6" i="3"/>
  <c r="D6" i="3"/>
  <c r="F20" i="17"/>
  <c r="E20" i="17"/>
  <c r="D20" i="17"/>
  <c r="F19" i="17"/>
  <c r="E19" i="17"/>
  <c r="D19" i="17"/>
  <c r="F18" i="17"/>
  <c r="E18" i="17"/>
  <c r="D18" i="17"/>
  <c r="F17" i="17"/>
  <c r="E17" i="17"/>
  <c r="D17" i="17"/>
  <c r="F16" i="17"/>
  <c r="E16" i="17"/>
  <c r="D16" i="17"/>
  <c r="F15" i="17"/>
  <c r="E15" i="17"/>
  <c r="D15" i="17"/>
  <c r="F14" i="17"/>
  <c r="E14" i="17"/>
  <c r="D14" i="17"/>
  <c r="F13" i="17"/>
  <c r="E13" i="17"/>
  <c r="D13" i="17"/>
  <c r="F12" i="17"/>
  <c r="E12" i="17"/>
  <c r="D12" i="17"/>
  <c r="F11" i="17"/>
  <c r="E11" i="17"/>
  <c r="D11" i="17"/>
  <c r="F10" i="17"/>
  <c r="E10" i="17"/>
  <c r="D10" i="17"/>
  <c r="F9" i="17"/>
  <c r="E9" i="17"/>
  <c r="D9" i="17"/>
  <c r="F8" i="17"/>
  <c r="E8" i="17"/>
  <c r="D8" i="17"/>
  <c r="F7" i="17"/>
  <c r="E7" i="17"/>
  <c r="D7" i="17"/>
  <c r="F6" i="17"/>
  <c r="E6" i="17"/>
  <c r="D6" i="17"/>
  <c r="F5" i="17"/>
  <c r="E5" i="17"/>
  <c r="D5" i="17"/>
  <c r="F12" i="19"/>
  <c r="E12" i="19"/>
  <c r="D12" i="19"/>
  <c r="F11" i="19"/>
  <c r="E11" i="19"/>
  <c r="D11" i="19"/>
  <c r="F10" i="19"/>
  <c r="E10" i="19"/>
  <c r="D10" i="19"/>
  <c r="F9" i="19"/>
  <c r="E9" i="19"/>
  <c r="D9" i="19"/>
  <c r="F8" i="19"/>
  <c r="E8" i="19"/>
  <c r="D8" i="19"/>
  <c r="F7" i="19"/>
  <c r="E7" i="19"/>
  <c r="D7" i="19"/>
  <c r="F6" i="19"/>
  <c r="E6" i="19"/>
  <c r="D6" i="19"/>
  <c r="F5" i="19"/>
  <c r="E5" i="19"/>
  <c r="D5" i="19"/>
  <c r="G44" i="30"/>
  <c r="F44" i="30"/>
  <c r="E44" i="30"/>
  <c r="G43" i="30"/>
  <c r="F43" i="30"/>
  <c r="E43" i="30"/>
  <c r="G41" i="30"/>
  <c r="F41" i="30"/>
  <c r="E41" i="30"/>
  <c r="G40" i="30"/>
  <c r="F40" i="30"/>
  <c r="E40" i="30"/>
  <c r="G39" i="30"/>
  <c r="F39" i="30"/>
  <c r="E39" i="30"/>
  <c r="G37" i="30"/>
  <c r="F37" i="30"/>
  <c r="E37" i="30"/>
  <c r="G36" i="30"/>
  <c r="F36" i="30"/>
  <c r="E36" i="30"/>
  <c r="G35" i="30"/>
  <c r="F35" i="30"/>
  <c r="E35" i="30"/>
  <c r="G33" i="30"/>
  <c r="F33" i="30"/>
  <c r="E33" i="30"/>
  <c r="G32" i="30"/>
  <c r="F32" i="30"/>
  <c r="E32" i="30"/>
  <c r="G31" i="30"/>
  <c r="F31" i="30"/>
  <c r="E31" i="30"/>
  <c r="G29" i="30"/>
  <c r="F29" i="30"/>
  <c r="E29" i="30"/>
  <c r="G28" i="30"/>
  <c r="F28" i="30"/>
  <c r="E28" i="30"/>
  <c r="G27" i="30"/>
  <c r="F27" i="30"/>
  <c r="E27" i="30"/>
  <c r="G26" i="30"/>
  <c r="F26" i="30"/>
  <c r="E26" i="30"/>
  <c r="G24" i="30"/>
  <c r="F24" i="30"/>
  <c r="E24" i="30"/>
  <c r="G23" i="30"/>
  <c r="F23" i="30"/>
  <c r="E23" i="30"/>
  <c r="G22" i="30"/>
  <c r="F22" i="30"/>
  <c r="E22" i="30"/>
  <c r="G21" i="30"/>
  <c r="F21" i="30"/>
  <c r="E21" i="30"/>
  <c r="G18" i="30"/>
  <c r="F18" i="30"/>
  <c r="E18" i="30"/>
  <c r="G17" i="30"/>
  <c r="F17" i="30"/>
  <c r="E17" i="30"/>
  <c r="G16" i="30"/>
  <c r="F16" i="30"/>
  <c r="E16" i="30"/>
  <c r="G14" i="30"/>
  <c r="F14" i="30"/>
  <c r="E14" i="30"/>
  <c r="G13" i="30"/>
  <c r="F13" i="30"/>
  <c r="E13" i="30"/>
  <c r="G12" i="30"/>
  <c r="F12" i="30"/>
  <c r="E12" i="30"/>
  <c r="G11" i="30"/>
  <c r="F11" i="30"/>
  <c r="E11" i="30"/>
  <c r="G27" i="25"/>
  <c r="G26" i="25"/>
  <c r="G25" i="25"/>
  <c r="G24" i="25"/>
  <c r="G23" i="25"/>
  <c r="G22" i="25"/>
  <c r="G21" i="25"/>
  <c r="G20" i="25"/>
  <c r="G19" i="25"/>
  <c r="A19" i="25"/>
  <c r="A20" i="25" s="1"/>
  <c r="A21" i="25" s="1"/>
  <c r="A22" i="25" s="1"/>
  <c r="A23" i="25" s="1"/>
  <c r="A24" i="25" s="1"/>
  <c r="A25" i="25" s="1"/>
  <c r="A26" i="25" s="1"/>
  <c r="A27" i="25" s="1"/>
  <c r="B18" i="25"/>
  <c r="B17" i="25"/>
  <c r="B13" i="25"/>
  <c r="B11" i="25"/>
  <c r="B10" i="25"/>
  <c r="B9" i="25"/>
  <c r="B7" i="25"/>
  <c r="B6" i="25"/>
  <c r="B5" i="25"/>
  <c r="B4" i="25"/>
  <c r="B3" i="25"/>
  <c r="A3" i="25"/>
  <c r="B2" i="25"/>
  <c r="A8" i="31"/>
  <c r="A7" i="31"/>
  <c r="A6" i="31"/>
  <c r="A5" i="31"/>
  <c r="A4" i="31"/>
  <c r="A3" i="31"/>
  <c r="A2" i="31"/>
  <c r="B6" i="31" l="1"/>
  <c r="F2" i="36"/>
  <c r="E17" i="25" s="1"/>
  <c r="D2" i="36"/>
  <c r="E2" i="36"/>
  <c r="D17" i="25" s="1"/>
  <c r="F2" i="24"/>
  <c r="E13" i="25" s="1"/>
  <c r="D2" i="42"/>
  <c r="C14" i="25" s="1"/>
  <c r="F2" i="43"/>
  <c r="E12" i="25" s="1"/>
  <c r="D2" i="43"/>
  <c r="C12" i="25" s="1"/>
  <c r="E2" i="43"/>
  <c r="D12" i="25" s="1"/>
  <c r="E2" i="35"/>
  <c r="D11" i="25" s="1"/>
  <c r="G30" i="30"/>
  <c r="G25" i="30" s="1"/>
  <c r="D5" i="31" s="1"/>
  <c r="G42" i="30"/>
  <c r="D8" i="31" s="1"/>
  <c r="F2" i="41"/>
  <c r="E15" i="25" s="1"/>
  <c r="D2" i="18"/>
  <c r="C10" i="25" s="1"/>
  <c r="E2" i="42"/>
  <c r="D14" i="25" s="1"/>
  <c r="F2" i="42"/>
  <c r="E14" i="25" s="1"/>
  <c r="F2" i="10"/>
  <c r="E9" i="25" s="1"/>
  <c r="F2" i="18"/>
  <c r="E10" i="25" s="1"/>
  <c r="D2" i="41"/>
  <c r="C15" i="25" s="1"/>
  <c r="E2" i="41"/>
  <c r="D15" i="25" s="1"/>
  <c r="F38" i="30"/>
  <c r="C7" i="31" s="1"/>
  <c r="F2" i="39"/>
  <c r="E8" i="25" s="1"/>
  <c r="F2" i="40"/>
  <c r="E16" i="25" s="1"/>
  <c r="D2" i="40"/>
  <c r="C16" i="25" s="1"/>
  <c r="E2" i="40"/>
  <c r="D16" i="25" s="1"/>
  <c r="F2" i="17"/>
  <c r="E3" i="25" s="1"/>
  <c r="D2" i="10"/>
  <c r="C9" i="25" s="1"/>
  <c r="D2" i="17"/>
  <c r="C3" i="25" s="1"/>
  <c r="F20" i="30"/>
  <c r="F19" i="30" s="1"/>
  <c r="C4" i="31" s="1"/>
  <c r="E2" i="19"/>
  <c r="D2" i="25" s="1"/>
  <c r="D2" i="24"/>
  <c r="C13" i="25" s="1"/>
  <c r="D2" i="38"/>
  <c r="C7" i="25" s="1"/>
  <c r="E34" i="30"/>
  <c r="F2" i="37"/>
  <c r="E18" i="25" s="1"/>
  <c r="D2" i="39"/>
  <c r="C8" i="25" s="1"/>
  <c r="F2" i="35"/>
  <c r="E11" i="25" s="1"/>
  <c r="E2" i="39"/>
  <c r="D8" i="25" s="1"/>
  <c r="D2" i="19"/>
  <c r="C2" i="25" s="1"/>
  <c r="G38" i="30"/>
  <c r="D7" i="31" s="1"/>
  <c r="G34" i="30"/>
  <c r="D6" i="31" s="1"/>
  <c r="E2" i="38"/>
  <c r="D7" i="25" s="1"/>
  <c r="D2" i="20"/>
  <c r="C6" i="25" s="1"/>
  <c r="F2" i="38"/>
  <c r="E7" i="25" s="1"/>
  <c r="E30" i="30"/>
  <c r="E25" i="30" s="1"/>
  <c r="B5" i="31" s="1"/>
  <c r="E42" i="30"/>
  <c r="B8" i="31" s="1"/>
  <c r="F2" i="16"/>
  <c r="E5" i="25" s="1"/>
  <c r="F2" i="20"/>
  <c r="E6" i="25" s="1"/>
  <c r="G10" i="30"/>
  <c r="D2" i="31" s="1"/>
  <c r="G15" i="30"/>
  <c r="D3" i="31" s="1"/>
  <c r="G20" i="30"/>
  <c r="G19" i="30" s="1"/>
  <c r="D4" i="31" s="1"/>
  <c r="F42" i="30"/>
  <c r="C8" i="31" s="1"/>
  <c r="E2" i="24"/>
  <c r="D13" i="25" s="1"/>
  <c r="E38" i="30"/>
  <c r="B7" i="31" s="1"/>
  <c r="D2" i="35"/>
  <c r="C11" i="25" s="1"/>
  <c r="E2" i="37"/>
  <c r="D18" i="25" s="1"/>
  <c r="F15" i="30"/>
  <c r="C3" i="31" s="1"/>
  <c r="F2" i="19"/>
  <c r="E2" i="25" s="1"/>
  <c r="E2" i="18"/>
  <c r="D10" i="25" s="1"/>
  <c r="E15" i="30"/>
  <c r="B3" i="31" s="1"/>
  <c r="E2" i="17"/>
  <c r="D3" i="25" s="1"/>
  <c r="E2" i="16"/>
  <c r="D5" i="25" s="1"/>
  <c r="E2" i="10"/>
  <c r="D9" i="25" s="1"/>
  <c r="D2" i="16"/>
  <c r="C5" i="25" s="1"/>
  <c r="D2" i="37"/>
  <c r="C18" i="25" s="1"/>
  <c r="E10" i="30"/>
  <c r="B2" i="31" s="1"/>
  <c r="E2" i="3"/>
  <c r="D4" i="25" s="1"/>
  <c r="F34" i="30"/>
  <c r="C6" i="31" s="1"/>
  <c r="D2" i="3"/>
  <c r="C4" i="25" s="1"/>
  <c r="E2" i="20"/>
  <c r="D6" i="25" s="1"/>
  <c r="E20" i="30"/>
  <c r="E19" i="30" s="1"/>
  <c r="B4" i="31" s="1"/>
  <c r="F30" i="30"/>
  <c r="F25" i="30" s="1"/>
  <c r="C5" i="31" s="1"/>
  <c r="F10" i="30"/>
  <c r="C2" i="31" s="1"/>
  <c r="F2" i="3"/>
  <c r="E4" i="25" s="1"/>
  <c r="F3" i="25" l="1"/>
  <c r="F12" i="25"/>
  <c r="F5" i="25"/>
  <c r="F8" i="25"/>
  <c r="F6" i="25"/>
  <c r="F13" i="25"/>
  <c r="F9" i="25"/>
  <c r="F18" i="25"/>
  <c r="F14" i="25"/>
  <c r="F16" i="25"/>
  <c r="F10" i="25"/>
  <c r="F11" i="25"/>
  <c r="F4" i="25"/>
  <c r="F15" i="25"/>
  <c r="F2" i="25"/>
  <c r="F7" i="25"/>
  <c r="C17" i="25"/>
  <c r="F17" i="25" s="1"/>
  <c r="G16" i="25"/>
  <c r="G14" i="25"/>
  <c r="E7" i="31"/>
  <c r="G10" i="25"/>
  <c r="F8" i="31"/>
  <c r="G18" i="25"/>
  <c r="G8" i="25"/>
  <c r="G9" i="25"/>
  <c r="G6" i="25"/>
  <c r="G15" i="25"/>
  <c r="F6" i="31"/>
  <c r="G11" i="25"/>
  <c r="G5" i="25"/>
  <c r="G7" i="25"/>
  <c r="F5" i="31"/>
  <c r="G3" i="25"/>
  <c r="E4" i="31"/>
  <c r="E8" i="31"/>
  <c r="G13" i="25"/>
  <c r="F7" i="31"/>
  <c r="F2" i="30"/>
  <c r="F3" i="31"/>
  <c r="E3" i="31"/>
  <c r="G12" i="25"/>
  <c r="E6" i="31"/>
  <c r="G2" i="25"/>
  <c r="E5" i="31"/>
  <c r="G4" i="25"/>
  <c r="F4" i="31"/>
  <c r="E2" i="30"/>
  <c r="G2" i="30"/>
  <c r="E2" i="31"/>
  <c r="F2" i="31"/>
  <c r="G17" i="25" l="1"/>
</calcChain>
</file>

<file path=xl/sharedStrings.xml><?xml version="1.0" encoding="utf-8"?>
<sst xmlns="http://schemas.openxmlformats.org/spreadsheetml/2006/main" count="1166" uniqueCount="468">
  <si>
    <t>Current State</t>
  </si>
  <si>
    <t>High Impact/Short Term Goals</t>
  </si>
  <si>
    <t>Long Term Goals</t>
  </si>
  <si>
    <t>Gap Analysis Short term</t>
  </si>
  <si>
    <t>Gap analys Long term</t>
  </si>
  <si>
    <t>Level</t>
  </si>
  <si>
    <t>Level 1</t>
  </si>
  <si>
    <t>Level 2</t>
  </si>
  <si>
    <t>Level 3</t>
  </si>
  <si>
    <t>Level 4</t>
  </si>
  <si>
    <t>Level 5</t>
  </si>
  <si>
    <t>CMMI Official Term</t>
  </si>
  <si>
    <t>Initial</t>
  </si>
  <si>
    <t>Managed</t>
  </si>
  <si>
    <t>Defined</t>
  </si>
  <si>
    <t>Quantitatively Managed</t>
  </si>
  <si>
    <t>Optimizing</t>
  </si>
  <si>
    <t>Active/Reactive</t>
  </si>
  <si>
    <t>Reactive</t>
  </si>
  <si>
    <t>Proactive</t>
  </si>
  <si>
    <t>TBD</t>
  </si>
  <si>
    <t>A.6 Organisation of Information Security</t>
  </si>
  <si>
    <t>A.7 Human Resource Security</t>
  </si>
  <si>
    <t>A.8 Asset Management</t>
  </si>
  <si>
    <t>A.9. Access Control</t>
  </si>
  <si>
    <t>A.10 Cryptography</t>
  </si>
  <si>
    <t>A.11 Physical and Environmental Security</t>
  </si>
  <si>
    <t>A.12 Operations security</t>
  </si>
  <si>
    <t>A.13 Communications Security</t>
  </si>
  <si>
    <t>A.14 System Acquisition, development and maintenance</t>
  </si>
  <si>
    <t>A.15 Supplier Relationships</t>
  </si>
  <si>
    <t>A.16. Information Security Incident Management.</t>
  </si>
  <si>
    <t>A.17 Information Security Aspects Of Business Continuity management</t>
  </si>
  <si>
    <t>A.18 Compliance</t>
  </si>
  <si>
    <t>X.1 Additional Security Areas</t>
  </si>
  <si>
    <t>Back to main</t>
  </si>
  <si>
    <t>ISMS</t>
  </si>
  <si>
    <t>Overall Maturity</t>
  </si>
  <si>
    <t>Category</t>
  </si>
  <si>
    <t>Topic</t>
  </si>
  <si>
    <t>MUST HAVE</t>
  </si>
  <si>
    <t>Short Term Goal</t>
  </si>
  <si>
    <t>Long Term Goal</t>
  </si>
  <si>
    <t>Motivation / Comment</t>
  </si>
  <si>
    <t>YES</t>
  </si>
  <si>
    <t>NO</t>
  </si>
  <si>
    <t>Question</t>
  </si>
  <si>
    <t>High Impact/Short Term Goal</t>
  </si>
  <si>
    <t>Auditor Feedback</t>
  </si>
  <si>
    <t>Policies for information security</t>
  </si>
  <si>
    <t>A.6.1</t>
  </si>
  <si>
    <t>Information security roles and responsibilities</t>
  </si>
  <si>
    <t>Comments</t>
  </si>
  <si>
    <t>Outsourced development</t>
  </si>
  <si>
    <t>CMMI Type</t>
  </si>
  <si>
    <t>Explanation</t>
  </si>
  <si>
    <t>See Definition</t>
  </si>
  <si>
    <t>0.1</t>
  </si>
  <si>
    <t>0.2</t>
  </si>
  <si>
    <t>4.2</t>
  </si>
  <si>
    <t>4.3</t>
  </si>
  <si>
    <t>4.4</t>
  </si>
  <si>
    <t>5.1</t>
  </si>
  <si>
    <t>5.2</t>
  </si>
  <si>
    <t>5.3</t>
  </si>
  <si>
    <t>6.1</t>
  </si>
  <si>
    <t>6.1.1</t>
  </si>
  <si>
    <t>6.1.2.</t>
  </si>
  <si>
    <t>6.1.3</t>
  </si>
  <si>
    <t>6.2</t>
  </si>
  <si>
    <t>7.1</t>
  </si>
  <si>
    <t>7.2</t>
  </si>
  <si>
    <t>7.3</t>
  </si>
  <si>
    <t>7.4</t>
  </si>
  <si>
    <t>7.5</t>
  </si>
  <si>
    <t>7.5.1</t>
  </si>
  <si>
    <t>7.5.2.</t>
  </si>
  <si>
    <t>7.5.3</t>
  </si>
  <si>
    <t>8.1</t>
  </si>
  <si>
    <t>8.2</t>
  </si>
  <si>
    <t>8.3</t>
  </si>
  <si>
    <t>9.1</t>
  </si>
  <si>
    <t>9.2</t>
  </si>
  <si>
    <t>9.3</t>
  </si>
  <si>
    <t>10.1</t>
  </si>
  <si>
    <t>10.2</t>
  </si>
  <si>
    <t>Introduction</t>
  </si>
  <si>
    <t>General</t>
  </si>
  <si>
    <t>Compatibility with other management system standards</t>
  </si>
  <si>
    <t>Scope</t>
  </si>
  <si>
    <t>Normative references</t>
  </si>
  <si>
    <t>Terms and definitions</t>
  </si>
  <si>
    <t>Context Of the Organization</t>
  </si>
  <si>
    <t>Understanding the organization and its context</t>
  </si>
  <si>
    <t>Understanding the needs and expectations of interested parties</t>
  </si>
  <si>
    <t>Determining the scope of the information security management system</t>
  </si>
  <si>
    <t>Information security management system</t>
  </si>
  <si>
    <t>Leadership</t>
  </si>
  <si>
    <t>Leadership and commitment</t>
  </si>
  <si>
    <t>Policy</t>
  </si>
  <si>
    <t>Organizational roles, responsibilities and authorities</t>
  </si>
  <si>
    <t>Planning</t>
  </si>
  <si>
    <t>Actions to address risks and opportunities</t>
  </si>
  <si>
    <t>Information security risk assessment</t>
  </si>
  <si>
    <t>Information security risk treatment</t>
  </si>
  <si>
    <t>Information security objectives and planning to achieve them</t>
  </si>
  <si>
    <t>Support</t>
  </si>
  <si>
    <t>Resources</t>
  </si>
  <si>
    <t>Competence</t>
  </si>
  <si>
    <t>Awareness</t>
  </si>
  <si>
    <t>Communication</t>
  </si>
  <si>
    <t>Documented information</t>
  </si>
  <si>
    <t>Creating and updating</t>
  </si>
  <si>
    <t>Control of 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</si>
  <si>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</si>
  <si>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</si>
  <si>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</si>
  <si>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</si>
  <si>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</si>
  <si>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</si>
  <si>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</si>
  <si>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</si>
  <si>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</si>
  <si>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A.5 Information Security Policy</t>
  </si>
  <si>
    <t>ISO 27001 Areas -  Annex</t>
  </si>
  <si>
    <t>ISO 27001 Areas - Main Clauses</t>
  </si>
  <si>
    <t>4 Context Of the Organization</t>
  </si>
  <si>
    <t>5 Leadership</t>
  </si>
  <si>
    <t>6 Planning</t>
  </si>
  <si>
    <t>7 Support</t>
  </si>
  <si>
    <t>8 Operation</t>
  </si>
  <si>
    <t>9 Performance evaluation</t>
  </si>
  <si>
    <t>10 Improvement</t>
  </si>
  <si>
    <t>ISMS Clauses</t>
  </si>
  <si>
    <t>ISMS Annex A (Controls)</t>
  </si>
  <si>
    <t>Level 0</t>
  </si>
  <si>
    <t>NOT Managed</t>
  </si>
  <si>
    <t>Description</t>
  </si>
  <si>
    <t>Nr.</t>
  </si>
  <si>
    <t>URL</t>
  </si>
  <si>
    <t>Short Description</t>
  </si>
  <si>
    <t>A.7.1</t>
  </si>
  <si>
    <t>Prior to employment</t>
  </si>
  <si>
    <t xml:space="preserve">Demo mode </t>
  </si>
  <si>
    <t>A.10.1</t>
  </si>
  <si>
    <t>A.14.1</t>
  </si>
  <si>
    <t>A16.1</t>
  </si>
  <si>
    <t>Management of information security incidents and improvements</t>
  </si>
  <si>
    <t>A18.1</t>
  </si>
  <si>
    <t>Compliance with legal and contractual requirements</t>
  </si>
  <si>
    <t>Average</t>
  </si>
  <si>
    <t>Cybersecurity</t>
  </si>
  <si>
    <t>X.1.1</t>
  </si>
  <si>
    <t>Responsible disclosure</t>
  </si>
  <si>
    <t>A11.1</t>
  </si>
  <si>
    <t>Internal organization</t>
  </si>
  <si>
    <t>http://infotech-bg.com/sites/default/files/presentations/2020/B04.pdf</t>
  </si>
  <si>
    <t>Author</t>
  </si>
  <si>
    <t>Organisational Information Security Maturity Assessment Based on ISO 27001 and ISO 27002</t>
  </si>
  <si>
    <t>Veselin Monev</t>
  </si>
  <si>
    <t>Date of publication</t>
  </si>
  <si>
    <t>Date of consultations</t>
  </si>
  <si>
    <t>X</t>
  </si>
  <si>
    <t>Intuitve</t>
  </si>
  <si>
    <t>Intuitive</t>
  </si>
  <si>
    <t>Explicit</t>
  </si>
  <si>
    <t>Procedures are shared on central location, managed and updated on a regular basis</t>
  </si>
  <si>
    <t>Procedures are shared between team members, not updated by structured /managed procedures</t>
  </si>
  <si>
    <t>Processes and procedures in place. Processes have metrics defined. 
Baseline in place</t>
  </si>
  <si>
    <t>Baseline defined</t>
  </si>
  <si>
    <t>Clause Level</t>
  </si>
  <si>
    <t>0 Introduction</t>
  </si>
  <si>
    <t>1 Scope</t>
  </si>
  <si>
    <t>N/A</t>
  </si>
  <si>
    <t>Intuitive (known but not documented) or explicitly documented</t>
  </si>
  <si>
    <t>2 Normative references</t>
  </si>
  <si>
    <t>3. Terms and  definitions</t>
  </si>
  <si>
    <t>Clause 4 - 10 mandatory</t>
  </si>
  <si>
    <t>Undefined</t>
  </si>
  <si>
    <t>No</t>
  </si>
  <si>
    <t>Performed</t>
  </si>
  <si>
    <t>Established</t>
  </si>
  <si>
    <t>Predicatable</t>
  </si>
  <si>
    <t>Process definitions (Ref. ISO/IEC 15504-2)</t>
  </si>
  <si>
    <t>ISO27000</t>
  </si>
  <si>
    <t>Not used</t>
  </si>
  <si>
    <t>The metrics are used to improve the proces, in an managed or even automated cycle</t>
  </si>
  <si>
    <t>Basic</t>
  </si>
  <si>
    <t>4.1 Understanding the organization and its context</t>
  </si>
  <si>
    <t>4.2 Understanding the needs and expectations of interested parties</t>
  </si>
  <si>
    <t>Defining levels</t>
  </si>
  <si>
    <t>Conditions</t>
  </si>
  <si>
    <t>You cannot reach a higher level is lower level is not fulfilled</t>
  </si>
  <si>
    <t>4.3 Determining the scope of the information security management system</t>
  </si>
  <si>
    <t>4.4 Information security management system</t>
  </si>
  <si>
    <t>https://www.neupart.com/hubfs/Pdf/eng/k_eng_221018.pdf?hsLang=en-us</t>
  </si>
  <si>
    <t>ISMS performance measuring</t>
  </si>
  <si>
    <t>Jakob Holm Hansen, CEO, Neupart</t>
  </si>
  <si>
    <t>https://www.iso27001security.com/html/toolkit.html</t>
  </si>
  <si>
    <t>ISO27001 toolkit</t>
  </si>
  <si>
    <t>ISO27001security.org</t>
  </si>
  <si>
    <t>https://nvlpubs.nist.gov/nistpubs/legacy/sp/nistspecialpublication800-55r1.pdf</t>
  </si>
  <si>
    <t>NIST SP800-55, Performance Measurement Guide
for Information Security</t>
  </si>
  <si>
    <t>NIST</t>
  </si>
  <si>
    <t>Seq.N R</t>
  </si>
  <si>
    <t>Short Term Goals</t>
  </si>
  <si>
    <t>https://iso27001security.com/ISO27k_Information_security_program_maturity_assessment_tool.xlsx</t>
  </si>
  <si>
    <t>(set to false to stop autogeneration of assesment data)</t>
  </si>
  <si>
    <t>Demo mode instructions</t>
  </si>
  <si>
    <t>Hit F9 to refresh the data</t>
  </si>
  <si>
    <t>Some sorting functions will not work as data is generated when you resort data.</t>
  </si>
  <si>
    <t>Sorting the results will work if you disable demo mode and enter your own data.</t>
  </si>
  <si>
    <t>Tab Color legend</t>
  </si>
  <si>
    <t>Information (no edit)</t>
  </si>
  <si>
    <t>ISMS Main clauses info</t>
  </si>
  <si>
    <t>ISMS Annex</t>
  </si>
  <si>
    <t>Knowledge</t>
  </si>
  <si>
    <t>Extended</t>
  </si>
  <si>
    <t>1 person, in memory, not written down</t>
  </si>
  <si>
    <t>Team, but knowledge not centralized, barely documented</t>
  </si>
  <si>
    <t>Only one person manages the system, no formal documentation</t>
  </si>
  <si>
    <t>If the person is absent or leaves the company, the process is halted, knowledge is lost.</t>
  </si>
  <si>
    <t>if the person is absent or leaves the company, the process is dificult to maintain, knowledge is partially lost.</t>
  </si>
  <si>
    <t>What if… people are absent, or leave…</t>
  </si>
  <si>
    <t>Documented
Shared knowledge
Accessible
Limited review</t>
  </si>
  <si>
    <t>Someone else with similar knowledge can apply the processes and procedures but might experience some difficulties</t>
  </si>
  <si>
    <t>Centralized, documented, maintained, reviewed
+ measured</t>
  </si>
  <si>
    <t>No issue, knowledge is shared, experience is present, failover is tested</t>
  </si>
  <si>
    <t>People have sufficient knowledge to take over, slower fail over procedures, …</t>
  </si>
  <si>
    <t>5.1 Leadership and commitment</t>
  </si>
  <si>
    <t>Calculation method</t>
  </si>
  <si>
    <t>Black Tab</t>
  </si>
  <si>
    <t>Light Blue Tab</t>
  </si>
  <si>
    <t>Dark Blue Tab</t>
  </si>
  <si>
    <t>Per chapter the annexes are combined to an average with equal weight.</t>
  </si>
  <si>
    <t>In reality some controls are more imporant than others, but to simplify the calculation, this is not accounted for.</t>
  </si>
  <si>
    <t>5.2 Policy</t>
  </si>
  <si>
    <t>5.3 Organizational roles, responsibilities and authorities</t>
  </si>
  <si>
    <t>6.1 Actions to address risks and opportunities</t>
  </si>
  <si>
    <t>6.2 Information security objectives and planning to achieve them</t>
  </si>
  <si>
    <t>7.1 Resources</t>
  </si>
  <si>
    <t>7.2 Competence</t>
  </si>
  <si>
    <t>7.3 Awareness</t>
  </si>
  <si>
    <t>7.4 Communication</t>
  </si>
  <si>
    <t>7.5 Documented information</t>
  </si>
  <si>
    <t>8.1 Operational planning and control</t>
  </si>
  <si>
    <t>8.2 Information security risk assessment</t>
  </si>
  <si>
    <t>8.3 Information security risk treatment</t>
  </si>
  <si>
    <t>9.1 Monitoring, measurement, analysis and evaluation</t>
  </si>
  <si>
    <t>9.2 Internal audit</t>
  </si>
  <si>
    <t>9.3 Management review</t>
  </si>
  <si>
    <t>10.1 Nonconformity and corrective action</t>
  </si>
  <si>
    <t>10.2 Continual improvement</t>
  </si>
  <si>
    <t>Root</t>
  </si>
  <si>
    <t>Information Security Maturity Index</t>
  </si>
  <si>
    <t>V0.1</t>
  </si>
  <si>
    <t>License for use</t>
  </si>
  <si>
    <t>Attribution-ShareAlike 3.0 Unported (CC BY-SA 3.0)</t>
  </si>
  <si>
    <t>  </t>
  </si>
  <si>
    <t>You are free to</t>
  </si>
  <si>
    <t>Share — copy and redistribute the material in any medium or format
Adapt — remix, transform, and build upon the material
for any purpose, even commercially.</t>
  </si>
  <si>
    <t>Under the following terms:</t>
  </si>
  <si>
    <t xml:space="preserve">URL: </t>
  </si>
  <si>
    <t>https://creativecommons.org/licenses/by-sa/3.0/deed.en</t>
  </si>
  <si>
    <t>§</t>
  </si>
  <si>
    <t>Attribution — You must give appropriate credit, provide a link to the license, and indicate if changes were made. You may do so in any reasonable manner, but not in any way that suggests the licensor endorses you or your use.
ShareAlike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t>
  </si>
  <si>
    <t>#Governance</t>
  </si>
  <si>
    <t>#Asset_management</t>
  </si>
  <si>
    <t>#Information_Protection</t>
  </si>
  <si>
    <t xml:space="preserve"> #Human_resource_security</t>
  </si>
  <si>
    <t xml:space="preserve"> #Physical_security</t>
  </si>
  <si>
    <t xml:space="preserve"> #System_and_network_security</t>
  </si>
  <si>
    <t xml:space="preserve"> #Application_security</t>
  </si>
  <si>
    <t xml:space="preserve"> #Secure_configuration</t>
  </si>
  <si>
    <t xml:space="preserve"> #Identity_and_access_management</t>
  </si>
  <si>
    <t xml:space="preserve"> #Threat_and_vulnerability_management</t>
  </si>
  <si>
    <t xml:space="preserve"> #Continuity</t>
  </si>
  <si>
    <t xml:space="preserve"> #Supplier_relationships_security</t>
  </si>
  <si>
    <t xml:space="preserve"> #Legal_and_compliance</t>
  </si>
  <si>
    <t xml:space="preserve"> #Information_security_event_management</t>
  </si>
  <si>
    <t xml:space="preserve"> #Information_security_assurance</t>
  </si>
  <si>
    <t>5.01</t>
  </si>
  <si>
    <t>5.02</t>
  </si>
  <si>
    <t>5.03</t>
  </si>
  <si>
    <t xml:space="preserve">Segregation of duties </t>
  </si>
  <si>
    <t>5.04</t>
  </si>
  <si>
    <t>Management responsibilities</t>
  </si>
  <si>
    <t>5.05</t>
  </si>
  <si>
    <t>Contact with authorities</t>
  </si>
  <si>
    <t>5.06</t>
  </si>
  <si>
    <t>Contact with special interest groups</t>
  </si>
  <si>
    <t>5.08</t>
  </si>
  <si>
    <t>Information security in project management</t>
  </si>
  <si>
    <t>5.24</t>
  </si>
  <si>
    <t>Information security incident management planning and preparation</t>
  </si>
  <si>
    <t>&lt;tbd&gt;</t>
  </si>
  <si>
    <t>Governance</t>
  </si>
  <si>
    <t>5.09</t>
  </si>
  <si>
    <t>Inventory of information and other associated assets</t>
  </si>
  <si>
    <t>5.10</t>
  </si>
  <si>
    <t>Acceptable use of information and other associated assets</t>
  </si>
  <si>
    <t>5.11</t>
  </si>
  <si>
    <t xml:space="preserve">Return of assets </t>
  </si>
  <si>
    <t>5.14</t>
  </si>
  <si>
    <t xml:space="preserve">Information transfer </t>
  </si>
  <si>
    <t>5.33</t>
  </si>
  <si>
    <t xml:space="preserve">Protection of records </t>
  </si>
  <si>
    <t>5.37</t>
  </si>
  <si>
    <t>Documented operating procedures</t>
  </si>
  <si>
    <t>6.05</t>
  </si>
  <si>
    <t>Responsibilities after termination or change of employment</t>
  </si>
  <si>
    <t>6.07</t>
  </si>
  <si>
    <t xml:space="preserve">Remote working </t>
  </si>
  <si>
    <t>7.03</t>
  </si>
  <si>
    <t>Securing offices, rooms and facilities</t>
  </si>
  <si>
    <t>7.08</t>
  </si>
  <si>
    <t>Equipment siting and protection</t>
  </si>
  <si>
    <t>7.09</t>
  </si>
  <si>
    <t>Security of as sets off-premises</t>
  </si>
  <si>
    <t>7.10</t>
  </si>
  <si>
    <t xml:space="preserve">Storage media </t>
  </si>
  <si>
    <t>7.13</t>
  </si>
  <si>
    <t xml:space="preserve">Equipment maintenance </t>
  </si>
  <si>
    <t>7.14</t>
  </si>
  <si>
    <t>Secure dispos al or re-use of equipment</t>
  </si>
  <si>
    <t>8.01</t>
  </si>
  <si>
    <t xml:space="preserve">User endpoint devices </t>
  </si>
  <si>
    <t>8.14</t>
  </si>
  <si>
    <t>Redundancy of information processing facilities</t>
  </si>
  <si>
    <t>5.12</t>
  </si>
  <si>
    <t xml:space="preserve">Classification of information </t>
  </si>
  <si>
    <t>5.13</t>
  </si>
  <si>
    <t xml:space="preserve">Labelling of information </t>
  </si>
  <si>
    <t>5.34</t>
  </si>
  <si>
    <t>Privacy and protection of PII</t>
  </si>
  <si>
    <t>6.06</t>
  </si>
  <si>
    <t>Confidentiality or non-disclosure agreements</t>
  </si>
  <si>
    <t>8.07</t>
  </si>
  <si>
    <t>Protection against malware</t>
  </si>
  <si>
    <t>8.10</t>
  </si>
  <si>
    <t xml:space="preserve">Information deletion </t>
  </si>
  <si>
    <t>8.11</t>
  </si>
  <si>
    <t xml:space="preserve">Data masking </t>
  </si>
  <si>
    <t>8.12</t>
  </si>
  <si>
    <t>Data leakage prevention</t>
  </si>
  <si>
    <t>8.33</t>
  </si>
  <si>
    <t xml:space="preserve">Test information </t>
  </si>
  <si>
    <t>8.34</t>
  </si>
  <si>
    <t>Protection of information systems during audit testing</t>
  </si>
  <si>
    <t>6.01</t>
  </si>
  <si>
    <t xml:space="preserve">Screening </t>
  </si>
  <si>
    <t>6.02</t>
  </si>
  <si>
    <t>Terms and conditions of employment</t>
  </si>
  <si>
    <t>6.03</t>
  </si>
  <si>
    <t>Information security awareness, education and training</t>
  </si>
  <si>
    <t>6.04</t>
  </si>
  <si>
    <t>Disciplinary process</t>
  </si>
  <si>
    <t>7.01</t>
  </si>
  <si>
    <t>Physical security perimeters</t>
  </si>
  <si>
    <t>7.02</t>
  </si>
  <si>
    <t xml:space="preserve">Physical entry </t>
  </si>
  <si>
    <t>7.04</t>
  </si>
  <si>
    <t>Physical security monitor ing</t>
  </si>
  <si>
    <t>7.05</t>
  </si>
  <si>
    <t>Protect ing against physical and environmental threats</t>
  </si>
  <si>
    <t>7.06</t>
  </si>
  <si>
    <t>Working in secure areas</t>
  </si>
  <si>
    <t>7.07</t>
  </si>
  <si>
    <t xml:space="preserve">Clear desk and clear screen </t>
  </si>
  <si>
    <t>7.11</t>
  </si>
  <si>
    <t>Supporting utilities</t>
  </si>
  <si>
    <t>7.12</t>
  </si>
  <si>
    <t xml:space="preserve">Cabling security </t>
  </si>
  <si>
    <t>5.35</t>
  </si>
  <si>
    <t>5.36</t>
  </si>
  <si>
    <t>8.29</t>
  </si>
  <si>
    <t>Independent review of information security</t>
  </si>
  <si>
    <t>Compliance with policies, rules and standards for information security</t>
  </si>
  <si>
    <t>Security testing in development and acceptance</t>
  </si>
  <si>
    <t>5.25</t>
  </si>
  <si>
    <t>Assessment and decision on information security events</t>
  </si>
  <si>
    <t>5.26</t>
  </si>
  <si>
    <t>Response to information security incidents</t>
  </si>
  <si>
    <t>5.27</t>
  </si>
  <si>
    <t>Learning from information security incidents</t>
  </si>
  <si>
    <t>5.28</t>
  </si>
  <si>
    <t xml:space="preserve">Collection of evidence </t>
  </si>
  <si>
    <t>6.08</t>
  </si>
  <si>
    <t>Information security event reporting</t>
  </si>
  <si>
    <t>8.15</t>
  </si>
  <si>
    <t xml:space="preserve">Logging </t>
  </si>
  <si>
    <t>8.16</t>
  </si>
  <si>
    <t>Monitoring activities</t>
  </si>
  <si>
    <t>8.17</t>
  </si>
  <si>
    <t xml:space="preserve">Clock synchronization </t>
  </si>
  <si>
    <t>5.31</t>
  </si>
  <si>
    <t>Legal, statutory, regulatory and contrac tual requirements</t>
  </si>
  <si>
    <t>5.32</t>
  </si>
  <si>
    <t>Intellectual property rights</t>
  </si>
  <si>
    <t>5.19</t>
  </si>
  <si>
    <t>Information security in supplier relationships</t>
  </si>
  <si>
    <t>5.20</t>
  </si>
  <si>
    <t>Addressing information security with in supplier agreements</t>
  </si>
  <si>
    <t>5.21</t>
  </si>
  <si>
    <t>Managing information security in the ICT supply chain</t>
  </si>
  <si>
    <t>5.22</t>
  </si>
  <si>
    <t>Monitoring, review and change management of supplier services</t>
  </si>
  <si>
    <t>5.23</t>
  </si>
  <si>
    <t>Information security for use of cloud services</t>
  </si>
  <si>
    <t>8.30</t>
  </si>
  <si>
    <t>5.29</t>
  </si>
  <si>
    <t>Information security during disruption</t>
  </si>
  <si>
    <t>5.30</t>
  </si>
  <si>
    <t>ICT readiness for business continuity</t>
  </si>
  <si>
    <t>8.06</t>
  </si>
  <si>
    <t>Capacity management</t>
  </si>
  <si>
    <t>8.13</t>
  </si>
  <si>
    <t xml:space="preserve">Information backup </t>
  </si>
  <si>
    <t>8.08</t>
  </si>
  <si>
    <t>Management of technical vulnerabilities</t>
  </si>
  <si>
    <t>8.02</t>
  </si>
  <si>
    <t xml:space="preserve">Privileged access rights </t>
  </si>
  <si>
    <t>8.03</t>
  </si>
  <si>
    <t>Information access restric tion</t>
  </si>
  <si>
    <t>8.04</t>
  </si>
  <si>
    <t xml:space="preserve">Access to source code </t>
  </si>
  <si>
    <t>8.05</t>
  </si>
  <si>
    <t xml:space="preserve">Secure authentication </t>
  </si>
  <si>
    <t>8.18</t>
  </si>
  <si>
    <t>Use of privileged utility programs</t>
  </si>
  <si>
    <t>8.20</t>
  </si>
  <si>
    <t>Networks security</t>
  </si>
  <si>
    <t>8.21</t>
  </si>
  <si>
    <t>Security of network services</t>
  </si>
  <si>
    <t>8.22</t>
  </si>
  <si>
    <t xml:space="preserve">Segregation of networks </t>
  </si>
  <si>
    <t>8.23</t>
  </si>
  <si>
    <t xml:space="preserve">Web filtering </t>
  </si>
  <si>
    <t>8.25</t>
  </si>
  <si>
    <t>Secure development life cycle</t>
  </si>
  <si>
    <t>8.26</t>
  </si>
  <si>
    <t>Application security requirements</t>
  </si>
  <si>
    <t>8.27</t>
  </si>
  <si>
    <t>Secure system architecture and engineer ing principles</t>
  </si>
  <si>
    <t>8.28</t>
  </si>
  <si>
    <t xml:space="preserve">Secure coding </t>
  </si>
  <si>
    <t>8.31</t>
  </si>
  <si>
    <t>Separation of development, test and production environments</t>
  </si>
  <si>
    <t>8.32</t>
  </si>
  <si>
    <t xml:space="preserve">Change management </t>
  </si>
  <si>
    <t>8.19</t>
  </si>
  <si>
    <t>Installation of software on operational systems</t>
  </si>
  <si>
    <t>NIS 2</t>
  </si>
  <si>
    <t>X.2</t>
  </si>
  <si>
    <t>X.2.1</t>
  </si>
  <si>
    <t>X.1</t>
  </si>
  <si>
    <t>Management accountability</t>
  </si>
  <si>
    <t>Management education</t>
  </si>
  <si>
    <t>X.2.2</t>
  </si>
  <si>
    <t>Supply Chain Security</t>
  </si>
  <si>
    <t>X.2.3</t>
  </si>
  <si>
    <t>X.1 Additional areas</t>
  </si>
  <si>
    <t>X.2 NIS 2</t>
  </si>
  <si>
    <t xml:space="preserve"> #Information_Security_Assurance</t>
  </si>
  <si>
    <t>hit F9 to update calculations!</t>
  </si>
  <si>
    <t>X.1.2</t>
  </si>
  <si>
    <t>GDPR</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</si>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</sst>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3"/>
      <color indexed="62"/>
      <name val="Cambria"/>
      <family val="1"/>
    </font>
    <font>
      <b/>
      <sz val="11"/>
      <color indexed="9"/>
      <name val="Calibri"/>
      <family val="2"/>
    </font>
    <font>
      <sz val="11"/>
      <color indexed="62"/>
      <name val="Calibri"/>
      <family val="2"/>
    </font>
    <font>
      <sz val="8"/>
      <name val="Calibri"/>
      <family val="2"/>
    </font>
    <font>
      <sz val="11"/>
      <color rgb="FF006100"/>
      <name val="Calibri"/>
      <family val="2"/>
      <scheme val="minor"/>
    </font>
    <font>
      <b/>
      <sz val="11"/>
      <color theme="1"/>
      <name val="Calibri"/>
      <family val="2"/>
      <scheme val="minor"/>
    </font>
    <font>
      <u/>
      <sz val="11"/>
      <color theme="10"/>
      <name val="Calibri"/>
      <family val="2"/>
      <scheme val="minor"/>
    </font>
    <font>
      <sz val="10"/>
      <name val="Segoe UI"/>
      <family val="2"/>
    </font>
    <font>
      <sz val="10"/>
      <name val="Segoe UI"/>
      <family val="2"/>
    </font>
    <font>
      <sz val="11"/>
      <color theme="1"/>
      <name val="Calibri"/>
      <family val="2"/>
      <scheme val="minor"/>
    </font>
    <font>
      <b/>
      <sz val="11"/>
      <color theme="0"/>
      <name val="Calibri"/>
      <family val="2"/>
      <scheme val="minor"/>
    </font>
    <font>
      <sz val="11"/>
      <color theme="0"/>
      <name val="Calibri"/>
      <family val="2"/>
      <scheme val="minor"/>
    </font>
    <font>
      <u/>
      <sz val="14"/>
      <color theme="10"/>
      <name val="Calibri"/>
      <family val="2"/>
      <scheme val="minor"/>
    </font>
    <font>
      <sz val="14"/>
      <color theme="1"/>
      <name val="Calibri"/>
      <family val="2"/>
      <scheme val="minor"/>
    </font>
    <font>
      <u/>
      <sz val="18"/>
      <color theme="10"/>
      <name val="Calibri"/>
      <family val="2"/>
      <scheme val="minor"/>
    </font>
    <font>
      <sz val="18"/>
      <color theme="1"/>
      <name val="Calibri"/>
      <family val="2"/>
      <scheme val="minor"/>
    </font>
    <font>
      <b/>
      <sz val="11"/>
      <color theme="0"/>
      <name val="Calibri"/>
      <family val="2"/>
    </font>
    <font>
      <b/>
      <sz val="14"/>
      <color theme="1"/>
      <name val="Calibri"/>
      <family val="2"/>
      <scheme val="minor"/>
    </font>
    <font>
      <b/>
      <u/>
      <sz val="11"/>
      <color theme="1"/>
      <name val="Calibri"/>
      <family val="2"/>
      <scheme val="minor"/>
    </font>
    <font>
      <b/>
      <sz val="23"/>
      <color rgb="FFFFFFFF"/>
      <name val="Source Sans Pro"/>
      <family val="2"/>
    </font>
    <font>
      <b/>
      <sz val="19.25"/>
      <color rgb="FF333333"/>
      <name val="Source Sans Pro"/>
      <family val="2"/>
    </font>
    <font>
      <b/>
      <sz val="11"/>
      <color rgb="FF222222"/>
      <name val="Source Sans Pro"/>
      <family val="2"/>
    </font>
  </fonts>
  <fills count="16">
    <fill>
      <patternFill patternType="none"/>
    </fill>
    <fill>
      <patternFill patternType="gray125"/>
    </fill>
    <fill>
      <patternFill patternType="solid">
        <fgColor indexed="62"/>
        <bgColor indexed="64"/>
      </patternFill>
    </fill>
    <fill>
      <patternFill patternType="solid">
        <fgColor rgb="FFC6EFCE"/>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medium">
        <color indexed="62"/>
      </left>
      <right/>
      <top style="medium">
        <color indexed="62"/>
      </top>
      <bottom style="medium">
        <color indexed="62"/>
      </bottom>
      <diagonal/>
    </border>
    <border>
      <left/>
      <right/>
      <top style="medium">
        <color indexed="62"/>
      </top>
      <bottom style="medium">
        <color indexed="62"/>
      </bottom>
      <diagonal/>
    </border>
    <border>
      <left style="medium">
        <color indexed="62"/>
      </left>
      <right style="medium">
        <color indexed="62"/>
      </right>
      <top style="medium">
        <color indexed="62"/>
      </top>
      <bottom style="medium">
        <color indexed="62"/>
      </bottom>
      <diagonal/>
    </border>
    <border>
      <left style="medium">
        <color indexed="62"/>
      </left>
      <right/>
      <top style="medium">
        <color indexed="62"/>
      </top>
      <bottom/>
      <diagonal/>
    </border>
    <border>
      <left/>
      <right/>
      <top style="medium">
        <color indexed="62"/>
      </top>
      <bottom/>
      <diagonal/>
    </border>
    <border>
      <left style="thin">
        <color indexed="64"/>
      </left>
      <right style="thin">
        <color indexed="64"/>
      </right>
      <top style="thin">
        <color indexed="64"/>
      </top>
      <bottom style="thin">
        <color indexed="64"/>
      </bottom>
      <diagonal/>
    </border>
    <border>
      <left style="medium">
        <color indexed="62"/>
      </left>
      <right/>
      <top/>
      <bottom style="medium">
        <color indexed="62"/>
      </bottom>
      <diagonal/>
    </border>
    <border>
      <left/>
      <right/>
      <top/>
      <bottom style="medium">
        <color indexed="62"/>
      </bottom>
      <diagonal/>
    </border>
    <border>
      <left style="thin">
        <color indexed="64"/>
      </left>
      <right style="thin">
        <color indexed="64"/>
      </right>
      <top/>
      <bottom style="thin">
        <color indexed="64"/>
      </bottom>
      <diagonal/>
    </border>
  </borders>
  <cellStyleXfs count="6">
    <xf numFmtId="0" fontId="0" fillId="0" borderId="0"/>
    <xf numFmtId="0" fontId="5" fillId="3" borderId="0" applyNumberFormat="0" applyBorder="0" applyAlignment="0" applyProtection="0"/>
    <xf numFmtId="0" fontId="7" fillId="0" borderId="0" applyNumberFormat="0" applyFill="0" applyBorder="0" applyAlignment="0" applyProtection="0"/>
    <xf numFmtId="0" fontId="8" fillId="0" borderId="0"/>
    <xf numFmtId="0" fontId="9" fillId="0" borderId="0"/>
    <xf numFmtId="0" fontId="10" fillId="9" borderId="0" applyNumberFormat="0" applyBorder="0" applyAlignment="0" applyProtection="0"/>
  </cellStyleXfs>
  <cellXfs count="110">
    <xf numFmtId="0" fontId="0" fillId="0" borderId="0" xfId="0"/>
    <xf numFmtId="0" fontId="1" fillId="0" borderId="0" xfId="0" applyFont="1"/>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0" fillId="0" borderId="0" xfId="0" applyAlignment="1">
      <alignment wrapText="1"/>
    </xf>
    <xf numFmtId="164" fontId="2" fillId="2" borderId="4" xfId="0" applyNumberFormat="1" applyFont="1" applyFill="1" applyBorder="1" applyAlignment="1">
      <alignment vertical="top" wrapText="1"/>
    </xf>
    <xf numFmtId="0" fontId="3" fillId="0" borderId="4" xfId="0" applyFont="1" applyBorder="1" applyAlignment="1">
      <alignment vertical="top" wrapText="1"/>
    </xf>
    <xf numFmtId="0" fontId="2" fillId="2" borderId="0" xfId="0" applyFont="1" applyFill="1" applyAlignment="1">
      <alignment vertical="top" wrapText="1"/>
    </xf>
    <xf numFmtId="0" fontId="0" fillId="4" borderId="6" xfId="0" applyFill="1" applyBorder="1" applyAlignment="1">
      <alignment vertical="top" wrapText="1"/>
    </xf>
    <xf numFmtId="0" fontId="0" fillId="5" borderId="6" xfId="0" applyFill="1" applyBorder="1" applyAlignment="1">
      <alignment vertical="top" wrapText="1"/>
    </xf>
    <xf numFmtId="0" fontId="0" fillId="6" borderId="6" xfId="0" applyFill="1" applyBorder="1" applyAlignment="1">
      <alignment vertical="top" wrapText="1"/>
    </xf>
    <xf numFmtId="0" fontId="0" fillId="7" borderId="6" xfId="0" applyFill="1" applyBorder="1" applyAlignment="1">
      <alignment vertical="top" wrapText="1"/>
    </xf>
    <xf numFmtId="0" fontId="7" fillId="0" borderId="0" xfId="2" applyAlignment="1">
      <alignment horizontal="left" vertical="top"/>
    </xf>
    <xf numFmtId="0" fontId="0" fillId="8" borderId="6" xfId="0" applyFill="1" applyBorder="1" applyAlignment="1">
      <alignment vertical="top" wrapText="1"/>
    </xf>
    <xf numFmtId="0" fontId="0" fillId="0" borderId="0" xfId="0" applyAlignment="1">
      <alignment horizontal="center" textRotation="90"/>
    </xf>
    <xf numFmtId="0" fontId="0" fillId="0" borderId="0" xfId="0" applyAlignment="1">
      <alignment horizontal="center" textRotation="90" wrapText="1"/>
    </xf>
    <xf numFmtId="0" fontId="6" fillId="6" borderId="6" xfId="0" applyFont="1" applyFill="1" applyBorder="1" applyAlignment="1">
      <alignment horizontal="center" vertical="top" wrapText="1"/>
    </xf>
    <xf numFmtId="0" fontId="6" fillId="4" borderId="6" xfId="0" applyFont="1" applyFill="1" applyBorder="1" applyAlignment="1">
      <alignment horizontal="center" vertical="top" wrapText="1"/>
    </xf>
    <xf numFmtId="0" fontId="6" fillId="7" borderId="6" xfId="0" applyFont="1" applyFill="1" applyBorder="1" applyAlignment="1">
      <alignment horizontal="center" vertical="top" wrapText="1"/>
    </xf>
    <xf numFmtId="0" fontId="6" fillId="5" borderId="6" xfId="0" applyFont="1" applyFill="1" applyBorder="1" applyAlignment="1">
      <alignment horizontal="center" vertical="top" wrapText="1"/>
    </xf>
    <xf numFmtId="0" fontId="6" fillId="8" borderId="6" xfId="0" applyFont="1" applyFill="1" applyBorder="1" applyAlignment="1">
      <alignment horizontal="center" vertical="top" wrapText="1"/>
    </xf>
    <xf numFmtId="0" fontId="0" fillId="0" borderId="6" xfId="0" applyBorder="1" applyAlignment="1">
      <alignment vertical="top" wrapText="1"/>
    </xf>
    <xf numFmtId="0" fontId="6" fillId="0" borderId="6" xfId="0" applyFont="1" applyBorder="1" applyAlignment="1">
      <alignment horizontal="right" vertical="top" wrapText="1"/>
    </xf>
    <xf numFmtId="0" fontId="7" fillId="0" borderId="6" xfId="2" applyBorder="1" applyAlignment="1">
      <alignment vertical="top" wrapText="1"/>
    </xf>
    <xf numFmtId="0" fontId="3" fillId="0" borderId="3" xfId="0" applyFont="1" applyBorder="1" applyAlignment="1">
      <alignment horizontal="left" vertical="top" wrapText="1"/>
    </xf>
    <xf numFmtId="0" fontId="6" fillId="0" borderId="0" xfId="0" applyFont="1" applyAlignment="1">
      <alignment horizontal="left"/>
    </xf>
    <xf numFmtId="0" fontId="2" fillId="2" borderId="5" xfId="0" applyFont="1" applyFill="1" applyBorder="1" applyAlignment="1">
      <alignment vertical="top" wrapText="1"/>
    </xf>
    <xf numFmtId="0" fontId="6" fillId="0" borderId="0" xfId="0" applyFont="1" applyAlignment="1">
      <alignment horizontal="center"/>
    </xf>
    <xf numFmtId="0" fontId="0" fillId="0" borderId="0" xfId="0" applyAlignment="1">
      <alignment horizontal="center"/>
    </xf>
    <xf numFmtId="0" fontId="2" fillId="2" borderId="1" xfId="0" applyFont="1" applyFill="1" applyBorder="1" applyAlignment="1">
      <alignment horizontal="left" vertical="top" wrapText="1"/>
    </xf>
    <xf numFmtId="0" fontId="0" fillId="0" borderId="0" xfId="0" applyAlignment="1">
      <alignment horizontal="left"/>
    </xf>
    <xf numFmtId="0" fontId="10" fillId="9" borderId="3" xfId="5" applyBorder="1" applyAlignment="1">
      <alignment horizontal="left" vertical="top" wrapText="1"/>
    </xf>
    <xf numFmtId="0" fontId="10" fillId="9" borderId="3" xfId="5" applyBorder="1" applyAlignment="1">
      <alignment vertical="top" wrapText="1"/>
    </xf>
    <xf numFmtId="0" fontId="13" fillId="0" borderId="0" xfId="2" applyFont="1"/>
    <xf numFmtId="0" fontId="15" fillId="0" borderId="0" xfId="2" applyFont="1"/>
    <xf numFmtId="164" fontId="16" fillId="6" borderId="0" xfId="0" applyNumberFormat="1" applyFont="1" applyFill="1"/>
    <xf numFmtId="164" fontId="16" fillId="4" borderId="0" xfId="0" applyNumberFormat="1" applyFont="1" applyFill="1" applyAlignment="1">
      <alignment wrapText="1"/>
    </xf>
    <xf numFmtId="0" fontId="0" fillId="11" borderId="6" xfId="0" applyFill="1" applyBorder="1" applyAlignment="1">
      <alignment vertical="top" wrapText="1"/>
    </xf>
    <xf numFmtId="0" fontId="6" fillId="11" borderId="6" xfId="0" applyFont="1" applyFill="1" applyBorder="1" applyAlignment="1">
      <alignment horizontal="center" vertical="top" wrapText="1"/>
    </xf>
    <xf numFmtId="0" fontId="11" fillId="10" borderId="6" xfId="0" applyFont="1" applyFill="1" applyBorder="1" applyAlignment="1">
      <alignment horizontal="center" vertical="top" wrapText="1"/>
    </xf>
    <xf numFmtId="0" fontId="12" fillId="10" borderId="6" xfId="0" applyFont="1" applyFill="1" applyBorder="1" applyAlignment="1">
      <alignment horizontal="center" vertical="top" wrapText="1"/>
    </xf>
    <xf numFmtId="0" fontId="0" fillId="6" borderId="6" xfId="0" applyFill="1" applyBorder="1" applyAlignment="1">
      <alignment horizontal="center" vertical="top" wrapText="1"/>
    </xf>
    <xf numFmtId="0" fontId="0" fillId="4" borderId="6" xfId="0" applyFill="1" applyBorder="1" applyAlignment="1">
      <alignment horizontal="center" vertical="top" wrapText="1"/>
    </xf>
    <xf numFmtId="0" fontId="0" fillId="7" borderId="6" xfId="0" applyFill="1" applyBorder="1" applyAlignment="1">
      <alignment horizontal="center" vertical="top" wrapText="1"/>
    </xf>
    <xf numFmtId="0" fontId="0" fillId="5" borderId="6" xfId="0" applyFill="1" applyBorder="1" applyAlignment="1">
      <alignment horizontal="center" vertical="top" wrapText="1"/>
    </xf>
    <xf numFmtId="0" fontId="0" fillId="8" borderId="6" xfId="0" applyFill="1" applyBorder="1" applyAlignment="1">
      <alignment horizontal="center" vertical="top" wrapText="1"/>
    </xf>
    <xf numFmtId="0" fontId="0" fillId="6" borderId="0" xfId="0" applyFill="1"/>
    <xf numFmtId="0" fontId="0" fillId="4" borderId="0" xfId="0" applyFill="1"/>
    <xf numFmtId="0" fontId="0" fillId="7" borderId="0" xfId="0" applyFill="1"/>
    <xf numFmtId="0" fontId="3" fillId="12" borderId="3" xfId="0" applyFont="1" applyFill="1" applyBorder="1" applyAlignment="1">
      <alignment horizontal="left" vertical="top" wrapText="1"/>
    </xf>
    <xf numFmtId="0" fontId="3" fillId="12" borderId="3" xfId="0" applyFont="1" applyFill="1" applyBorder="1" applyAlignment="1">
      <alignment vertical="top" wrapText="1"/>
    </xf>
    <xf numFmtId="0" fontId="2" fillId="2" borderId="2" xfId="0" applyFont="1" applyFill="1" applyBorder="1" applyAlignment="1">
      <alignment horizontal="center" vertical="top" wrapText="1"/>
    </xf>
    <xf numFmtId="0" fontId="6" fillId="3" borderId="3" xfId="1" applyFont="1" applyBorder="1" applyAlignment="1" applyProtection="1">
      <alignment horizontal="center" vertical="top" wrapText="1"/>
      <protection locked="0"/>
    </xf>
    <xf numFmtId="0" fontId="17" fillId="13" borderId="3" xfId="0" applyFont="1" applyFill="1" applyBorder="1" applyAlignment="1">
      <alignment horizontal="left" vertical="top" wrapText="1"/>
    </xf>
    <xf numFmtId="164" fontId="17" fillId="13" borderId="4" xfId="0" applyNumberFormat="1" applyFont="1" applyFill="1" applyBorder="1" applyAlignment="1">
      <alignment vertical="top" wrapText="1"/>
    </xf>
    <xf numFmtId="0" fontId="2" fillId="2" borderId="0" xfId="0" applyFont="1" applyFill="1" applyAlignment="1">
      <alignment horizontal="center" vertical="top" wrapText="1"/>
    </xf>
    <xf numFmtId="164" fontId="2" fillId="2" borderId="4" xfId="0" applyNumberFormat="1"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0" xfId="0" applyFont="1" applyFill="1" applyAlignment="1">
      <alignment horizontal="right" vertical="top" wrapText="1"/>
    </xf>
    <xf numFmtId="164" fontId="2" fillId="2" borderId="0" xfId="0" applyNumberFormat="1" applyFont="1" applyFill="1" applyAlignment="1">
      <alignment horizontal="center" vertical="top" wrapText="1"/>
    </xf>
    <xf numFmtId="164" fontId="2" fillId="2" borderId="4" xfId="0" applyNumberFormat="1" applyFont="1" applyFill="1" applyBorder="1" applyAlignment="1" applyProtection="1">
      <alignment horizontal="center" vertical="top" wrapText="1"/>
      <protection locked="0"/>
    </xf>
    <xf numFmtId="0" fontId="3" fillId="0" borderId="3" xfId="0" applyFont="1" applyBorder="1" applyAlignment="1" applyProtection="1">
      <alignment vertical="top" wrapText="1"/>
      <protection locked="0"/>
    </xf>
    <xf numFmtId="0" fontId="6" fillId="0" borderId="0" xfId="0" applyFont="1" applyAlignment="1" applyProtection="1">
      <alignment horizontal="center"/>
      <protection locked="0"/>
    </xf>
    <xf numFmtId="0" fontId="0" fillId="0" borderId="0" xfId="0" applyProtection="1">
      <protection locked="0"/>
    </xf>
    <xf numFmtId="0" fontId="3" fillId="0" borderId="3" xfId="0" applyFont="1" applyBorder="1" applyAlignment="1" applyProtection="1">
      <alignment horizontal="left" vertical="top" wrapText="1"/>
      <protection locked="0"/>
    </xf>
    <xf numFmtId="0" fontId="0" fillId="5" borderId="0" xfId="0" applyFill="1"/>
    <xf numFmtId="0" fontId="0" fillId="8" borderId="0" xfId="0" applyFill="1"/>
    <xf numFmtId="0" fontId="18" fillId="11" borderId="6" xfId="0" applyFont="1" applyFill="1" applyBorder="1" applyAlignment="1">
      <alignment vertical="top" wrapText="1"/>
    </xf>
    <xf numFmtId="0" fontId="6" fillId="0" borderId="0" xfId="0" applyFont="1"/>
    <xf numFmtId="0" fontId="0" fillId="0" borderId="0" xfId="0" applyAlignment="1">
      <alignment horizontal="left" vertical="top"/>
    </xf>
    <xf numFmtId="17" fontId="0" fillId="0" borderId="0" xfId="0" applyNumberFormat="1"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14" fillId="0" borderId="0" xfId="0" applyFont="1"/>
    <xf numFmtId="164" fontId="0" fillId="0" borderId="0" xfId="0" applyNumberFormat="1"/>
    <xf numFmtId="164" fontId="14" fillId="6" borderId="0" xfId="0" applyNumberFormat="1" applyFont="1" applyFill="1" applyAlignment="1">
      <alignment horizontal="center"/>
    </xf>
    <xf numFmtId="164" fontId="14" fillId="4" borderId="0" xfId="0" applyNumberFormat="1" applyFont="1" applyFill="1" applyAlignment="1">
      <alignment horizontal="center" wrapText="1"/>
    </xf>
    <xf numFmtId="0" fontId="0" fillId="0" borderId="0" xfId="0" applyAlignment="1">
      <alignment vertical="top" textRotation="90"/>
    </xf>
    <xf numFmtId="0" fontId="7" fillId="0" borderId="0" xfId="2"/>
    <xf numFmtId="0" fontId="19" fillId="0" borderId="0" xfId="0" applyFont="1"/>
    <xf numFmtId="0" fontId="0" fillId="13" borderId="0" xfId="0" applyFill="1"/>
    <xf numFmtId="0" fontId="0" fillId="14" borderId="0" xfId="0" applyFill="1"/>
    <xf numFmtId="0" fontId="12" fillId="10" borderId="0" xfId="0" applyFont="1" applyFill="1"/>
    <xf numFmtId="0" fontId="0" fillId="15" borderId="0" xfId="0" applyFill="1"/>
    <xf numFmtId="0" fontId="6" fillId="15" borderId="0" xfId="0" applyFont="1" applyFill="1"/>
    <xf numFmtId="0" fontId="20" fillId="15" borderId="0" xfId="0" applyFont="1" applyFill="1"/>
    <xf numFmtId="0" fontId="0" fillId="15" borderId="0" xfId="0" applyFill="1" applyAlignment="1">
      <alignment wrapText="1"/>
    </xf>
    <xf numFmtId="0" fontId="21" fillId="15" borderId="0" xfId="0" applyFont="1" applyFill="1" applyAlignment="1">
      <alignment horizontal="center" vertical="center" wrapText="1"/>
    </xf>
    <xf numFmtId="0" fontId="22" fillId="15" borderId="0" xfId="0" applyFont="1" applyFill="1" applyAlignment="1">
      <alignment horizontal="left" vertical="center"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5" fillId="3" borderId="0" xfId="1" applyAlignment="1">
      <alignment horizontal="left" vertical="top" wrapText="1"/>
    </xf>
    <xf numFmtId="0" fontId="5" fillId="3" borderId="6" xfId="1" applyBorder="1" applyAlignment="1">
      <alignment horizontal="left" vertical="top" wrapText="1"/>
    </xf>
    <xf numFmtId="0" fontId="5" fillId="3" borderId="9" xfId="1" applyBorder="1" applyAlignment="1">
      <alignment horizontal="left" vertical="top" wrapText="1"/>
    </xf>
    <xf numFmtId="0" fontId="5" fillId="3" borderId="3" xfId="1" applyBorder="1" applyAlignment="1">
      <alignment horizontal="left" vertical="top" wrapText="1"/>
    </xf>
    <xf numFmtId="164" fontId="2" fillId="2" borderId="3" xfId="0" applyNumberFormat="1" applyFont="1" applyFill="1" applyBorder="1" applyAlignment="1" applyProtection="1">
      <alignment horizontal="center" vertical="top" wrapText="1"/>
      <protection locked="0"/>
    </xf>
    <xf numFmtId="0" fontId="18" fillId="0" borderId="0" xfId="0" applyFont="1"/>
    <xf numFmtId="0" fontId="3" fillId="0" borderId="4" xfId="0" applyFont="1" applyBorder="1" applyAlignment="1" applyProtection="1">
      <alignment vertical="top" wrapText="1"/>
      <protection locked="0"/>
    </xf>
    <xf numFmtId="0" fontId="2" fillId="2" borderId="4" xfId="0" applyFont="1" applyFill="1" applyBorder="1" applyAlignment="1">
      <alignment vertical="top" wrapText="1"/>
    </xf>
    <xf numFmtId="0" fontId="3" fillId="0" borderId="6" xfId="0" applyFont="1" applyBorder="1" applyAlignment="1">
      <alignment vertical="top" wrapText="1"/>
    </xf>
    <xf numFmtId="164" fontId="2" fillId="2" borderId="6" xfId="0" applyNumberFormat="1" applyFont="1" applyFill="1" applyBorder="1" applyAlignment="1" applyProtection="1">
      <alignment horizontal="center" vertical="top" wrapText="1"/>
      <protection locked="0"/>
    </xf>
    <xf numFmtId="0" fontId="3" fillId="0" borderId="6" xfId="0" applyFont="1" applyBorder="1" applyAlignment="1" applyProtection="1">
      <alignment vertical="top" wrapText="1"/>
      <protection locked="0"/>
    </xf>
    <xf numFmtId="0" fontId="0" fillId="0" borderId="0" xfId="0" applyAlignment="1">
      <alignment horizontal="left"/>
    </xf>
    <xf numFmtId="0" fontId="0" fillId="0" borderId="0" xfId="0" applyAlignment="1">
      <alignment horizontal="right"/>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6" fillId="0" borderId="0" xfId="0" applyFont="1" applyProtection="1">
      <protection locked="0"/>
    </xf>
  </cellXfs>
  <cellStyles count="6">
    <cellStyle name="60% - Accent1" xfId="5" builtinId="32"/>
    <cellStyle name="Good" xfId="1" builtinId="26"/>
    <cellStyle name="Hyperlink" xfId="2" builtinId="8"/>
    <cellStyle name="Normal" xfId="0" builtinId="0"/>
    <cellStyle name="Normal 2" xfId="3" xr:uid="{00000000-0005-0000-0000-000031000000}"/>
    <cellStyle name="Normal 3" xfId="4" xr:uid="{00000000-0005-0000-0000-000032000000}"/>
  </cellStyles>
  <dxfs count="25">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rgb="FF9C0006"/>
      </font>
      <fill>
        <patternFill>
          <bgColor rgb="FFFF0000"/>
        </patternFill>
      </fill>
    </dxf>
    <dxf>
      <font>
        <color rgb="FF9C0006"/>
      </font>
      <fill>
        <patternFill>
          <bgColor rgb="FF00B050"/>
        </patternFill>
      </fill>
    </dxf>
    <dxf>
      <font>
        <color rgb="FF9C0006"/>
      </font>
      <fill>
        <patternFill>
          <bgColor rgb="FFFF0000"/>
        </patternFill>
      </fill>
    </dxf>
    <dxf>
      <font>
        <color rgb="FF9C0006"/>
      </font>
      <fill>
        <patternFill>
          <bgColor rgb="FF00B050"/>
        </patternFill>
      </fill>
    </dxf>
    <dxf>
      <font>
        <color theme="0"/>
      </font>
      <fill>
        <patternFill>
          <bgColor theme="1"/>
        </patternFill>
      </fill>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indent="0" justifyLastLine="0" shrinkToFit="0" readingOrder="0"/>
      <protection locked="1" hidden="0"/>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indent="0" justifyLastLine="0" shrinkToFit="0" readingOrder="0"/>
      <protection locked="1" hidden="0"/>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wrapText="0" indent="0" justifyLastLine="0" shrinkToFit="0" readingOrder="0"/>
      <protection locked="1" hidden="0"/>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wrapText="0" indent="0" justifyLastLine="0" shrinkToFit="0" readingOrder="0"/>
      <protection locked="1" hidden="0"/>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wrapText="0" indent="0" justifyLastLine="0" shrinkToFit="0" readingOrder="0"/>
      <protection locked="1" hidden="0"/>
    </dxf>
    <dxf>
      <font>
        <b/>
        <strike val="0"/>
        <outline val="0"/>
        <shadow val="0"/>
        <vertAlign val="baseline"/>
        <sz val="14"/>
        <name val="Calibri"/>
        <family val="2"/>
        <scheme val="minor"/>
      </font>
      <numFmt numFmtId="0" formatCode="General"/>
      <protection locked="1" hidden="0"/>
    </dxf>
    <dxf>
      <font>
        <strike val="0"/>
        <outline val="0"/>
        <shadow val="0"/>
        <vertAlign val="baseline"/>
        <sz val="14"/>
        <name val="Calibri"/>
        <family val="2"/>
        <scheme val="minor"/>
      </font>
      <protection locked="1" hidden="0"/>
    </dxf>
    <dxf>
      <protection locked="1" hidden="0"/>
    </dxf>
    <dxf>
      <font>
        <strike val="0"/>
        <outline val="0"/>
        <shadow val="0"/>
        <vertAlign val="baseline"/>
        <sz val="18"/>
        <name val="Calibri"/>
        <family val="2"/>
        <scheme val="minor"/>
      </font>
      <numFmt numFmtId="164" formatCode="0.0"/>
      <fill>
        <patternFill patternType="solid">
          <fgColor indexed="64"/>
          <bgColor rgb="FFFF0000"/>
        </patternFill>
      </fill>
      <protection locked="1" hidden="0"/>
    </dxf>
    <dxf>
      <font>
        <strike val="0"/>
        <outline val="0"/>
        <shadow val="0"/>
        <vertAlign val="baseline"/>
        <sz val="18"/>
        <name val="Calibri"/>
        <family val="2"/>
        <scheme val="minor"/>
      </font>
      <numFmt numFmtId="164" formatCode="0.0"/>
      <fill>
        <patternFill patternType="solid">
          <fgColor indexed="64"/>
          <bgColor rgb="FFFF0000"/>
        </patternFill>
      </fill>
      <protection locked="1" hidden="0"/>
    </dxf>
    <dxf>
      <font>
        <strike val="0"/>
        <outline val="0"/>
        <shadow val="0"/>
        <vertAlign val="baseline"/>
        <sz val="18"/>
        <name val="Calibri"/>
        <family val="2"/>
        <scheme val="minor"/>
      </font>
      <numFmt numFmtId="164" formatCode="0.0"/>
      <fill>
        <patternFill patternType="solid">
          <fgColor indexed="64"/>
          <bgColor rgb="FF00B050"/>
        </patternFill>
      </fill>
      <protection locked="1" hidden="0"/>
    </dxf>
    <dxf>
      <font>
        <strike val="0"/>
        <outline val="0"/>
        <shadow val="0"/>
        <vertAlign val="baseline"/>
        <sz val="18"/>
        <name val="Calibri"/>
        <family val="2"/>
        <scheme val="minor"/>
      </font>
      <numFmt numFmtId="164" formatCode="0.0"/>
      <fill>
        <patternFill patternType="solid">
          <fgColor indexed="64"/>
          <bgColor rgb="FFFFC000"/>
        </patternFill>
      </fill>
      <alignment horizontal="general" vertical="bottom" textRotation="0" wrapText="1" relativeIndent="0" justifyLastLine="0" shrinkToFit="0" readingOrder="0"/>
      <protection locked="1" hidden="0"/>
    </dxf>
    <dxf>
      <font>
        <strike val="0"/>
        <outline val="0"/>
        <shadow val="0"/>
        <vertAlign val="baseline"/>
        <sz val="18"/>
        <name val="Calibri"/>
        <family val="2"/>
        <scheme val="minor"/>
      </font>
      <numFmt numFmtId="164" formatCode="0.0"/>
      <fill>
        <patternFill patternType="solid">
          <fgColor indexed="64"/>
          <bgColor rgb="FFFF0000"/>
        </patternFill>
      </fill>
      <protection locked="1" hidden="0"/>
    </dxf>
    <dxf>
      <font>
        <b/>
        <strike val="0"/>
        <outline val="0"/>
        <shadow val="0"/>
        <u/>
        <vertAlign val="baseline"/>
        <sz val="18"/>
        <color theme="10"/>
        <name val="Calibri"/>
        <family val="2"/>
        <scheme val="minor"/>
      </font>
      <numFmt numFmtId="0" formatCode="General"/>
      <protection locked="1" hidden="0"/>
    </dxf>
    <dxf>
      <font>
        <strike val="0"/>
        <outline val="0"/>
        <shadow val="0"/>
        <vertAlign val="baseline"/>
        <sz val="18"/>
        <name val="Calibri"/>
        <family val="2"/>
        <scheme val="minor"/>
      </font>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ISMS</a:t>
            </a:r>
            <a:r>
              <a:rPr lang="en-US" baseline="0"/>
              <a:t> </a:t>
            </a:r>
            <a:r>
              <a:rPr lang="en-US"/>
              <a:t>Maturity Index - Main Clauses (Management)</a:t>
            </a:r>
          </a:p>
        </c:rich>
      </c:tx>
      <c:layout>
        <c:manualLayout>
          <c:xMode val="edge"/>
          <c:yMode val="edge"/>
          <c:x val="0.11763057670661252"/>
          <c:y val="2.0877194424450504E-2"/>
        </c:manualLayout>
      </c:layout>
      <c:overlay val="0"/>
      <c:spPr>
        <a:noFill/>
        <a:ln w="25400">
          <a:noFill/>
        </a:ln>
      </c:spPr>
    </c:title>
    <c:autoTitleDeleted val="0"/>
    <c:plotArea>
      <c:layout>
        <c:manualLayout>
          <c:layoutTarget val="inner"/>
          <c:xMode val="edge"/>
          <c:yMode val="edge"/>
          <c:x val="0.27327679857227832"/>
          <c:y val="0.18948930718948107"/>
          <c:w val="0.43247596166208269"/>
          <c:h val="0.65171861111469898"/>
        </c:manualLayout>
      </c:layout>
      <c:radarChart>
        <c:radarStyle val="marker"/>
        <c:varyColors val="0"/>
        <c:ser>
          <c:idx val="0"/>
          <c:order val="0"/>
          <c:tx>
            <c:strRef>
              <c:f>'ISMS Maturity Index - Clauses'!$B$1</c:f>
              <c:strCache>
                <c:ptCount val="1"/>
                <c:pt idx="0">
                  <c:v>Current State</c:v>
                </c:pt>
              </c:strCache>
            </c:strRef>
          </c:tx>
          <c:spPr>
            <a:ln>
              <a:solidFill>
                <a:srgbClr val="FF0000"/>
              </a:solidFill>
            </a:ln>
          </c:spPr>
          <c:marker>
            <c:spPr>
              <a:solidFill>
                <a:srgbClr val="FF0000"/>
              </a:solidFill>
              <a:ln>
                <a:solidFill>
                  <a:srgbClr val="FF0000"/>
                </a:solidFill>
              </a:ln>
            </c:spPr>
          </c:marker>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Clauses'!$B$2:$B$8</c:f>
              <c:numCache>
                <c:formatCode>0.0</c:formatCode>
                <c:ptCount val="7"/>
                <c:pt idx="0">
                  <c:v>1.75</c:v>
                </c:pt>
                <c:pt idx="1">
                  <c:v>2.3333333333333335</c:v>
                </c:pt>
                <c:pt idx="2">
                  <c:v>1.8333333333333335</c:v>
                </c:pt>
                <c:pt idx="3">
                  <c:v>2.2000000000000002</c:v>
                </c:pt>
                <c:pt idx="4">
                  <c:v>3</c:v>
                </c:pt>
                <c:pt idx="5">
                  <c:v>1.3333333333333333</c:v>
                </c:pt>
                <c:pt idx="6">
                  <c:v>1.5</c:v>
                </c:pt>
              </c:numCache>
            </c:numRef>
          </c:val>
          <c:extLst>
            <c:ext xmlns:c16="http://schemas.microsoft.com/office/drawing/2014/chart" uri="{C3380CC4-5D6E-409C-BE32-E72D297353CC}">
              <c16:uniqueId val="{00000000-DB77-4215-ADEE-2AD5E3363E09}"/>
            </c:ext>
          </c:extLst>
        </c:ser>
        <c:ser>
          <c:idx val="1"/>
          <c:order val="1"/>
          <c:tx>
            <c:strRef>
              <c:f>'ISMS Maturity Index - Clauses'!$C$1</c:f>
              <c:strCache>
                <c:ptCount val="1"/>
                <c:pt idx="0">
                  <c:v>High Impact/Short Term Goals</c:v>
                </c:pt>
              </c:strCache>
            </c:strRef>
          </c:tx>
          <c:spPr>
            <a:ln>
              <a:solidFill>
                <a:srgbClr val="FFC000"/>
              </a:solidFill>
            </a:ln>
          </c:spPr>
          <c:marker>
            <c:spPr>
              <a:solidFill>
                <a:srgbClr val="FFC000"/>
              </a:solidFill>
              <a:ln>
                <a:solidFill>
                  <a:srgbClr val="FFC000"/>
                </a:solidFill>
              </a:ln>
            </c:spPr>
          </c:marker>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Clauses'!$C$2:$C$8</c:f>
              <c:numCache>
                <c:formatCode>0.0</c:formatCode>
                <c:ptCount val="7"/>
                <c:pt idx="0">
                  <c:v>4.25</c:v>
                </c:pt>
                <c:pt idx="1">
                  <c:v>4.333333333333333</c:v>
                </c:pt>
                <c:pt idx="2">
                  <c:v>4.6666666666666661</c:v>
                </c:pt>
                <c:pt idx="3">
                  <c:v>4.0666666666666664</c:v>
                </c:pt>
                <c:pt idx="4">
                  <c:v>4</c:v>
                </c:pt>
                <c:pt idx="5">
                  <c:v>4.333333333333333</c:v>
                </c:pt>
                <c:pt idx="6">
                  <c:v>4</c:v>
                </c:pt>
              </c:numCache>
            </c:numRef>
          </c:val>
          <c:extLst>
            <c:ext xmlns:c16="http://schemas.microsoft.com/office/drawing/2014/chart" uri="{C3380CC4-5D6E-409C-BE32-E72D297353CC}">
              <c16:uniqueId val="{00000001-DB77-4215-ADEE-2AD5E3363E09}"/>
            </c:ext>
          </c:extLst>
        </c:ser>
        <c:ser>
          <c:idx val="2"/>
          <c:order val="2"/>
          <c:tx>
            <c:strRef>
              <c:f>'ISMS Maturity Index - Clauses'!$D$1</c:f>
              <c:strCache>
                <c:ptCount val="1"/>
                <c:pt idx="0">
                  <c:v>Long Term Goals</c:v>
                </c:pt>
              </c:strCache>
            </c:strRef>
          </c:tx>
          <c:spPr>
            <a:ln>
              <a:solidFill>
                <a:srgbClr val="00B050"/>
              </a:solidFill>
            </a:ln>
          </c:spPr>
          <c:marker>
            <c:spPr>
              <a:solidFill>
                <a:srgbClr val="00B050"/>
              </a:solidFill>
              <a:ln>
                <a:solidFill>
                  <a:srgbClr val="00B050"/>
                </a:solidFill>
              </a:ln>
            </c:spPr>
          </c:marker>
          <c:dPt>
            <c:idx val="2"/>
            <c:bubble3D val="0"/>
            <c:extLst>
              <c:ext xmlns:c16="http://schemas.microsoft.com/office/drawing/2014/chart" uri="{C3380CC4-5D6E-409C-BE32-E72D297353CC}">
                <c16:uniqueId val="{00000003-DB77-4215-ADEE-2AD5E3363E09}"/>
              </c:ext>
            </c:extLst>
          </c:dPt>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Clauses'!$D$2:$D$8</c:f>
              <c:numCache>
                <c:formatCode>0.0</c:formatCode>
                <c:ptCount val="7"/>
                <c:pt idx="0">
                  <c:v>4</c:v>
                </c:pt>
                <c:pt idx="1">
                  <c:v>4.666666666666667</c:v>
                </c:pt>
                <c:pt idx="2">
                  <c:v>4.8333333333333339</c:v>
                </c:pt>
                <c:pt idx="3">
                  <c:v>4.2666666666666666</c:v>
                </c:pt>
                <c:pt idx="4">
                  <c:v>4.666666666666667</c:v>
                </c:pt>
                <c:pt idx="5">
                  <c:v>4</c:v>
                </c:pt>
                <c:pt idx="6">
                  <c:v>5</c:v>
                </c:pt>
              </c:numCache>
            </c:numRef>
          </c:val>
          <c:extLst>
            <c:ext xmlns:c16="http://schemas.microsoft.com/office/drawing/2014/chart" uri="{C3380CC4-5D6E-409C-BE32-E72D297353CC}">
              <c16:uniqueId val="{00000004-DB77-4215-ADEE-2AD5E3363E09}"/>
            </c:ext>
          </c:extLst>
        </c:ser>
        <c:dLbls>
          <c:showLegendKey val="0"/>
          <c:showVal val="0"/>
          <c:showCatName val="0"/>
          <c:showSerName val="0"/>
          <c:showPercent val="0"/>
          <c:showBubbleSize val="0"/>
        </c:dLbls>
        <c:axId val="217830720"/>
        <c:axId val="217834640"/>
        <c:extLst>
          <c:ext xmlns:c15="http://schemas.microsoft.com/office/drawing/2012/chart" uri="{02D57815-91ED-43cb-92C2-25804820EDAC}">
            <c15:filteredRadarSeries>
              <c15:ser>
                <c:idx val="3"/>
                <c:order val="3"/>
                <c:tx>
                  <c:strRef>
                    <c:extLst>
                      <c:ext uri="{02D57815-91ED-43cb-92C2-25804820EDAC}">
                        <c15:formulaRef>
                          <c15:sqref>'ISMS Maturity Index - Clauses'!$E$1</c15:sqref>
                        </c15:formulaRef>
                      </c:ext>
                    </c:extLst>
                    <c:strCache>
                      <c:ptCount val="1"/>
                      <c:pt idx="0">
                        <c:v>Gap Analysis Short term</c:v>
                      </c:pt>
                    </c:strCache>
                  </c:strRef>
                </c:tx>
                <c:cat>
                  <c:strRef>
                    <c:extLst>
                      <c:ext uri="{02D57815-91ED-43cb-92C2-25804820EDAC}">
                        <c15:formulaRef>
                          <c15:sqref>'ISMS Maturity Index - Clauses'!$A$2:$A$8</c15:sqref>
                        </c15:formulaRef>
                      </c:ext>
                    </c:extLst>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extLst>
                      <c:ext uri="{02D57815-91ED-43cb-92C2-25804820EDAC}">
                        <c15:formulaRef>
                          <c15:sqref>'ISMS Maturity Index - Clauses'!$E$2:$E$8</c15:sqref>
                        </c15:formulaRef>
                      </c:ext>
                    </c:extLst>
                    <c:numCache>
                      <c:formatCode>0.0</c:formatCode>
                      <c:ptCount val="7"/>
                      <c:pt idx="0">
                        <c:v>2.5</c:v>
                      </c:pt>
                      <c:pt idx="1">
                        <c:v>1.9999999999999996</c:v>
                      </c:pt>
                      <c:pt idx="2">
                        <c:v>2.8333333333333326</c:v>
                      </c:pt>
                      <c:pt idx="3">
                        <c:v>1.8666666666666663</c:v>
                      </c:pt>
                      <c:pt idx="4">
                        <c:v>1</c:v>
                      </c:pt>
                      <c:pt idx="5">
                        <c:v>3</c:v>
                      </c:pt>
                      <c:pt idx="6">
                        <c:v>2.5</c:v>
                      </c:pt>
                    </c:numCache>
                  </c:numRef>
                </c:val>
                <c:extLst>
                  <c:ext xmlns:c16="http://schemas.microsoft.com/office/drawing/2014/chart" uri="{C3380CC4-5D6E-409C-BE32-E72D297353CC}">
                    <c16:uniqueId val="{00000005-DB77-4215-ADEE-2AD5E3363E09}"/>
                  </c:ext>
                </c:extLst>
              </c15:ser>
            </c15:filteredRadarSeries>
            <c15:filteredRadarSeries>
              <c15:ser>
                <c:idx val="4"/>
                <c:order val="4"/>
                <c:tx>
                  <c:strRef>
                    <c:extLst>
                      <c:ext xmlns:c15="http://schemas.microsoft.com/office/drawing/2012/chart" uri="{02D57815-91ED-43cb-92C2-25804820EDAC}">
                        <c15:formulaRef>
                          <c15:sqref>'ISMS Maturity Index - Clauses'!$F$1</c15:sqref>
                        </c15:formulaRef>
                      </c:ext>
                    </c:extLst>
                    <c:strCache>
                      <c:ptCount val="1"/>
                      <c:pt idx="0">
                        <c:v>Gap analys Long term</c:v>
                      </c:pt>
                    </c:strCache>
                  </c:strRef>
                </c:tx>
                <c:cat>
                  <c:strRef>
                    <c:extLst>
                      <c:ext xmlns:c15="http://schemas.microsoft.com/office/drawing/2012/chart" uri="{02D57815-91ED-43cb-92C2-25804820EDAC}">
                        <c15:formulaRef>
                          <c15:sqref>'ISMS Maturity Index - Clauses'!$A$2:$A$8</c15:sqref>
                        </c15:formulaRef>
                      </c:ext>
                    </c:extLst>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extLst>
                      <c:ext xmlns:c15="http://schemas.microsoft.com/office/drawing/2012/chart" uri="{02D57815-91ED-43cb-92C2-25804820EDAC}">
                        <c15:formulaRef>
                          <c15:sqref>'ISMS Maturity Index - Clauses'!$F$2:$F$8</c15:sqref>
                        </c15:formulaRef>
                      </c:ext>
                    </c:extLst>
                    <c:numCache>
                      <c:formatCode>0.0</c:formatCode>
                      <c:ptCount val="7"/>
                      <c:pt idx="0">
                        <c:v>2.25</c:v>
                      </c:pt>
                      <c:pt idx="1">
                        <c:v>2.3333333333333335</c:v>
                      </c:pt>
                      <c:pt idx="2">
                        <c:v>3.0000000000000004</c:v>
                      </c:pt>
                      <c:pt idx="3">
                        <c:v>2.0666666666666664</c:v>
                      </c:pt>
                      <c:pt idx="4">
                        <c:v>1.666666666666667</c:v>
                      </c:pt>
                      <c:pt idx="5">
                        <c:v>2.666666666666667</c:v>
                      </c:pt>
                      <c:pt idx="6">
                        <c:v>3.5</c:v>
                      </c:pt>
                    </c:numCache>
                  </c:numRef>
                </c:val>
                <c:extLst xmlns:c15="http://schemas.microsoft.com/office/drawing/2012/chart">
                  <c:ext xmlns:c16="http://schemas.microsoft.com/office/drawing/2014/chart" uri="{C3380CC4-5D6E-409C-BE32-E72D297353CC}">
                    <c16:uniqueId val="{00000006-DB77-4215-ADEE-2AD5E3363E09}"/>
                  </c:ext>
                </c:extLst>
              </c15:ser>
            </c15:filteredRadarSeries>
          </c:ext>
        </c:extLst>
      </c:radarChart>
      <c:catAx>
        <c:axId val="217830720"/>
        <c:scaling>
          <c:orientation val="minMax"/>
        </c:scaling>
        <c:delete val="0"/>
        <c:axPos val="b"/>
        <c:majorGridlines/>
        <c:numFmt formatCode="General" sourceLinked="0"/>
        <c:majorTickMark val="out"/>
        <c:minorTickMark val="none"/>
        <c:tickLblPos val="nextTo"/>
        <c:crossAx val="217834640"/>
        <c:crosses val="autoZero"/>
        <c:auto val="0"/>
        <c:lblAlgn val="ctr"/>
        <c:lblOffset val="100"/>
        <c:noMultiLvlLbl val="0"/>
      </c:catAx>
      <c:valAx>
        <c:axId val="217834640"/>
        <c:scaling>
          <c:orientation val="minMax"/>
        </c:scaling>
        <c:delete val="0"/>
        <c:axPos val="l"/>
        <c:majorGridlines/>
        <c:numFmt formatCode="0.0" sourceLinked="1"/>
        <c:majorTickMark val="none"/>
        <c:minorTickMark val="none"/>
        <c:tickLblPos val="nextTo"/>
        <c:txPr>
          <a:bodyPr/>
          <a:lstStyle/>
          <a:p>
            <a:pPr>
              <a:defRPr lang="en-US"/>
            </a:pPr>
            <a:endParaRPr lang="LID4096"/>
          </a:p>
        </c:txPr>
        <c:crossAx val="217830720"/>
        <c:crosses val="autoZero"/>
        <c:crossBetween val="between"/>
      </c:valAx>
      <c:spPr>
        <a:noFill/>
        <a:ln w="25400">
          <a:noFill/>
        </a:ln>
      </c:spPr>
    </c:plotArea>
    <c:legend>
      <c:legendPos val="b"/>
      <c:overlay val="0"/>
      <c:txPr>
        <a:bodyPr/>
        <a:lstStyle/>
        <a:p>
          <a:pPr>
            <a:defRPr lang="en-US"/>
          </a:pPr>
          <a:endParaRPr lang="LID4096"/>
        </a:p>
      </c:txPr>
    </c:legend>
    <c:plotVisOnly val="1"/>
    <c:dispBlanksAs val="gap"/>
    <c:showDLblsOverMax val="0"/>
  </c:chart>
  <c:printSettings>
    <c:headerFooter/>
    <c:pageMargins b="0.75000000000000278" l="0.70000000000000062" r="0.70000000000000062" t="0.75000000000000278"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ISMS</a:t>
            </a:r>
            <a:r>
              <a:rPr lang="en-US" baseline="0"/>
              <a:t> </a:t>
            </a:r>
            <a:r>
              <a:rPr lang="en-US"/>
              <a:t>Maturity Index - Control</a:t>
            </a:r>
            <a:r>
              <a:rPr lang="en-US" baseline="0"/>
              <a:t>s (Annex) </a:t>
            </a:r>
            <a:br>
              <a:rPr lang="en-US" baseline="0"/>
            </a:br>
            <a:r>
              <a:rPr lang="en-US" baseline="0"/>
              <a:t>Grouped by Operational Capability</a:t>
            </a:r>
            <a:endParaRPr lang="en-US"/>
          </a:p>
        </c:rich>
      </c:tx>
      <c:overlay val="0"/>
      <c:spPr>
        <a:noFill/>
        <a:ln w="25400">
          <a:noFill/>
        </a:ln>
      </c:spPr>
    </c:title>
    <c:autoTitleDeleted val="0"/>
    <c:plotArea>
      <c:layout>
        <c:manualLayout>
          <c:layoutTarget val="inner"/>
          <c:xMode val="edge"/>
          <c:yMode val="edge"/>
          <c:x val="0.31239769434791353"/>
          <c:y val="0.21116305774278213"/>
          <c:w val="0.38692913993224848"/>
          <c:h val="0.64454902121609803"/>
        </c:manualLayout>
      </c:layout>
      <c:radarChart>
        <c:radarStyle val="marker"/>
        <c:varyColors val="0"/>
        <c:ser>
          <c:idx val="1"/>
          <c:order val="0"/>
          <c:tx>
            <c:strRef>
              <c:f>'ISMS Maturity Index - Annex'!$C$1</c:f>
              <c:strCache>
                <c:ptCount val="1"/>
                <c:pt idx="0">
                  <c:v>Current State</c:v>
                </c:pt>
              </c:strCache>
            </c:strRef>
          </c:tx>
          <c:spPr>
            <a:ln>
              <a:solidFill>
                <a:srgbClr val="FF0000"/>
              </a:solidFill>
            </a:ln>
          </c:spPr>
          <c:marker>
            <c:spPr>
              <a:solidFill>
                <a:srgbClr val="FF0000"/>
              </a:solidFill>
              <a:ln>
                <a:solidFill>
                  <a:srgbClr val="FF0000"/>
                </a:solidFill>
              </a:ln>
            </c:spPr>
          </c:marker>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Annex'!$C$2:$C$27</c15:sqref>
                  </c15:fullRef>
                </c:ext>
              </c:extLst>
              <c:f>('ISMS Maturity Index - Annex'!$C$2:$C$18,'ISMS Maturity Index - Annex'!$C$20:$C$27)</c:f>
              <c:numCache>
                <c:formatCode>0.0</c:formatCode>
                <c:ptCount val="17"/>
                <c:pt idx="0">
                  <c:v>1.25</c:v>
                </c:pt>
                <c:pt idx="1">
                  <c:v>2.0625</c:v>
                </c:pt>
                <c:pt idx="2">
                  <c:v>2.3333333333333335</c:v>
                </c:pt>
                <c:pt idx="3">
                  <c:v>1.5</c:v>
                </c:pt>
                <c:pt idx="4">
                  <c:v>1.875</c:v>
                </c:pt>
                <c:pt idx="5">
                  <c:v>2.0588235294117645</c:v>
                </c:pt>
                <c:pt idx="6">
                  <c:v>2.1666666666666665</c:v>
                </c:pt>
                <c:pt idx="7">
                  <c:v>2.0666666666666669</c:v>
                </c:pt>
                <c:pt idx="8">
                  <c:v>2</c:v>
                </c:pt>
                <c:pt idx="9">
                  <c:v>2</c:v>
                </c:pt>
                <c:pt idx="10">
                  <c:v>2.6666666666666665</c:v>
                </c:pt>
                <c:pt idx="11">
                  <c:v>2.3333333333333335</c:v>
                </c:pt>
                <c:pt idx="12">
                  <c:v>2</c:v>
                </c:pt>
                <c:pt idx="13">
                  <c:v>2.2999999999999998</c:v>
                </c:pt>
                <c:pt idx="14">
                  <c:v>1.3333333333333333</c:v>
                </c:pt>
                <c:pt idx="15">
                  <c:v>2</c:v>
                </c:pt>
                <c:pt idx="16">
                  <c:v>2</c:v>
                </c:pt>
              </c:numCache>
            </c:numRef>
          </c:val>
          <c:extLst>
            <c:ext xmlns:c16="http://schemas.microsoft.com/office/drawing/2014/chart" uri="{C3380CC4-5D6E-409C-BE32-E72D297353CC}">
              <c16:uniqueId val="{00000000-7299-4300-AB42-E50699601C6C}"/>
            </c:ext>
          </c:extLst>
        </c:ser>
        <c:ser>
          <c:idx val="2"/>
          <c:order val="1"/>
          <c:tx>
            <c:strRef>
              <c:f>'ISMS Maturity Index - Annex'!$D$1</c:f>
              <c:strCache>
                <c:ptCount val="1"/>
                <c:pt idx="0">
                  <c:v>Short Term Goals</c:v>
                </c:pt>
              </c:strCache>
            </c:strRef>
          </c:tx>
          <c:spPr>
            <a:ln>
              <a:solidFill>
                <a:srgbClr val="FFC000"/>
              </a:solidFill>
            </a:ln>
          </c:spPr>
          <c:marker>
            <c:spPr>
              <a:solidFill>
                <a:srgbClr val="FFC000"/>
              </a:solidFill>
              <a:ln>
                <a:solidFill>
                  <a:srgbClr val="FFC000"/>
                </a:solidFill>
              </a:ln>
            </c:spPr>
          </c:marker>
          <c:dPt>
            <c:idx val="2"/>
            <c:bubble3D val="0"/>
            <c:extLst>
              <c:ext xmlns:c16="http://schemas.microsoft.com/office/drawing/2014/chart" uri="{C3380CC4-5D6E-409C-BE32-E72D297353CC}">
                <c16:uniqueId val="{00000001-7299-4300-AB42-E50699601C6C}"/>
              </c:ext>
            </c:extLst>
          </c:dPt>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Annex'!$D$2:$D$27</c15:sqref>
                  </c15:fullRef>
                </c:ext>
              </c:extLst>
              <c:f>('ISMS Maturity Index - Annex'!$D$2:$D$18,'ISMS Maturity Index - Annex'!$D$20:$D$27)</c:f>
              <c:numCache>
                <c:formatCode>0.0</c:formatCode>
                <c:ptCount val="17"/>
                <c:pt idx="0">
                  <c:v>3.375</c:v>
                </c:pt>
                <c:pt idx="1">
                  <c:v>3.8125</c:v>
                </c:pt>
                <c:pt idx="2">
                  <c:v>4</c:v>
                </c:pt>
                <c:pt idx="3">
                  <c:v>3.6666666666666665</c:v>
                </c:pt>
                <c:pt idx="4">
                  <c:v>3.875</c:v>
                </c:pt>
                <c:pt idx="5">
                  <c:v>4.0588235294117645</c:v>
                </c:pt>
                <c:pt idx="6">
                  <c:v>4</c:v>
                </c:pt>
                <c:pt idx="7">
                  <c:v>4.1333333333333337</c:v>
                </c:pt>
                <c:pt idx="8">
                  <c:v>4.4000000000000004</c:v>
                </c:pt>
                <c:pt idx="9">
                  <c:v>4.5</c:v>
                </c:pt>
                <c:pt idx="10">
                  <c:v>3.5</c:v>
                </c:pt>
                <c:pt idx="11">
                  <c:v>4.333333333333333</c:v>
                </c:pt>
                <c:pt idx="12">
                  <c:v>4</c:v>
                </c:pt>
                <c:pt idx="13">
                  <c:v>3.6</c:v>
                </c:pt>
                <c:pt idx="14">
                  <c:v>4</c:v>
                </c:pt>
                <c:pt idx="15">
                  <c:v>4.5</c:v>
                </c:pt>
                <c:pt idx="16">
                  <c:v>3.6666666666666665</c:v>
                </c:pt>
              </c:numCache>
            </c:numRef>
          </c:val>
          <c:extLst>
            <c:ext xmlns:c16="http://schemas.microsoft.com/office/drawing/2014/chart" uri="{C3380CC4-5D6E-409C-BE32-E72D297353CC}">
              <c16:uniqueId val="{00000002-7299-4300-AB42-E50699601C6C}"/>
            </c:ext>
          </c:extLst>
        </c:ser>
        <c:ser>
          <c:idx val="3"/>
          <c:order val="2"/>
          <c:tx>
            <c:strRef>
              <c:f>'ISMS Maturity Index - Annex'!$E$1</c:f>
              <c:strCache>
                <c:ptCount val="1"/>
                <c:pt idx="0">
                  <c:v>Long Term Goals</c:v>
                </c:pt>
              </c:strCache>
            </c:strRef>
          </c:tx>
          <c:spPr>
            <a:ln>
              <a:solidFill>
                <a:srgbClr val="00B050"/>
              </a:solidFill>
            </a:ln>
          </c:spPr>
          <c:marker>
            <c:spPr>
              <a:solidFill>
                <a:srgbClr val="00B050"/>
              </a:solidFill>
              <a:ln>
                <a:solidFill>
                  <a:srgbClr val="00B050"/>
                </a:solidFill>
              </a:ln>
            </c:spPr>
          </c:marker>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Annex'!$E$2:$E$27</c15:sqref>
                  </c15:fullRef>
                </c:ext>
              </c:extLst>
              <c:f>('ISMS Maturity Index - Annex'!$E$2:$E$18,'ISMS Maturity Index - Annex'!$E$20:$E$27)</c:f>
              <c:numCache>
                <c:formatCode>0.0</c:formatCode>
                <c:ptCount val="17"/>
                <c:pt idx="0">
                  <c:v>4.75</c:v>
                </c:pt>
                <c:pt idx="1">
                  <c:v>4.375</c:v>
                </c:pt>
                <c:pt idx="2">
                  <c:v>4.4000000000000004</c:v>
                </c:pt>
                <c:pt idx="3">
                  <c:v>4.333333333333333</c:v>
                </c:pt>
                <c:pt idx="4">
                  <c:v>4.4375</c:v>
                </c:pt>
                <c:pt idx="5">
                  <c:v>4.4705882352941178</c:v>
                </c:pt>
                <c:pt idx="6">
                  <c:v>4.583333333333333</c:v>
                </c:pt>
                <c:pt idx="7">
                  <c:v>4.7333333333333334</c:v>
                </c:pt>
                <c:pt idx="8">
                  <c:v>4.4000000000000004</c:v>
                </c:pt>
                <c:pt idx="9">
                  <c:v>4.5</c:v>
                </c:pt>
                <c:pt idx="10">
                  <c:v>4.666666666666667</c:v>
                </c:pt>
                <c:pt idx="11">
                  <c:v>4.666666666666667</c:v>
                </c:pt>
                <c:pt idx="12">
                  <c:v>4.666666666666667</c:v>
                </c:pt>
                <c:pt idx="13">
                  <c:v>4.7</c:v>
                </c:pt>
                <c:pt idx="14">
                  <c:v>4.666666666666667</c:v>
                </c:pt>
                <c:pt idx="15">
                  <c:v>5</c:v>
                </c:pt>
                <c:pt idx="16">
                  <c:v>4.666666666666667</c:v>
                </c:pt>
              </c:numCache>
            </c:numRef>
          </c:val>
          <c:extLst xmlns:c15="http://schemas.microsoft.com/office/drawing/2012/chart">
            <c:ext xmlns:c16="http://schemas.microsoft.com/office/drawing/2014/chart" uri="{C3380CC4-5D6E-409C-BE32-E72D297353CC}">
              <c16:uniqueId val="{00000003-7299-4300-AB42-E50699601C6C}"/>
            </c:ext>
          </c:extLst>
        </c:ser>
        <c:dLbls>
          <c:showLegendKey val="0"/>
          <c:showVal val="0"/>
          <c:showCatName val="0"/>
          <c:showSerName val="0"/>
          <c:showPercent val="0"/>
          <c:showBubbleSize val="0"/>
        </c:dLbls>
        <c:axId val="217830720"/>
        <c:axId val="217834640"/>
        <c:extLst>
          <c:ext xmlns:c15="http://schemas.microsoft.com/office/drawing/2012/chart" uri="{02D57815-91ED-43cb-92C2-25804820EDAC}">
            <c15:filteredRadarSeries>
              <c15:ser>
                <c:idx val="4"/>
                <c:order val="3"/>
                <c:tx>
                  <c:strRef>
                    <c:extLst>
                      <c:ext uri="{02D57815-91ED-43cb-92C2-25804820EDAC}">
                        <c15:formulaRef>
                          <c15:sqref>'ISMS Maturity Index - Annex'!$F$1</c15:sqref>
                        </c15:formulaRef>
                      </c:ext>
                    </c:extLst>
                    <c:strCache>
                      <c:ptCount val="1"/>
                      <c:pt idx="0">
                        <c:v>Gap Analysis Short term</c:v>
                      </c:pt>
                    </c:strCache>
                  </c:strRef>
                </c:tx>
                <c:cat>
                  <c:strRef>
                    <c:extLst>
                      <c:ext uri="{02D57815-91ED-43cb-92C2-25804820EDAC}">
                        <c15:fullRef>
                          <c15:sqref>'ISMS Maturity Index - Annex'!$B$2:$B$1048576</c15:sqref>
                        </c15:fullRef>
                        <c15:formulaRef>
                          <c15:sqref>('ISMS Maturity Index - Annex'!$B$2:$B$18,'ISMS Maturity Index - Annex'!$B$20:$B$1048576)</c15:sqref>
                        </c15:formulaRef>
                      </c:ext>
                    </c:extLst>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uri="{02D57815-91ED-43cb-92C2-25804820EDAC}">
                        <c15:fullRef>
                          <c15:sqref>'ISMS Maturity Index - Annex'!$F$2:$F$27</c15:sqref>
                        </c15:fullRef>
                        <c15:formulaRef>
                          <c15:sqref>('ISMS Maturity Index - Annex'!$F$2:$F$18,'ISMS Maturity Index - Annex'!$F$20:$F$27)</c15:sqref>
                        </c15:formulaRef>
                      </c:ext>
                    </c:extLst>
                    <c:numCache>
                      <c:formatCode>0.0</c:formatCode>
                      <c:ptCount val="17"/>
                      <c:pt idx="0">
                        <c:v>-2.125</c:v>
                      </c:pt>
                      <c:pt idx="1">
                        <c:v>-1.75</c:v>
                      </c:pt>
                      <c:pt idx="2">
                        <c:v>-1.6666666666666665</c:v>
                      </c:pt>
                      <c:pt idx="3">
                        <c:v>-2.1666666666666665</c:v>
                      </c:pt>
                      <c:pt idx="4">
                        <c:v>-2</c:v>
                      </c:pt>
                      <c:pt idx="5">
                        <c:v>-2</c:v>
                      </c:pt>
                      <c:pt idx="6">
                        <c:v>-1.8333333333333335</c:v>
                      </c:pt>
                      <c:pt idx="7">
                        <c:v>-2.0666666666666669</c:v>
                      </c:pt>
                      <c:pt idx="8">
                        <c:v>-2.4000000000000004</c:v>
                      </c:pt>
                      <c:pt idx="9">
                        <c:v>-2.5</c:v>
                      </c:pt>
                      <c:pt idx="10">
                        <c:v>-0.83333333333333348</c:v>
                      </c:pt>
                      <c:pt idx="11">
                        <c:v>-1.9999999999999996</c:v>
                      </c:pt>
                      <c:pt idx="12">
                        <c:v>-2</c:v>
                      </c:pt>
                      <c:pt idx="13">
                        <c:v>-1.3000000000000003</c:v>
                      </c:pt>
                      <c:pt idx="14">
                        <c:v>-2.666666666666667</c:v>
                      </c:pt>
                      <c:pt idx="15">
                        <c:v>-2.5</c:v>
                      </c:pt>
                      <c:pt idx="16">
                        <c:v>-1.6666666666666665</c:v>
                      </c:pt>
                    </c:numCache>
                  </c:numRef>
                </c:val>
                <c:extLst>
                  <c:ext xmlns:c16="http://schemas.microsoft.com/office/drawing/2014/chart" uri="{C3380CC4-5D6E-409C-BE32-E72D297353CC}">
                    <c16:uniqueId val="{00000004-7299-4300-AB42-E50699601C6C}"/>
                  </c:ext>
                </c:extLst>
              </c15:ser>
            </c15:filteredRadarSeries>
            <c15:filteredRadarSeries>
              <c15:ser>
                <c:idx val="5"/>
                <c:order val="4"/>
                <c:tx>
                  <c:strRef>
                    <c:extLst xmlns:c15="http://schemas.microsoft.com/office/drawing/2012/chart">
                      <c:ext xmlns:c15="http://schemas.microsoft.com/office/drawing/2012/chart" uri="{02D57815-91ED-43cb-92C2-25804820EDAC}">
                        <c15:formulaRef>
                          <c15:sqref>'ISMS Maturity Index - Annex'!$G$1</c15:sqref>
                        </c15:formulaRef>
                      </c:ext>
                    </c:extLst>
                    <c:strCache>
                      <c:ptCount val="1"/>
                      <c:pt idx="0">
                        <c:v>Gap analys Long term</c:v>
                      </c:pt>
                    </c:strCache>
                  </c:strRef>
                </c:tx>
                <c:marker>
                  <c:spPr>
                    <a:solidFill>
                      <a:srgbClr val="FFC000"/>
                    </a:solidFill>
                  </c:spPr>
                </c:marker>
                <c:cat>
                  <c:strRef>
                    <c:extLst>
                      <c:ext xmlns:c15="http://schemas.microsoft.com/office/drawing/2012/chart" uri="{02D57815-91ED-43cb-92C2-25804820EDAC}">
                        <c15:fullRef>
                          <c15:sqref>'ISMS Maturity Index - Annex'!$B$2:$B$1048576</c15:sqref>
                        </c15:fullRef>
                        <c15:formulaRef>
                          <c15:sqref>('ISMS Maturity Index - Annex'!$B$2:$B$18,'ISMS Maturity Index - Annex'!$B$20:$B$1048576)</c15:sqref>
                        </c15:formulaRef>
                      </c:ext>
                    </c:extLst>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Annex'!$G$2:$G$27</c15:sqref>
                        </c15:fullRef>
                        <c15:formulaRef>
                          <c15:sqref>('ISMS Maturity Index - Annex'!$G$2:$G$18,'ISMS Maturity Index - Annex'!$G$20:$G$27)</c15:sqref>
                        </c15:formulaRef>
                      </c:ext>
                    </c:extLst>
                    <c:numCache>
                      <c:formatCode>0.0</c:formatCode>
                      <c:ptCount val="17"/>
                      <c:pt idx="0">
                        <c:v>3.5</c:v>
                      </c:pt>
                      <c:pt idx="1">
                        <c:v>2.3125</c:v>
                      </c:pt>
                      <c:pt idx="2">
                        <c:v>2.0666666666666669</c:v>
                      </c:pt>
                      <c:pt idx="3">
                        <c:v>2.833333333333333</c:v>
                      </c:pt>
                      <c:pt idx="4">
                        <c:v>2.5625</c:v>
                      </c:pt>
                      <c:pt idx="5">
                        <c:v>2.4117647058823533</c:v>
                      </c:pt>
                      <c:pt idx="6">
                        <c:v>2.4166666666666665</c:v>
                      </c:pt>
                      <c:pt idx="7">
                        <c:v>2.6666666666666665</c:v>
                      </c:pt>
                      <c:pt idx="8">
                        <c:v>2.4000000000000004</c:v>
                      </c:pt>
                      <c:pt idx="9">
                        <c:v>2.5</c:v>
                      </c:pt>
                      <c:pt idx="10">
                        <c:v>2.0000000000000004</c:v>
                      </c:pt>
                      <c:pt idx="11">
                        <c:v>2.3333333333333335</c:v>
                      </c:pt>
                      <c:pt idx="12">
                        <c:v>2.666666666666667</c:v>
                      </c:pt>
                      <c:pt idx="13">
                        <c:v>2.4000000000000004</c:v>
                      </c:pt>
                      <c:pt idx="14">
                        <c:v>3.3333333333333339</c:v>
                      </c:pt>
                      <c:pt idx="15">
                        <c:v>3</c:v>
                      </c:pt>
                      <c:pt idx="16">
                        <c:v>2.666666666666667</c:v>
                      </c:pt>
                    </c:numCache>
                  </c:numRef>
                </c:val>
                <c:extLst xmlns:c15="http://schemas.microsoft.com/office/drawing/2012/chart">
                  <c:ext xmlns:c16="http://schemas.microsoft.com/office/drawing/2014/chart" uri="{C3380CC4-5D6E-409C-BE32-E72D297353CC}">
                    <c16:uniqueId val="{00000005-7299-4300-AB42-E50699601C6C}"/>
                  </c:ext>
                </c:extLst>
              </c15:ser>
            </c15:filteredRadarSeries>
          </c:ext>
        </c:extLst>
      </c:radarChart>
      <c:catAx>
        <c:axId val="217830720"/>
        <c:scaling>
          <c:orientation val="minMax"/>
        </c:scaling>
        <c:delete val="0"/>
        <c:axPos val="b"/>
        <c:majorGridlines/>
        <c:numFmt formatCode="General" sourceLinked="0"/>
        <c:majorTickMark val="out"/>
        <c:minorTickMark val="none"/>
        <c:tickLblPos val="nextTo"/>
        <c:crossAx val="217834640"/>
        <c:crosses val="autoZero"/>
        <c:auto val="0"/>
        <c:lblAlgn val="ctr"/>
        <c:lblOffset val="100"/>
        <c:noMultiLvlLbl val="0"/>
      </c:catAx>
      <c:valAx>
        <c:axId val="217834640"/>
        <c:scaling>
          <c:orientation val="minMax"/>
        </c:scaling>
        <c:delete val="0"/>
        <c:axPos val="l"/>
        <c:majorGridlines/>
        <c:numFmt formatCode="0.0" sourceLinked="1"/>
        <c:majorTickMark val="none"/>
        <c:minorTickMark val="none"/>
        <c:tickLblPos val="nextTo"/>
        <c:txPr>
          <a:bodyPr/>
          <a:lstStyle/>
          <a:p>
            <a:pPr>
              <a:defRPr lang="en-US"/>
            </a:pPr>
            <a:endParaRPr lang="LID4096"/>
          </a:p>
        </c:txPr>
        <c:crossAx val="217830720"/>
        <c:crosses val="autoZero"/>
        <c:crossBetween val="between"/>
      </c:valAx>
      <c:spPr>
        <a:noFill/>
        <a:ln w="25400">
          <a:noFill/>
        </a:ln>
      </c:spPr>
    </c:plotArea>
    <c:legend>
      <c:legendPos val="b"/>
      <c:overlay val="0"/>
      <c:txPr>
        <a:bodyPr/>
        <a:lstStyle/>
        <a:p>
          <a:pPr>
            <a:defRPr lang="en-US"/>
          </a:pPr>
          <a:endParaRPr lang="LID4096"/>
        </a:p>
      </c:txPr>
    </c:legend>
    <c:plotVisOnly val="1"/>
    <c:dispBlanksAs val="gap"/>
    <c:showDLblsOverMax val="0"/>
  </c:chart>
  <c:printSettings>
    <c:headerFooter/>
    <c:pageMargins b="0.75000000000000278" l="0.70000000000000062" r="0.70000000000000062" t="0.75000000000000278"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ISMS</a:t>
            </a:r>
            <a:r>
              <a:rPr lang="en-US" baseline="0"/>
              <a:t> </a:t>
            </a:r>
            <a:r>
              <a:rPr lang="en-US"/>
              <a:t>Maturity Index - Main Clauses (Management)</a:t>
            </a:r>
          </a:p>
        </c:rich>
      </c:tx>
      <c:overlay val="0"/>
      <c:spPr>
        <a:noFill/>
        <a:ln w="25400">
          <a:noFill/>
        </a:ln>
      </c:spPr>
    </c:title>
    <c:autoTitleDeleted val="0"/>
    <c:plotArea>
      <c:layout>
        <c:manualLayout>
          <c:layoutTarget val="inner"/>
          <c:xMode val="edge"/>
          <c:yMode val="edge"/>
          <c:x val="0.27714128857102033"/>
          <c:y val="0.19843665932132815"/>
          <c:w val="0.45914292053034916"/>
          <c:h val="0.63978880982123221"/>
        </c:manualLayout>
      </c:layout>
      <c:radarChart>
        <c:radarStyle val="marker"/>
        <c:varyColors val="0"/>
        <c:ser>
          <c:idx val="0"/>
          <c:order val="0"/>
          <c:tx>
            <c:strRef>
              <c:f>'ISMS Maturity Index - Clauses'!$B$1</c:f>
              <c:strCache>
                <c:ptCount val="1"/>
                <c:pt idx="0">
                  <c:v>Current State</c:v>
                </c:pt>
              </c:strCache>
            </c:strRef>
          </c:tx>
          <c:spPr>
            <a:ln>
              <a:solidFill>
                <a:srgbClr val="FF0000"/>
              </a:solidFill>
            </a:ln>
          </c:spPr>
          <c:marker>
            <c:spPr>
              <a:solidFill>
                <a:srgbClr val="FF0000"/>
              </a:solidFill>
              <a:ln>
                <a:solidFill>
                  <a:srgbClr val="FF0000"/>
                </a:solidFill>
              </a:ln>
            </c:spPr>
          </c:marker>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Clauses'!$B$2:$B$8</c:f>
              <c:numCache>
                <c:formatCode>0.0</c:formatCode>
                <c:ptCount val="7"/>
                <c:pt idx="0">
                  <c:v>1.75</c:v>
                </c:pt>
                <c:pt idx="1">
                  <c:v>2.3333333333333335</c:v>
                </c:pt>
                <c:pt idx="2">
                  <c:v>1.8333333333333335</c:v>
                </c:pt>
                <c:pt idx="3">
                  <c:v>2.2000000000000002</c:v>
                </c:pt>
                <c:pt idx="4">
                  <c:v>3</c:v>
                </c:pt>
                <c:pt idx="5">
                  <c:v>1.3333333333333333</c:v>
                </c:pt>
                <c:pt idx="6">
                  <c:v>1.5</c:v>
                </c:pt>
              </c:numCache>
            </c:numRef>
          </c:val>
          <c:extLst>
            <c:ext xmlns:c16="http://schemas.microsoft.com/office/drawing/2014/chart" uri="{C3380CC4-5D6E-409C-BE32-E72D297353CC}">
              <c16:uniqueId val="{00000000-702B-4117-A56D-FEC4F687CF94}"/>
            </c:ext>
          </c:extLst>
        </c:ser>
        <c:ser>
          <c:idx val="1"/>
          <c:order val="1"/>
          <c:tx>
            <c:strRef>
              <c:f>'ISMS Maturity Index - Clauses'!$C$1</c:f>
              <c:strCache>
                <c:ptCount val="1"/>
                <c:pt idx="0">
                  <c:v>High Impact/Short Term Goals</c:v>
                </c:pt>
              </c:strCache>
            </c:strRef>
          </c:tx>
          <c:spPr>
            <a:ln>
              <a:solidFill>
                <a:srgbClr val="FFC000"/>
              </a:solidFill>
              <a:prstDash val="dash"/>
            </a:ln>
          </c:spPr>
          <c:marker>
            <c:spPr>
              <a:solidFill>
                <a:srgbClr val="FFC000"/>
              </a:solidFill>
              <a:ln>
                <a:solidFill>
                  <a:srgbClr val="FFC000"/>
                </a:solidFill>
              </a:ln>
            </c:spPr>
          </c:marker>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Clauses'!$C$2:$C$8</c:f>
              <c:numCache>
                <c:formatCode>0.0</c:formatCode>
                <c:ptCount val="7"/>
                <c:pt idx="0">
                  <c:v>4.25</c:v>
                </c:pt>
                <c:pt idx="1">
                  <c:v>4.333333333333333</c:v>
                </c:pt>
                <c:pt idx="2">
                  <c:v>4.6666666666666661</c:v>
                </c:pt>
                <c:pt idx="3">
                  <c:v>4.0666666666666664</c:v>
                </c:pt>
                <c:pt idx="4">
                  <c:v>4</c:v>
                </c:pt>
                <c:pt idx="5">
                  <c:v>4.333333333333333</c:v>
                </c:pt>
                <c:pt idx="6">
                  <c:v>4</c:v>
                </c:pt>
              </c:numCache>
            </c:numRef>
          </c:val>
          <c:extLst>
            <c:ext xmlns:c16="http://schemas.microsoft.com/office/drawing/2014/chart" uri="{C3380CC4-5D6E-409C-BE32-E72D297353CC}">
              <c16:uniqueId val="{00000001-702B-4117-A56D-FEC4F687CF94}"/>
            </c:ext>
          </c:extLst>
        </c:ser>
        <c:ser>
          <c:idx val="2"/>
          <c:order val="2"/>
          <c:tx>
            <c:strRef>
              <c:f>'ISMS Maturity Index - Clauses'!$D$1</c:f>
              <c:strCache>
                <c:ptCount val="1"/>
                <c:pt idx="0">
                  <c:v>Long Term Goals</c:v>
                </c:pt>
              </c:strCache>
            </c:strRef>
          </c:tx>
          <c:spPr>
            <a:ln>
              <a:solidFill>
                <a:srgbClr val="00B050"/>
              </a:solidFill>
            </a:ln>
          </c:spPr>
          <c:marker>
            <c:spPr>
              <a:solidFill>
                <a:srgbClr val="00B050"/>
              </a:solidFill>
              <a:ln>
                <a:solidFill>
                  <a:srgbClr val="00B050"/>
                </a:solidFill>
              </a:ln>
            </c:spPr>
          </c:marker>
          <c:dPt>
            <c:idx val="2"/>
            <c:bubble3D val="0"/>
            <c:extLst>
              <c:ext xmlns:c16="http://schemas.microsoft.com/office/drawing/2014/chart" uri="{C3380CC4-5D6E-409C-BE32-E72D297353CC}">
                <c16:uniqueId val="{00000003-702B-4117-A56D-FEC4F687CF94}"/>
              </c:ext>
            </c:extLst>
          </c:dPt>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Clauses'!$D$2:$D$8</c:f>
              <c:numCache>
                <c:formatCode>0.0</c:formatCode>
                <c:ptCount val="7"/>
                <c:pt idx="0">
                  <c:v>4</c:v>
                </c:pt>
                <c:pt idx="1">
                  <c:v>4.666666666666667</c:v>
                </c:pt>
                <c:pt idx="2">
                  <c:v>4.8333333333333339</c:v>
                </c:pt>
                <c:pt idx="3">
                  <c:v>4.2666666666666666</c:v>
                </c:pt>
                <c:pt idx="4">
                  <c:v>4.666666666666667</c:v>
                </c:pt>
                <c:pt idx="5">
                  <c:v>4</c:v>
                </c:pt>
                <c:pt idx="6">
                  <c:v>5</c:v>
                </c:pt>
              </c:numCache>
            </c:numRef>
          </c:val>
          <c:extLst>
            <c:ext xmlns:c16="http://schemas.microsoft.com/office/drawing/2014/chart" uri="{C3380CC4-5D6E-409C-BE32-E72D297353CC}">
              <c16:uniqueId val="{00000004-702B-4117-A56D-FEC4F687CF94}"/>
            </c:ext>
          </c:extLst>
        </c:ser>
        <c:dLbls>
          <c:showLegendKey val="0"/>
          <c:showVal val="0"/>
          <c:showCatName val="0"/>
          <c:showSerName val="0"/>
          <c:showPercent val="0"/>
          <c:showBubbleSize val="0"/>
        </c:dLbls>
        <c:axId val="217830720"/>
        <c:axId val="217834640"/>
        <c:extLst>
          <c:ext xmlns:c15="http://schemas.microsoft.com/office/drawing/2012/chart" uri="{02D57815-91ED-43cb-92C2-25804820EDAC}">
            <c15:filteredRadarSeries>
              <c15:ser>
                <c:idx val="3"/>
                <c:order val="3"/>
                <c:tx>
                  <c:strRef>
                    <c:extLst>
                      <c:ext uri="{02D57815-91ED-43cb-92C2-25804820EDAC}">
                        <c15:formulaRef>
                          <c15:sqref>'ISMS Maturity Index - Clauses'!$E$1</c15:sqref>
                        </c15:formulaRef>
                      </c:ext>
                    </c:extLst>
                    <c:strCache>
                      <c:ptCount val="1"/>
                      <c:pt idx="0">
                        <c:v>Gap Analysis Short term</c:v>
                      </c:pt>
                    </c:strCache>
                  </c:strRef>
                </c:tx>
                <c:cat>
                  <c:strRef>
                    <c:extLst>
                      <c:ext uri="{02D57815-91ED-43cb-92C2-25804820EDAC}">
                        <c15:formulaRef>
                          <c15:sqref>'ISMS Maturity Index - Clauses'!$A$2:$A$8</c15:sqref>
                        </c15:formulaRef>
                      </c:ext>
                    </c:extLst>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extLst>
                      <c:ext uri="{02D57815-91ED-43cb-92C2-25804820EDAC}">
                        <c15:formulaRef>
                          <c15:sqref>'ISMS Maturity Index - Clauses'!$E$2:$E$8</c15:sqref>
                        </c15:formulaRef>
                      </c:ext>
                    </c:extLst>
                    <c:numCache>
                      <c:formatCode>0.0</c:formatCode>
                      <c:ptCount val="7"/>
                      <c:pt idx="0">
                        <c:v>2.5</c:v>
                      </c:pt>
                      <c:pt idx="1">
                        <c:v>1.9999999999999996</c:v>
                      </c:pt>
                      <c:pt idx="2">
                        <c:v>2.8333333333333326</c:v>
                      </c:pt>
                      <c:pt idx="3">
                        <c:v>1.8666666666666663</c:v>
                      </c:pt>
                      <c:pt idx="4">
                        <c:v>1</c:v>
                      </c:pt>
                      <c:pt idx="5">
                        <c:v>3</c:v>
                      </c:pt>
                      <c:pt idx="6">
                        <c:v>2.5</c:v>
                      </c:pt>
                    </c:numCache>
                  </c:numRef>
                </c:val>
                <c:extLst>
                  <c:ext xmlns:c16="http://schemas.microsoft.com/office/drawing/2014/chart" uri="{C3380CC4-5D6E-409C-BE32-E72D297353CC}">
                    <c16:uniqueId val="{00000005-702B-4117-A56D-FEC4F687CF94}"/>
                  </c:ext>
                </c:extLst>
              </c15:ser>
            </c15:filteredRadarSeries>
            <c15:filteredRadarSeries>
              <c15:ser>
                <c:idx val="4"/>
                <c:order val="4"/>
                <c:tx>
                  <c:strRef>
                    <c:extLst>
                      <c:ext xmlns:c15="http://schemas.microsoft.com/office/drawing/2012/chart" uri="{02D57815-91ED-43cb-92C2-25804820EDAC}">
                        <c15:formulaRef>
                          <c15:sqref>'ISMS Maturity Index - Clauses'!$F$1</c15:sqref>
                        </c15:formulaRef>
                      </c:ext>
                    </c:extLst>
                    <c:strCache>
                      <c:ptCount val="1"/>
                      <c:pt idx="0">
                        <c:v>Gap analys Long term</c:v>
                      </c:pt>
                    </c:strCache>
                  </c:strRef>
                </c:tx>
                <c:cat>
                  <c:strRef>
                    <c:extLst>
                      <c:ext xmlns:c15="http://schemas.microsoft.com/office/drawing/2012/chart" uri="{02D57815-91ED-43cb-92C2-25804820EDAC}">
                        <c15:formulaRef>
                          <c15:sqref>'ISMS Maturity Index - Clauses'!$A$2:$A$8</c15:sqref>
                        </c15:formulaRef>
                      </c:ext>
                    </c:extLst>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extLst>
                      <c:ext xmlns:c15="http://schemas.microsoft.com/office/drawing/2012/chart" uri="{02D57815-91ED-43cb-92C2-25804820EDAC}">
                        <c15:formulaRef>
                          <c15:sqref>'ISMS Maturity Index - Clauses'!$F$2:$F$8</c15:sqref>
                        </c15:formulaRef>
                      </c:ext>
                    </c:extLst>
                    <c:numCache>
                      <c:formatCode>0.0</c:formatCode>
                      <c:ptCount val="7"/>
                      <c:pt idx="0">
                        <c:v>2.25</c:v>
                      </c:pt>
                      <c:pt idx="1">
                        <c:v>2.3333333333333335</c:v>
                      </c:pt>
                      <c:pt idx="2">
                        <c:v>3.0000000000000004</c:v>
                      </c:pt>
                      <c:pt idx="3">
                        <c:v>2.0666666666666664</c:v>
                      </c:pt>
                      <c:pt idx="4">
                        <c:v>1.666666666666667</c:v>
                      </c:pt>
                      <c:pt idx="5">
                        <c:v>2.666666666666667</c:v>
                      </c:pt>
                      <c:pt idx="6">
                        <c:v>3.5</c:v>
                      </c:pt>
                    </c:numCache>
                  </c:numRef>
                </c:val>
                <c:extLst xmlns:c15="http://schemas.microsoft.com/office/drawing/2012/chart">
                  <c:ext xmlns:c16="http://schemas.microsoft.com/office/drawing/2014/chart" uri="{C3380CC4-5D6E-409C-BE32-E72D297353CC}">
                    <c16:uniqueId val="{00000006-702B-4117-A56D-FEC4F687CF94}"/>
                  </c:ext>
                </c:extLst>
              </c15:ser>
            </c15:filteredRadarSeries>
          </c:ext>
        </c:extLst>
      </c:radarChart>
      <c:catAx>
        <c:axId val="217830720"/>
        <c:scaling>
          <c:orientation val="minMax"/>
        </c:scaling>
        <c:delete val="0"/>
        <c:axPos val="b"/>
        <c:majorGridlines/>
        <c:numFmt formatCode="General" sourceLinked="0"/>
        <c:majorTickMark val="out"/>
        <c:minorTickMark val="none"/>
        <c:tickLblPos val="nextTo"/>
        <c:crossAx val="217834640"/>
        <c:crosses val="autoZero"/>
        <c:auto val="0"/>
        <c:lblAlgn val="ctr"/>
        <c:lblOffset val="100"/>
        <c:noMultiLvlLbl val="0"/>
      </c:catAx>
      <c:valAx>
        <c:axId val="217834640"/>
        <c:scaling>
          <c:orientation val="minMax"/>
          <c:max val="5"/>
        </c:scaling>
        <c:delete val="0"/>
        <c:axPos val="l"/>
        <c:majorGridlines/>
        <c:numFmt formatCode="0.0" sourceLinked="1"/>
        <c:majorTickMark val="none"/>
        <c:minorTickMark val="none"/>
        <c:tickLblPos val="nextTo"/>
        <c:txPr>
          <a:bodyPr/>
          <a:lstStyle/>
          <a:p>
            <a:pPr>
              <a:defRPr lang="en-US"/>
            </a:pPr>
            <a:endParaRPr lang="LID4096"/>
          </a:p>
        </c:txPr>
        <c:crossAx val="217830720"/>
        <c:crosses val="autoZero"/>
        <c:crossBetween val="between"/>
      </c:valAx>
      <c:spPr>
        <a:noFill/>
        <a:ln w="25400">
          <a:noFill/>
        </a:ln>
      </c:spPr>
    </c:plotArea>
    <c:legend>
      <c:legendPos val="b"/>
      <c:overlay val="0"/>
      <c:txPr>
        <a:bodyPr/>
        <a:lstStyle/>
        <a:p>
          <a:pPr>
            <a:defRPr lang="en-US"/>
          </a:pPr>
          <a:endParaRPr lang="LID4096"/>
        </a:p>
      </c:txPr>
    </c:legend>
    <c:plotVisOnly val="1"/>
    <c:dispBlanksAs val="gap"/>
    <c:showDLblsOverMax val="0"/>
  </c:chart>
  <c:printSettings>
    <c:headerFooter/>
    <c:pageMargins b="0.75000000000000278" l="0.70000000000000062" r="0.70000000000000062" t="0.75000000000000278"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ISMS</a:t>
            </a:r>
            <a:r>
              <a:rPr lang="en-US" baseline="0"/>
              <a:t> </a:t>
            </a:r>
            <a:r>
              <a:rPr lang="en-US"/>
              <a:t>Maturity Index - Control</a:t>
            </a:r>
            <a:r>
              <a:rPr lang="en-US" baseline="0"/>
              <a:t>s (Annex) </a:t>
            </a:r>
            <a:br>
              <a:rPr lang="en-US" baseline="0"/>
            </a:br>
            <a:r>
              <a:rPr lang="en-US" baseline="0"/>
              <a:t>Grouped by Operational Capability</a:t>
            </a:r>
            <a:endParaRPr lang="en-US"/>
          </a:p>
        </c:rich>
      </c:tx>
      <c:overlay val="0"/>
      <c:spPr>
        <a:noFill/>
        <a:ln w="25400">
          <a:noFill/>
        </a:ln>
      </c:spPr>
    </c:title>
    <c:autoTitleDeleted val="0"/>
    <c:plotArea>
      <c:layout>
        <c:manualLayout>
          <c:layoutTarget val="inner"/>
          <c:xMode val="edge"/>
          <c:yMode val="edge"/>
          <c:x val="0.263761535125838"/>
          <c:y val="0.2111631084674235"/>
          <c:w val="0.45621545088026705"/>
          <c:h val="0.71978060676660782"/>
        </c:manualLayout>
      </c:layout>
      <c:radarChart>
        <c:radarStyle val="marker"/>
        <c:varyColors val="0"/>
        <c:ser>
          <c:idx val="1"/>
          <c:order val="0"/>
          <c:tx>
            <c:strRef>
              <c:f>'ISMS Maturity Index - Annex'!$C$1</c:f>
              <c:strCache>
                <c:ptCount val="1"/>
                <c:pt idx="0">
                  <c:v>Current State</c:v>
                </c:pt>
              </c:strCache>
            </c:strRef>
          </c:tx>
          <c:spPr>
            <a:ln>
              <a:solidFill>
                <a:srgbClr val="FF0000"/>
              </a:solidFill>
            </a:ln>
          </c:spPr>
          <c:marker>
            <c:spPr>
              <a:solidFill>
                <a:srgbClr val="FF0000"/>
              </a:solidFill>
              <a:ln>
                <a:solidFill>
                  <a:srgbClr val="FF0000"/>
                </a:solidFill>
              </a:ln>
            </c:spPr>
          </c:marker>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Annex'!$C$2:$C$27</c15:sqref>
                  </c15:fullRef>
                </c:ext>
              </c:extLst>
              <c:f>('ISMS Maturity Index - Annex'!$C$2:$C$18,'ISMS Maturity Index - Annex'!$C$20:$C$27)</c:f>
              <c:numCache>
                <c:formatCode>0.0</c:formatCode>
                <c:ptCount val="17"/>
                <c:pt idx="0">
                  <c:v>1.25</c:v>
                </c:pt>
                <c:pt idx="1">
                  <c:v>2.0625</c:v>
                </c:pt>
                <c:pt idx="2">
                  <c:v>2.3333333333333335</c:v>
                </c:pt>
                <c:pt idx="3">
                  <c:v>1.5</c:v>
                </c:pt>
                <c:pt idx="4">
                  <c:v>1.875</c:v>
                </c:pt>
                <c:pt idx="5">
                  <c:v>2.0588235294117645</c:v>
                </c:pt>
                <c:pt idx="6">
                  <c:v>2.1666666666666665</c:v>
                </c:pt>
                <c:pt idx="7">
                  <c:v>2.0666666666666669</c:v>
                </c:pt>
                <c:pt idx="8">
                  <c:v>2</c:v>
                </c:pt>
                <c:pt idx="9">
                  <c:v>2</c:v>
                </c:pt>
                <c:pt idx="10">
                  <c:v>2.6666666666666665</c:v>
                </c:pt>
                <c:pt idx="11">
                  <c:v>2.3333333333333335</c:v>
                </c:pt>
                <c:pt idx="12">
                  <c:v>2</c:v>
                </c:pt>
                <c:pt idx="13">
                  <c:v>2.2999999999999998</c:v>
                </c:pt>
                <c:pt idx="14">
                  <c:v>1.3333333333333333</c:v>
                </c:pt>
                <c:pt idx="15">
                  <c:v>2</c:v>
                </c:pt>
                <c:pt idx="16">
                  <c:v>2</c:v>
                </c:pt>
              </c:numCache>
            </c:numRef>
          </c:val>
          <c:extLst>
            <c:ext xmlns:c16="http://schemas.microsoft.com/office/drawing/2014/chart" uri="{C3380CC4-5D6E-409C-BE32-E72D297353CC}">
              <c16:uniqueId val="{00000001-88B8-41D8-99ED-8479455615DB}"/>
            </c:ext>
          </c:extLst>
        </c:ser>
        <c:ser>
          <c:idx val="2"/>
          <c:order val="1"/>
          <c:tx>
            <c:strRef>
              <c:f>'ISMS Maturity Index - Annex'!$D$1</c:f>
              <c:strCache>
                <c:ptCount val="1"/>
                <c:pt idx="0">
                  <c:v>Short Term Goals</c:v>
                </c:pt>
              </c:strCache>
            </c:strRef>
          </c:tx>
          <c:spPr>
            <a:ln>
              <a:solidFill>
                <a:srgbClr val="FFC000"/>
              </a:solidFill>
            </a:ln>
          </c:spPr>
          <c:marker>
            <c:spPr>
              <a:solidFill>
                <a:srgbClr val="FFC000"/>
              </a:solidFill>
              <a:ln>
                <a:solidFill>
                  <a:srgbClr val="FFC000"/>
                </a:solidFill>
              </a:ln>
            </c:spPr>
          </c:marker>
          <c:dPt>
            <c:idx val="2"/>
            <c:bubble3D val="0"/>
            <c:extLst>
              <c:ext xmlns:c16="http://schemas.microsoft.com/office/drawing/2014/chart" uri="{C3380CC4-5D6E-409C-BE32-E72D297353CC}">
                <c16:uniqueId val="{00000000-4D08-47ED-B9E4-1A7147575B03}"/>
              </c:ext>
            </c:extLst>
          </c:dPt>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Annex'!$D$2:$D$27</c15:sqref>
                  </c15:fullRef>
                </c:ext>
              </c:extLst>
              <c:f>('ISMS Maturity Index - Annex'!$D$2:$D$18,'ISMS Maturity Index - Annex'!$D$20:$D$27)</c:f>
              <c:numCache>
                <c:formatCode>0.0</c:formatCode>
                <c:ptCount val="17"/>
                <c:pt idx="0">
                  <c:v>3.375</c:v>
                </c:pt>
                <c:pt idx="1">
                  <c:v>3.8125</c:v>
                </c:pt>
                <c:pt idx="2">
                  <c:v>4</c:v>
                </c:pt>
                <c:pt idx="3">
                  <c:v>3.6666666666666665</c:v>
                </c:pt>
                <c:pt idx="4">
                  <c:v>3.875</c:v>
                </c:pt>
                <c:pt idx="5">
                  <c:v>4.0588235294117645</c:v>
                </c:pt>
                <c:pt idx="6">
                  <c:v>4</c:v>
                </c:pt>
                <c:pt idx="7">
                  <c:v>4.1333333333333337</c:v>
                </c:pt>
                <c:pt idx="8">
                  <c:v>4.4000000000000004</c:v>
                </c:pt>
                <c:pt idx="9">
                  <c:v>4.5</c:v>
                </c:pt>
                <c:pt idx="10">
                  <c:v>3.5</c:v>
                </c:pt>
                <c:pt idx="11">
                  <c:v>4.333333333333333</c:v>
                </c:pt>
                <c:pt idx="12">
                  <c:v>4</c:v>
                </c:pt>
                <c:pt idx="13">
                  <c:v>3.6</c:v>
                </c:pt>
                <c:pt idx="14">
                  <c:v>4</c:v>
                </c:pt>
                <c:pt idx="15">
                  <c:v>4.5</c:v>
                </c:pt>
                <c:pt idx="16">
                  <c:v>3.6666666666666665</c:v>
                </c:pt>
              </c:numCache>
            </c:numRef>
          </c:val>
          <c:extLst>
            <c:ext xmlns:c16="http://schemas.microsoft.com/office/drawing/2014/chart" uri="{C3380CC4-5D6E-409C-BE32-E72D297353CC}">
              <c16:uniqueId val="{00000002-88B8-41D8-99ED-8479455615DB}"/>
            </c:ext>
          </c:extLst>
        </c:ser>
        <c:ser>
          <c:idx val="3"/>
          <c:order val="2"/>
          <c:tx>
            <c:strRef>
              <c:f>'ISMS Maturity Index - Annex'!$E$1</c:f>
              <c:strCache>
                <c:ptCount val="1"/>
                <c:pt idx="0">
                  <c:v>Long Term Goals</c:v>
                </c:pt>
              </c:strCache>
            </c:strRef>
          </c:tx>
          <c:spPr>
            <a:ln>
              <a:solidFill>
                <a:srgbClr val="00B050"/>
              </a:solidFill>
            </a:ln>
          </c:spPr>
          <c:marker>
            <c:spPr>
              <a:solidFill>
                <a:srgbClr val="00B050"/>
              </a:solidFill>
              <a:ln>
                <a:solidFill>
                  <a:srgbClr val="00B050"/>
                </a:solidFill>
              </a:ln>
            </c:spPr>
          </c:marker>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Annex'!$E$2:$E$27</c15:sqref>
                  </c15:fullRef>
                </c:ext>
              </c:extLst>
              <c:f>('ISMS Maturity Index - Annex'!$E$2:$E$18,'ISMS Maturity Index - Annex'!$E$20:$E$27)</c:f>
              <c:numCache>
                <c:formatCode>0.0</c:formatCode>
                <c:ptCount val="17"/>
                <c:pt idx="0">
                  <c:v>4.75</c:v>
                </c:pt>
                <c:pt idx="1">
                  <c:v>4.375</c:v>
                </c:pt>
                <c:pt idx="2">
                  <c:v>4.4000000000000004</c:v>
                </c:pt>
                <c:pt idx="3">
                  <c:v>4.333333333333333</c:v>
                </c:pt>
                <c:pt idx="4">
                  <c:v>4.4375</c:v>
                </c:pt>
                <c:pt idx="5">
                  <c:v>4.4705882352941178</c:v>
                </c:pt>
                <c:pt idx="6">
                  <c:v>4.583333333333333</c:v>
                </c:pt>
                <c:pt idx="7">
                  <c:v>4.7333333333333334</c:v>
                </c:pt>
                <c:pt idx="8">
                  <c:v>4.4000000000000004</c:v>
                </c:pt>
                <c:pt idx="9">
                  <c:v>4.5</c:v>
                </c:pt>
                <c:pt idx="10">
                  <c:v>4.666666666666667</c:v>
                </c:pt>
                <c:pt idx="11">
                  <c:v>4.666666666666667</c:v>
                </c:pt>
                <c:pt idx="12">
                  <c:v>4.666666666666667</c:v>
                </c:pt>
                <c:pt idx="13">
                  <c:v>4.7</c:v>
                </c:pt>
                <c:pt idx="14">
                  <c:v>4.666666666666667</c:v>
                </c:pt>
                <c:pt idx="15">
                  <c:v>5</c:v>
                </c:pt>
                <c:pt idx="16">
                  <c:v>4.666666666666667</c:v>
                </c:pt>
              </c:numCache>
            </c:numRef>
          </c:val>
          <c:extLst xmlns:c15="http://schemas.microsoft.com/office/drawing/2012/chart">
            <c:ext xmlns:c16="http://schemas.microsoft.com/office/drawing/2014/chart" uri="{C3380CC4-5D6E-409C-BE32-E72D297353CC}">
              <c16:uniqueId val="{00000003-88B8-41D8-99ED-8479455615DB}"/>
            </c:ext>
          </c:extLst>
        </c:ser>
        <c:dLbls>
          <c:showLegendKey val="0"/>
          <c:showVal val="0"/>
          <c:showCatName val="0"/>
          <c:showSerName val="0"/>
          <c:showPercent val="0"/>
          <c:showBubbleSize val="0"/>
        </c:dLbls>
        <c:axId val="217830720"/>
        <c:axId val="217834640"/>
        <c:extLst>
          <c:ext xmlns:c15="http://schemas.microsoft.com/office/drawing/2012/chart" uri="{02D57815-91ED-43cb-92C2-25804820EDAC}">
            <c15:filteredRadarSeries>
              <c15:ser>
                <c:idx val="4"/>
                <c:order val="3"/>
                <c:tx>
                  <c:strRef>
                    <c:extLst>
                      <c:ext uri="{02D57815-91ED-43cb-92C2-25804820EDAC}">
                        <c15:formulaRef>
                          <c15:sqref>'ISMS Maturity Index - Annex'!$F$1</c15:sqref>
                        </c15:formulaRef>
                      </c:ext>
                    </c:extLst>
                    <c:strCache>
                      <c:ptCount val="1"/>
                      <c:pt idx="0">
                        <c:v>Gap Analysis Short term</c:v>
                      </c:pt>
                    </c:strCache>
                  </c:strRef>
                </c:tx>
                <c:cat>
                  <c:strRef>
                    <c:extLst>
                      <c:ext uri="{02D57815-91ED-43cb-92C2-25804820EDAC}">
                        <c15:fullRef>
                          <c15:sqref>'ISMS Maturity Index - Annex'!$B$2:$B$1048576</c15:sqref>
                        </c15:fullRef>
                        <c15:formulaRef>
                          <c15:sqref>('ISMS Maturity Index - Annex'!$B$2:$B$18,'ISMS Maturity Index - Annex'!$B$20:$B$1048576)</c15:sqref>
                        </c15:formulaRef>
                      </c:ext>
                    </c:extLst>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uri="{02D57815-91ED-43cb-92C2-25804820EDAC}">
                        <c15:fullRef>
                          <c15:sqref>'ISMS Maturity Index - Annex'!$F$2:$F$27</c15:sqref>
                        </c15:fullRef>
                        <c15:formulaRef>
                          <c15:sqref>('ISMS Maturity Index - Annex'!$F$2:$F$18,'ISMS Maturity Index - Annex'!$F$20:$F$27)</c15:sqref>
                        </c15:formulaRef>
                      </c:ext>
                    </c:extLst>
                    <c:numCache>
                      <c:formatCode>0.0</c:formatCode>
                      <c:ptCount val="17"/>
                      <c:pt idx="0">
                        <c:v>-2.125</c:v>
                      </c:pt>
                      <c:pt idx="1">
                        <c:v>-1.75</c:v>
                      </c:pt>
                      <c:pt idx="2">
                        <c:v>-1.6666666666666665</c:v>
                      </c:pt>
                      <c:pt idx="3">
                        <c:v>-2.1666666666666665</c:v>
                      </c:pt>
                      <c:pt idx="4">
                        <c:v>-2</c:v>
                      </c:pt>
                      <c:pt idx="5">
                        <c:v>-2</c:v>
                      </c:pt>
                      <c:pt idx="6">
                        <c:v>-1.8333333333333335</c:v>
                      </c:pt>
                      <c:pt idx="7">
                        <c:v>-2.0666666666666669</c:v>
                      </c:pt>
                      <c:pt idx="8">
                        <c:v>-2.4000000000000004</c:v>
                      </c:pt>
                      <c:pt idx="9">
                        <c:v>-2.5</c:v>
                      </c:pt>
                      <c:pt idx="10">
                        <c:v>-0.83333333333333348</c:v>
                      </c:pt>
                      <c:pt idx="11">
                        <c:v>-1.9999999999999996</c:v>
                      </c:pt>
                      <c:pt idx="12">
                        <c:v>-2</c:v>
                      </c:pt>
                      <c:pt idx="13">
                        <c:v>-1.3000000000000003</c:v>
                      </c:pt>
                      <c:pt idx="14">
                        <c:v>-2.666666666666667</c:v>
                      </c:pt>
                      <c:pt idx="15">
                        <c:v>-2.5</c:v>
                      </c:pt>
                      <c:pt idx="16">
                        <c:v>-1.6666666666666665</c:v>
                      </c:pt>
                    </c:numCache>
                  </c:numRef>
                </c:val>
                <c:extLst>
                  <c:ext xmlns:c16="http://schemas.microsoft.com/office/drawing/2014/chart" uri="{C3380CC4-5D6E-409C-BE32-E72D297353CC}">
                    <c16:uniqueId val="{00000004-88B8-41D8-99ED-8479455615DB}"/>
                  </c:ext>
                </c:extLst>
              </c15:ser>
            </c15:filteredRadarSeries>
            <c15:filteredRadarSeries>
              <c15:ser>
                <c:idx val="5"/>
                <c:order val="4"/>
                <c:tx>
                  <c:strRef>
                    <c:extLst xmlns:c15="http://schemas.microsoft.com/office/drawing/2012/chart">
                      <c:ext xmlns:c15="http://schemas.microsoft.com/office/drawing/2012/chart" uri="{02D57815-91ED-43cb-92C2-25804820EDAC}">
                        <c15:formulaRef>
                          <c15:sqref>'ISMS Maturity Index - Annex'!$G$1</c15:sqref>
                        </c15:formulaRef>
                      </c:ext>
                    </c:extLst>
                    <c:strCache>
                      <c:ptCount val="1"/>
                      <c:pt idx="0">
                        <c:v>Gap analys Long term</c:v>
                      </c:pt>
                    </c:strCache>
                  </c:strRef>
                </c:tx>
                <c:marker>
                  <c:spPr>
                    <a:solidFill>
                      <a:srgbClr val="FFC000"/>
                    </a:solidFill>
                  </c:spPr>
                </c:marker>
                <c:cat>
                  <c:strRef>
                    <c:extLst>
                      <c:ext xmlns:c15="http://schemas.microsoft.com/office/drawing/2012/chart" uri="{02D57815-91ED-43cb-92C2-25804820EDAC}">
                        <c15:fullRef>
                          <c15:sqref>'ISMS Maturity Index - Annex'!$B$2:$B$1048576</c15:sqref>
                        </c15:fullRef>
                        <c15:formulaRef>
                          <c15:sqref>('ISMS Maturity Index - Annex'!$B$2:$B$18,'ISMS Maturity Index - Annex'!$B$20:$B$1048576)</c15:sqref>
                        </c15:formulaRef>
                      </c:ext>
                    </c:extLst>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Annex'!$G$2:$G$27</c15:sqref>
                        </c15:fullRef>
                        <c15:formulaRef>
                          <c15:sqref>('ISMS Maturity Index - Annex'!$G$2:$G$18,'ISMS Maturity Index - Annex'!$G$20:$G$27)</c15:sqref>
                        </c15:formulaRef>
                      </c:ext>
                    </c:extLst>
                    <c:numCache>
                      <c:formatCode>0.0</c:formatCode>
                      <c:ptCount val="17"/>
                      <c:pt idx="0">
                        <c:v>3.5</c:v>
                      </c:pt>
                      <c:pt idx="1">
                        <c:v>2.3125</c:v>
                      </c:pt>
                      <c:pt idx="2">
                        <c:v>2.0666666666666669</c:v>
                      </c:pt>
                      <c:pt idx="3">
                        <c:v>2.833333333333333</c:v>
                      </c:pt>
                      <c:pt idx="4">
                        <c:v>2.5625</c:v>
                      </c:pt>
                      <c:pt idx="5">
                        <c:v>2.4117647058823533</c:v>
                      </c:pt>
                      <c:pt idx="6">
                        <c:v>2.4166666666666665</c:v>
                      </c:pt>
                      <c:pt idx="7">
                        <c:v>2.6666666666666665</c:v>
                      </c:pt>
                      <c:pt idx="8">
                        <c:v>2.4000000000000004</c:v>
                      </c:pt>
                      <c:pt idx="9">
                        <c:v>2.5</c:v>
                      </c:pt>
                      <c:pt idx="10">
                        <c:v>2.0000000000000004</c:v>
                      </c:pt>
                      <c:pt idx="11">
                        <c:v>2.3333333333333335</c:v>
                      </c:pt>
                      <c:pt idx="12">
                        <c:v>2.666666666666667</c:v>
                      </c:pt>
                      <c:pt idx="13">
                        <c:v>2.4000000000000004</c:v>
                      </c:pt>
                      <c:pt idx="14">
                        <c:v>3.3333333333333339</c:v>
                      </c:pt>
                      <c:pt idx="15">
                        <c:v>3</c:v>
                      </c:pt>
                      <c:pt idx="16">
                        <c:v>2.666666666666667</c:v>
                      </c:pt>
                    </c:numCache>
                  </c:numRef>
                </c:val>
                <c:extLst xmlns:c15="http://schemas.microsoft.com/office/drawing/2012/chart">
                  <c:ext xmlns:c16="http://schemas.microsoft.com/office/drawing/2014/chart" uri="{C3380CC4-5D6E-409C-BE32-E72D297353CC}">
                    <c16:uniqueId val="{00000005-139C-440B-9F34-D887A26B32A9}"/>
                  </c:ext>
                </c:extLst>
              </c15:ser>
            </c15:filteredRadarSeries>
          </c:ext>
        </c:extLst>
      </c:radarChart>
      <c:catAx>
        <c:axId val="217830720"/>
        <c:scaling>
          <c:orientation val="minMax"/>
        </c:scaling>
        <c:delete val="0"/>
        <c:axPos val="b"/>
        <c:majorGridlines/>
        <c:numFmt formatCode="General" sourceLinked="0"/>
        <c:majorTickMark val="out"/>
        <c:minorTickMark val="none"/>
        <c:tickLblPos val="nextTo"/>
        <c:crossAx val="217834640"/>
        <c:crosses val="autoZero"/>
        <c:auto val="0"/>
        <c:lblAlgn val="ctr"/>
        <c:lblOffset val="100"/>
        <c:noMultiLvlLbl val="0"/>
      </c:catAx>
      <c:valAx>
        <c:axId val="217834640"/>
        <c:scaling>
          <c:orientation val="minMax"/>
        </c:scaling>
        <c:delete val="0"/>
        <c:axPos val="l"/>
        <c:majorGridlines/>
        <c:numFmt formatCode="0.0" sourceLinked="1"/>
        <c:majorTickMark val="none"/>
        <c:minorTickMark val="none"/>
        <c:tickLblPos val="nextTo"/>
        <c:txPr>
          <a:bodyPr/>
          <a:lstStyle/>
          <a:p>
            <a:pPr>
              <a:defRPr lang="en-US"/>
            </a:pPr>
            <a:endParaRPr lang="LID4096"/>
          </a:p>
        </c:txPr>
        <c:crossAx val="217830720"/>
        <c:crosses val="autoZero"/>
        <c:crossBetween val="between"/>
      </c:valAx>
      <c:spPr>
        <a:noFill/>
        <a:ln w="25400">
          <a:noFill/>
        </a:ln>
      </c:spPr>
    </c:plotArea>
    <c:legend>
      <c:legendPos val="b"/>
      <c:overlay val="0"/>
      <c:txPr>
        <a:bodyPr/>
        <a:lstStyle/>
        <a:p>
          <a:pPr>
            <a:defRPr lang="en-US"/>
          </a:pPr>
          <a:endParaRPr lang="LID4096"/>
        </a:p>
      </c:txPr>
    </c:legend>
    <c:plotVisOnly val="1"/>
    <c:dispBlanksAs val="gap"/>
    <c:showDLblsOverMax val="0"/>
  </c:chart>
  <c:printSettings>
    <c:headerFooter/>
    <c:pageMargins b="0.75000000000000278" l="0.70000000000000062" r="0.70000000000000062" t="0.75000000000000278"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2887980</xdr:colOff>
      <xdr:row>2</xdr:row>
      <xdr:rowOff>15240</xdr:rowOff>
    </xdr:from>
    <xdr:to>
      <xdr:col>1</xdr:col>
      <xdr:colOff>4063365</xdr:colOff>
      <xdr:row>2</xdr:row>
      <xdr:rowOff>1200150</xdr:rowOff>
    </xdr:to>
    <xdr:pic>
      <xdr:nvPicPr>
        <xdr:cNvPr id="5" name="Picture 4" descr="cc logo">
          <a:extLst>
            <a:ext uri="{FF2B5EF4-FFF2-40B4-BE49-F238E27FC236}">
              <a16:creationId xmlns:a16="http://schemas.microsoft.com/office/drawing/2014/main" id="{922063EA-D493-4248-B5D9-4E096CB31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3480" y="381000"/>
          <a:ext cx="1181100"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1181100</xdr:colOff>
      <xdr:row>2</xdr:row>
      <xdr:rowOff>1181100</xdr:rowOff>
    </xdr:to>
    <xdr:pic>
      <xdr:nvPicPr>
        <xdr:cNvPr id="8" name="Picture 7">
          <a:extLst>
            <a:ext uri="{FF2B5EF4-FFF2-40B4-BE49-F238E27FC236}">
              <a16:creationId xmlns:a16="http://schemas.microsoft.com/office/drawing/2014/main" id="{81FD094C-99D2-4FBD-B078-567DF9D6B2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0" y="365760"/>
          <a:ext cx="1181100"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1455420</xdr:colOff>
      <xdr:row>2</xdr:row>
      <xdr:rowOff>38100</xdr:rowOff>
    </xdr:from>
    <xdr:to>
      <xdr:col>1</xdr:col>
      <xdr:colOff>2682240</xdr:colOff>
      <xdr:row>2</xdr:row>
      <xdr:rowOff>1234440</xdr:rowOff>
    </xdr:to>
    <xdr:pic>
      <xdr:nvPicPr>
        <xdr:cNvPr id="10" name="Picture 9">
          <a:extLst>
            <a:ext uri="{FF2B5EF4-FFF2-40B4-BE49-F238E27FC236}">
              <a16:creationId xmlns:a16="http://schemas.microsoft.com/office/drawing/2014/main" id="{C37C8EE0-2169-4122-B9AD-43AFEDE844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50920" y="403860"/>
          <a:ext cx="1219200" cy="1188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320937</xdr:colOff>
      <xdr:row>23</xdr:row>
      <xdr:rowOff>175259</xdr:rowOff>
    </xdr:to>
    <xdr:graphicFrame macro="">
      <xdr:nvGraphicFramePr>
        <xdr:cNvPr id="2" name="Chart 1">
          <a:extLst>
            <a:ext uri="{FF2B5EF4-FFF2-40B4-BE49-F238E27FC236}">
              <a16:creationId xmlns:a16="http://schemas.microsoft.com/office/drawing/2014/main" id="{118F58E4-45B4-4C8A-8EB0-EA17D5BCD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0</xdr:row>
      <xdr:rowOff>0</xdr:rowOff>
    </xdr:from>
    <xdr:to>
      <xdr:col>22</xdr:col>
      <xdr:colOff>0</xdr:colOff>
      <xdr:row>24</xdr:row>
      <xdr:rowOff>0</xdr:rowOff>
    </xdr:to>
    <xdr:graphicFrame macro="">
      <xdr:nvGraphicFramePr>
        <xdr:cNvPr id="5" name="Chart 4">
          <a:extLst>
            <a:ext uri="{FF2B5EF4-FFF2-40B4-BE49-F238E27FC236}">
              <a16:creationId xmlns:a16="http://schemas.microsoft.com/office/drawing/2014/main" id="{808E9ABB-D0AD-4A95-BCCD-517097FA7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91439</xdr:colOff>
      <xdr:row>0</xdr:row>
      <xdr:rowOff>0</xdr:rowOff>
    </xdr:from>
    <xdr:to>
      <xdr:col>17</xdr:col>
      <xdr:colOff>0</xdr:colOff>
      <xdr:row>9</xdr:row>
      <xdr:rowOff>0</xdr:rowOff>
    </xdr:to>
    <xdr:graphicFrame macro="">
      <xdr:nvGraphicFramePr>
        <xdr:cNvPr id="2" name="Chart 1">
          <a:extLst>
            <a:ext uri="{FF2B5EF4-FFF2-40B4-BE49-F238E27FC236}">
              <a16:creationId xmlns:a16="http://schemas.microsoft.com/office/drawing/2014/main" id="{0AB7DAE6-FD79-4829-92A1-0BA45B972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82474</xdr:colOff>
      <xdr:row>0</xdr:row>
      <xdr:rowOff>0</xdr:rowOff>
    </xdr:from>
    <xdr:to>
      <xdr:col>20</xdr:col>
      <xdr:colOff>582706</xdr:colOff>
      <xdr:row>18</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B5529F-B448-488B-885D-717F72121BEC}" name="Table132" displayName="Table132" ref="A1:F9" totalsRowCount="1" headerRowDxfId="24" dataDxfId="23">
  <autoFilter ref="A1:F8" xr:uid="{00000000-0009-0000-0100-000002000000}"/>
  <tableColumns count="6">
    <tableColumn id="1" xr3:uid="{321EF9F4-E26B-46CE-991E-18B2D3D98D04}" name="ISO 27001 Areas - Main Clauses" dataDxfId="22"/>
    <tableColumn id="2" xr3:uid="{9E3CAF2F-8536-46DE-B04F-E65B74729845}" name="Current State" dataDxfId="21"/>
    <tableColumn id="3" xr3:uid="{18C5A3B1-03AD-46AF-8FA2-75A65D3336E2}" name="High Impact/Short Term Goals" dataDxfId="20"/>
    <tableColumn id="4" xr3:uid="{6CB5DF6F-7D86-4497-B3F4-9B8069A9E791}" name="Long Term Goals" dataDxfId="19"/>
    <tableColumn id="5" xr3:uid="{E005ACC8-3F3D-4ED1-AC4E-6F3FFFA93B16}" name="Gap Analysis Short term" dataDxfId="18">
      <calculatedColumnFormula>Table132[[#This Row],[High Impact/Short Term Goals]]-Table132[[#This Row],[Current State]]</calculatedColumnFormula>
    </tableColumn>
    <tableColumn id="6" xr3:uid="{FCFD6E7E-DC38-4995-951D-B59E51B6E797}" name="Gap analys Long term" dataDxfId="17">
      <calculatedColumnFormula>Table132[[#This Row],[Long Term Goals]]-Table132[[#This Row],[Current State]]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G27" totalsRowShown="0" headerRowDxfId="16" dataDxfId="15">
  <autoFilter ref="A1:G27" xr:uid="{991569E0-D440-450F-AB8C-7BDCF5DA0948}"/>
  <sortState xmlns:xlrd2="http://schemas.microsoft.com/office/spreadsheetml/2017/richdata2" ref="A2:G18">
    <sortCondition ref="A1:A18"/>
  </sortState>
  <tableColumns count="7">
    <tableColumn id="8" xr3:uid="{C23663F1-F1CF-4787-B057-9A7A328CCB79}" name="Seq.N R" dataCellStyle="Normal"/>
    <tableColumn id="1" xr3:uid="{00000000-0010-0000-0000-000001000000}" name="ISO 27001 Areas -  Annex" dataDxfId="14"/>
    <tableColumn id="2" xr3:uid="{00000000-0010-0000-0000-000002000000}" name="Current State" dataDxfId="13"/>
    <tableColumn id="3" xr3:uid="{00000000-0010-0000-0000-000003000000}" name="Short Term Goals" dataDxfId="12"/>
    <tableColumn id="4" xr3:uid="{00000000-0010-0000-0000-000004000000}" name="Long Term Goals" dataDxfId="11"/>
    <tableColumn id="5" xr3:uid="{00000000-0010-0000-0000-000005000000}" name="Gap Analysis Short term" dataDxfId="10">
      <calculatedColumnFormula>Table13[[#This Row],[Current State]]-Table13[[#This Row],[Short Term Goals]]</calculatedColumnFormula>
    </tableColumn>
    <tableColumn id="6" xr3:uid="{00000000-0010-0000-0000-000006000000}" name="Gap analys Long term" dataDxfId="9">
      <calculatedColumnFormula>Table13[[#This Row],[Long Term Goals]]-Table13[[#This Row],[Current State]]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hyperlink" Target="https://www.iso27001security.com/html/toolkit.html" TargetMode="External"/><Relationship Id="rId2" Type="http://schemas.openxmlformats.org/officeDocument/2006/relationships/hyperlink" Target="https://www.neupart.com/hubfs/Pdf/eng/k_eng_221018.pdf?hsLang=en-us" TargetMode="External"/><Relationship Id="rId1" Type="http://schemas.openxmlformats.org/officeDocument/2006/relationships/hyperlink" Target="http://infotech-bg.com/sites/default/files/presentations/2020/B04.pdf" TargetMode="External"/><Relationship Id="rId5" Type="http://schemas.openxmlformats.org/officeDocument/2006/relationships/hyperlink" Target="https://iso27001security.com/ISO27k_Information_security_program_maturity_assessment_tool.xlsx" TargetMode="External"/><Relationship Id="rId4" Type="http://schemas.openxmlformats.org/officeDocument/2006/relationships/hyperlink" Target="https://nvlpubs.nist.gov/nistpubs/legacy/sp/nistspecialpublication800-55r1.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Capability_Maturity_Model_Integr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BA853-333E-43F8-B4B4-00539D56558C}">
  <sheetPr codeName="Sheet1">
    <tabColor theme="1"/>
  </sheetPr>
  <dimension ref="A1:C21"/>
  <sheetViews>
    <sheetView tabSelected="1" workbookViewId="0">
      <selection activeCell="B2" sqref="B2"/>
    </sheetView>
  </sheetViews>
  <sheetFormatPr defaultColWidth="0" defaultRowHeight="14.4" zeroHeight="1" x14ac:dyDescent="0.3"/>
  <cols>
    <col min="1" max="1" width="13.6640625" bestFit="1" customWidth="1"/>
    <col min="2" max="2" width="12.33203125" bestFit="1" customWidth="1"/>
    <col min="3" max="3" width="106.33203125" customWidth="1"/>
    <col min="4" max="16384" width="8.88671875" hidden="1"/>
  </cols>
  <sheetData>
    <row r="1" spans="1:3" x14ac:dyDescent="0.3">
      <c r="A1" s="69" t="s">
        <v>143</v>
      </c>
      <c r="B1" s="109" t="b">
        <v>1</v>
      </c>
      <c r="C1" t="s">
        <v>207</v>
      </c>
    </row>
    <row r="2" spans="1:3" x14ac:dyDescent="0.3">
      <c r="C2" s="49" t="s">
        <v>464</v>
      </c>
    </row>
    <row r="3" spans="1:3" x14ac:dyDescent="0.3">
      <c r="A3" s="80" t="s">
        <v>208</v>
      </c>
    </row>
    <row r="4" spans="1:3" x14ac:dyDescent="0.3">
      <c r="B4" s="103" t="s">
        <v>209</v>
      </c>
      <c r="C4" s="103"/>
    </row>
    <row r="5" spans="1:3" x14ac:dyDescent="0.3">
      <c r="B5" s="103" t="s">
        <v>210</v>
      </c>
      <c r="C5" s="103"/>
    </row>
    <row r="6" spans="1:3" x14ac:dyDescent="0.3">
      <c r="B6" s="103" t="s">
        <v>211</v>
      </c>
      <c r="C6" s="103"/>
    </row>
    <row r="7" spans="1:3" x14ac:dyDescent="0.3"/>
    <row r="8" spans="1:3" x14ac:dyDescent="0.3">
      <c r="A8" s="69" t="s">
        <v>190</v>
      </c>
      <c r="B8" s="69" t="s">
        <v>191</v>
      </c>
    </row>
    <row r="9" spans="1:3" x14ac:dyDescent="0.3">
      <c r="B9" s="103" t="s">
        <v>192</v>
      </c>
      <c r="C9" s="103"/>
    </row>
    <row r="10" spans="1:3" x14ac:dyDescent="0.3"/>
    <row r="11" spans="1:3" x14ac:dyDescent="0.3"/>
    <row r="12" spans="1:3" x14ac:dyDescent="0.3">
      <c r="A12" t="s">
        <v>212</v>
      </c>
    </row>
    <row r="13" spans="1:3" x14ac:dyDescent="0.3">
      <c r="B13" s="83" t="s">
        <v>231</v>
      </c>
      <c r="C13" t="s">
        <v>213</v>
      </c>
    </row>
    <row r="14" spans="1:3" x14ac:dyDescent="0.3">
      <c r="B14" s="82" t="s">
        <v>232</v>
      </c>
      <c r="C14" t="s">
        <v>214</v>
      </c>
    </row>
    <row r="15" spans="1:3" x14ac:dyDescent="0.3">
      <c r="B15" s="81" t="s">
        <v>233</v>
      </c>
      <c r="C15" t="s">
        <v>215</v>
      </c>
    </row>
    <row r="16" spans="1:3" x14ac:dyDescent="0.3"/>
    <row r="17" spans="1:2" x14ac:dyDescent="0.3"/>
    <row r="18" spans="1:2" x14ac:dyDescent="0.3">
      <c r="A18" t="s">
        <v>230</v>
      </c>
    </row>
    <row r="19" spans="1:2" x14ac:dyDescent="0.3">
      <c r="B19" t="s">
        <v>234</v>
      </c>
    </row>
    <row r="20" spans="1:2" x14ac:dyDescent="0.3">
      <c r="B20" t="s">
        <v>235</v>
      </c>
    </row>
    <row r="21" spans="1:2" x14ac:dyDescent="0.3"/>
  </sheetData>
  <sheetProtection sheet="1" objects="1" scenarios="1"/>
  <mergeCells count="4">
    <mergeCell ref="B4:C4"/>
    <mergeCell ref="B5:C5"/>
    <mergeCell ref="B6:C6"/>
    <mergeCell ref="B9:C9"/>
  </mergeCell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tabColor rgb="FF0070C0"/>
    <pageSetUpPr fitToPage="1"/>
  </sheetPr>
  <dimension ref="A1:H21"/>
  <sheetViews>
    <sheetView zoomScaleNormal="100" workbookViewId="0">
      <selection activeCell="H2" sqref="H2"/>
    </sheetView>
  </sheetViews>
  <sheetFormatPr defaultColWidth="0" defaultRowHeight="14.4" zeroHeight="1" x14ac:dyDescent="0.3"/>
  <cols>
    <col min="1" max="1" width="11.5546875" bestFit="1" customWidth="1"/>
    <col min="2" max="2" width="34.6640625" bestFit="1" customWidth="1"/>
    <col min="3" max="3" width="8.5546875" bestFit="1" customWidth="1"/>
    <col min="4" max="4" width="12.109375" bestFit="1" customWidth="1"/>
    <col min="5" max="5" width="21.6640625" customWidth="1"/>
    <col min="6" max="6" width="26.109375" customWidth="1"/>
    <col min="7" max="7" width="10.109375" bestFit="1" customWidth="1"/>
    <col min="8" max="8" width="23.44140625" style="5" customWidth="1"/>
    <col min="9" max="9" width="12.33203125" hidden="1" customWidth="1"/>
    <col min="10" max="16384" width="12.33203125" hidden="1"/>
  </cols>
  <sheetData>
    <row r="1" spans="1:8" ht="17.399999999999999" thickBot="1" x14ac:dyDescent="0.35">
      <c r="A1" s="13" t="s">
        <v>35</v>
      </c>
      <c r="B1" s="1" t="s">
        <v>268</v>
      </c>
    </row>
    <row r="2" spans="1:8" ht="15" customHeight="1" thickBot="1" x14ac:dyDescent="0.35">
      <c r="A2" s="107" t="s">
        <v>37</v>
      </c>
      <c r="B2" s="108"/>
      <c r="C2" s="8" t="s">
        <v>150</v>
      </c>
      <c r="D2" s="61">
        <f ca="1">IFERROR(AVERAGEIF(D6:D20,"&gt;0"),0)</f>
        <v>2.3333333333333335</v>
      </c>
      <c r="E2" s="61">
        <f ca="1">IFERROR(AVERAGEIF(E6:E20,"&gt;0"),0)</f>
        <v>4</v>
      </c>
      <c r="F2" s="61">
        <f ca="1">IFERROR(AVERAGEIF(F6:F20,"&gt;0"),0)</f>
        <v>4.4000000000000004</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152</v>
      </c>
      <c r="B4" s="3" t="s">
        <v>151</v>
      </c>
      <c r="C4" s="3"/>
      <c r="D4" s="27"/>
      <c r="E4" s="27"/>
      <c r="F4" s="27"/>
      <c r="G4" s="8"/>
      <c r="H4" s="8"/>
    </row>
    <row r="5" spans="1:8" ht="15" thickBot="1" x14ac:dyDescent="0.35">
      <c r="A5" s="2"/>
      <c r="B5" s="3"/>
      <c r="C5" s="3"/>
      <c r="D5" s="27"/>
      <c r="E5" s="27"/>
      <c r="F5" s="27"/>
      <c r="G5" s="8"/>
      <c r="H5" s="8"/>
    </row>
    <row r="6" spans="1:8" ht="29.4" thickBot="1" x14ac:dyDescent="0.35">
      <c r="A6" s="95" t="s">
        <v>299</v>
      </c>
      <c r="B6" s="95" t="s">
        <v>300</v>
      </c>
      <c r="C6" s="7" t="s">
        <v>295</v>
      </c>
      <c r="D6" s="61">
        <f t="shared" ref="D6:D20" ca="1" si="0">IF(demo,1+ROUND(RAND()*2,0.5),1)</f>
        <v>2</v>
      </c>
      <c r="E6" s="61">
        <f t="shared" ref="E6:E20" ca="1" si="1">IF(demo,3+ROUND(RAND()*2,0.5),3)</f>
        <v>3</v>
      </c>
      <c r="F6" s="61">
        <f t="shared" ref="F6:F20" ca="1" si="2">IF(demo,4+ROUND(RAND(),0.5),5)</f>
        <v>4</v>
      </c>
      <c r="G6" s="62"/>
      <c r="H6" s="62"/>
    </row>
    <row r="7" spans="1:8" ht="15" thickBot="1" x14ac:dyDescent="0.35">
      <c r="A7" s="95" t="s">
        <v>329</v>
      </c>
      <c r="B7" s="95" t="s">
        <v>330</v>
      </c>
      <c r="C7" s="7" t="s">
        <v>295</v>
      </c>
      <c r="D7" s="61">
        <f t="shared" ca="1" si="0"/>
        <v>3</v>
      </c>
      <c r="E7" s="61">
        <f t="shared" ca="1" si="1"/>
        <v>4</v>
      </c>
      <c r="F7" s="61">
        <f t="shared" ca="1" si="2"/>
        <v>5</v>
      </c>
      <c r="G7" s="62"/>
      <c r="H7" s="62"/>
    </row>
    <row r="8" spans="1:8" ht="15" thickBot="1" x14ac:dyDescent="0.35">
      <c r="A8" s="95" t="s">
        <v>331</v>
      </c>
      <c r="B8" s="95" t="s">
        <v>332</v>
      </c>
      <c r="C8" s="7" t="s">
        <v>295</v>
      </c>
      <c r="D8" s="61">
        <f t="shared" ca="1" si="0"/>
        <v>3</v>
      </c>
      <c r="E8" s="61">
        <f t="shared" ca="1" si="1"/>
        <v>4</v>
      </c>
      <c r="F8" s="61">
        <f t="shared" ca="1" si="2"/>
        <v>4</v>
      </c>
      <c r="G8" s="62"/>
      <c r="H8" s="62"/>
    </row>
    <row r="9" spans="1:8" ht="15" thickBot="1" x14ac:dyDescent="0.35">
      <c r="A9" s="95" t="s">
        <v>303</v>
      </c>
      <c r="B9" s="95" t="s">
        <v>304</v>
      </c>
      <c r="C9" s="7" t="s">
        <v>295</v>
      </c>
      <c r="D9" s="61">
        <f t="shared" ca="1" si="0"/>
        <v>2</v>
      </c>
      <c r="E9" s="61">
        <f t="shared" ca="1" si="1"/>
        <v>4</v>
      </c>
      <c r="F9" s="61">
        <f t="shared" ca="1" si="2"/>
        <v>4</v>
      </c>
      <c r="G9" s="62"/>
      <c r="H9" s="62"/>
    </row>
    <row r="10" spans="1:8" ht="15" thickBot="1" x14ac:dyDescent="0.35">
      <c r="A10" s="95" t="s">
        <v>305</v>
      </c>
      <c r="B10" s="95" t="s">
        <v>306</v>
      </c>
      <c r="C10" s="7" t="s">
        <v>295</v>
      </c>
      <c r="D10" s="61">
        <f t="shared" ca="1" si="0"/>
        <v>2</v>
      </c>
      <c r="E10" s="61">
        <f t="shared" ca="1" si="1"/>
        <v>5</v>
      </c>
      <c r="F10" s="61">
        <f t="shared" ca="1" si="2"/>
        <v>4</v>
      </c>
      <c r="G10" s="62"/>
      <c r="H10" s="62"/>
    </row>
    <row r="11" spans="1:8" ht="15" thickBot="1" x14ac:dyDescent="0.35">
      <c r="A11" s="95" t="s">
        <v>333</v>
      </c>
      <c r="B11" s="95" t="s">
        <v>334</v>
      </c>
      <c r="C11" s="7" t="s">
        <v>295</v>
      </c>
      <c r="D11" s="61">
        <f t="shared" ca="1" si="0"/>
        <v>3</v>
      </c>
      <c r="E11" s="61">
        <f t="shared" ca="1" si="1"/>
        <v>4</v>
      </c>
      <c r="F11" s="61">
        <f t="shared" ca="1" si="2"/>
        <v>4</v>
      </c>
      <c r="G11" s="62"/>
      <c r="H11" s="62"/>
    </row>
    <row r="12" spans="1:8" ht="29.4" thickBot="1" x14ac:dyDescent="0.35">
      <c r="A12" s="95" t="s">
        <v>335</v>
      </c>
      <c r="B12" s="95" t="s">
        <v>336</v>
      </c>
      <c r="C12" s="7" t="s">
        <v>295</v>
      </c>
      <c r="D12" s="61">
        <f t="shared" ca="1" si="0"/>
        <v>3</v>
      </c>
      <c r="E12" s="61">
        <f t="shared" ca="1" si="1"/>
        <v>4</v>
      </c>
      <c r="F12" s="61">
        <f t="shared" ca="1" si="2"/>
        <v>5</v>
      </c>
      <c r="G12" s="62"/>
      <c r="H12" s="62"/>
    </row>
    <row r="13" spans="1:8" ht="15" thickBot="1" x14ac:dyDescent="0.35">
      <c r="A13" s="95" t="s">
        <v>311</v>
      </c>
      <c r="B13" s="95" t="s">
        <v>312</v>
      </c>
      <c r="C13" s="7" t="s">
        <v>295</v>
      </c>
      <c r="D13" s="61">
        <f t="shared" ca="1" si="0"/>
        <v>2</v>
      </c>
      <c r="E13" s="61">
        <f t="shared" ca="1" si="1"/>
        <v>4</v>
      </c>
      <c r="F13" s="61">
        <f t="shared" ca="1" si="2"/>
        <v>5</v>
      </c>
      <c r="G13" s="62"/>
      <c r="H13" s="62"/>
    </row>
    <row r="14" spans="1:8" ht="15" thickBot="1" x14ac:dyDescent="0.35">
      <c r="A14" s="95" t="s">
        <v>325</v>
      </c>
      <c r="B14" s="95" t="s">
        <v>326</v>
      </c>
      <c r="C14" s="7" t="s">
        <v>295</v>
      </c>
      <c r="D14" s="61">
        <f t="shared" ca="1" si="0"/>
        <v>2</v>
      </c>
      <c r="E14" s="61">
        <f t="shared" ca="1" si="1"/>
        <v>5</v>
      </c>
      <c r="F14" s="61">
        <f t="shared" ca="1" si="2"/>
        <v>5</v>
      </c>
      <c r="G14" s="62"/>
      <c r="H14" s="62"/>
    </row>
    <row r="15" spans="1:8" ht="15" thickBot="1" x14ac:dyDescent="0.35">
      <c r="A15" s="95" t="s">
        <v>337</v>
      </c>
      <c r="B15" s="95" t="s">
        <v>338</v>
      </c>
      <c r="C15" s="7" t="s">
        <v>295</v>
      </c>
      <c r="D15" s="61">
        <f t="shared" ca="1" si="0"/>
        <v>3</v>
      </c>
      <c r="E15" s="61">
        <f t="shared" ca="1" si="1"/>
        <v>5</v>
      </c>
      <c r="F15" s="61">
        <f t="shared" ca="1" si="2"/>
        <v>5</v>
      </c>
      <c r="G15" s="62"/>
      <c r="H15" s="62"/>
    </row>
    <row r="16" spans="1:8" ht="15" thickBot="1" x14ac:dyDescent="0.35">
      <c r="A16" s="95" t="s">
        <v>339</v>
      </c>
      <c r="B16" s="95" t="s">
        <v>340</v>
      </c>
      <c r="C16" s="7" t="s">
        <v>295</v>
      </c>
      <c r="D16" s="61">
        <f t="shared" ca="1" si="0"/>
        <v>2</v>
      </c>
      <c r="E16" s="61">
        <f t="shared" ca="1" si="1"/>
        <v>4</v>
      </c>
      <c r="F16" s="61">
        <f t="shared" ca="1" si="2"/>
        <v>4</v>
      </c>
      <c r="G16" s="62"/>
      <c r="H16" s="62"/>
    </row>
    <row r="17" spans="1:8" ht="15" thickBot="1" x14ac:dyDescent="0.35">
      <c r="A17" s="95" t="s">
        <v>341</v>
      </c>
      <c r="B17" s="95" t="s">
        <v>342</v>
      </c>
      <c r="C17" s="7" t="s">
        <v>295</v>
      </c>
      <c r="D17" s="61">
        <f t="shared" ca="1" si="0"/>
        <v>1</v>
      </c>
      <c r="E17" s="61">
        <f t="shared" ca="1" si="1"/>
        <v>4</v>
      </c>
      <c r="F17" s="61">
        <f t="shared" ca="1" si="2"/>
        <v>5</v>
      </c>
      <c r="G17" s="62"/>
      <c r="H17" s="62"/>
    </row>
    <row r="18" spans="1:8" ht="15" thickBot="1" x14ac:dyDescent="0.35">
      <c r="A18" s="95" t="s">
        <v>343</v>
      </c>
      <c r="B18" s="95" t="s">
        <v>344</v>
      </c>
      <c r="C18" s="7" t="s">
        <v>295</v>
      </c>
      <c r="D18" s="61">
        <f t="shared" ca="1" si="0"/>
        <v>3</v>
      </c>
      <c r="E18" s="61">
        <f t="shared" ca="1" si="1"/>
        <v>4</v>
      </c>
      <c r="F18" s="61">
        <f t="shared" ca="1" si="2"/>
        <v>4</v>
      </c>
      <c r="G18" s="62"/>
      <c r="H18" s="62"/>
    </row>
    <row r="19" spans="1:8" ht="15" thickBot="1" x14ac:dyDescent="0.35">
      <c r="A19" s="95" t="s">
        <v>345</v>
      </c>
      <c r="B19" s="95" t="s">
        <v>346</v>
      </c>
      <c r="C19" s="7" t="s">
        <v>295</v>
      </c>
      <c r="D19" s="61">
        <f t="shared" ca="1" si="0"/>
        <v>2</v>
      </c>
      <c r="E19" s="61">
        <f t="shared" ca="1" si="1"/>
        <v>3</v>
      </c>
      <c r="F19" s="61">
        <f t="shared" ca="1" si="2"/>
        <v>4</v>
      </c>
      <c r="G19" s="62"/>
      <c r="H19" s="62"/>
    </row>
    <row r="20" spans="1:8" ht="29.4" thickBot="1" x14ac:dyDescent="0.35">
      <c r="A20" s="95" t="s">
        <v>347</v>
      </c>
      <c r="B20" s="95" t="s">
        <v>348</v>
      </c>
      <c r="C20" s="7" t="s">
        <v>295</v>
      </c>
      <c r="D20" s="61">
        <f t="shared" ca="1" si="0"/>
        <v>2</v>
      </c>
      <c r="E20" s="61">
        <f t="shared" ca="1" si="1"/>
        <v>3</v>
      </c>
      <c r="F20" s="61">
        <f t="shared" ca="1" si="2"/>
        <v>4</v>
      </c>
      <c r="G20" s="62"/>
      <c r="H20" s="62"/>
    </row>
    <row r="21" spans="1:8" ht="28.8" hidden="1" x14ac:dyDescent="0.3">
      <c r="A21" s="92" t="s">
        <v>347</v>
      </c>
      <c r="B21" s="94" t="s">
        <v>348</v>
      </c>
    </row>
  </sheetData>
  <sheetProtection sheet="1" formatColumns="0"/>
  <mergeCells count="1">
    <mergeCell ref="A2:B2"/>
  </mergeCells>
  <phoneticPr fontId="4" type="noConversion"/>
  <conditionalFormatting sqref="D2:F2">
    <cfRule type="cellIs" dxfId="3" priority="2" operator="equal">
      <formula>0</formula>
    </cfRule>
    <cfRule type="colorScale" priority="3">
      <colorScale>
        <cfvo type="num" val="1"/>
        <cfvo type="num" val="3"/>
        <cfvo type="num" val="5"/>
        <color rgb="FFFF0000"/>
        <color rgb="FFFFC000"/>
        <color rgb="FF00B050"/>
      </colorScale>
    </cfRule>
  </conditionalFormatting>
  <conditionalFormatting sqref="D6:F20">
    <cfRule type="colorScale" priority="1">
      <colorScale>
        <cfvo type="num" val="1"/>
        <cfvo type="num" val="3"/>
        <cfvo type="num" val="5"/>
        <color rgb="FFFF0000"/>
        <color rgb="FFFFC000"/>
        <color rgb="FF00B050"/>
      </colorScale>
    </cfRule>
  </conditionalFormatting>
  <conditionalFormatting sqref="D18:F19">
    <cfRule type="colorScale" priority="6">
      <colorScale>
        <cfvo type="num" val="1"/>
        <cfvo type="num" val="3"/>
        <cfvo type="num" val="5"/>
        <color rgb="FFFF0000"/>
        <color rgb="FFFFC000"/>
        <color rgb="FF00B050"/>
      </colorScale>
    </cfRule>
  </conditionalFormatting>
  <hyperlinks>
    <hyperlink ref="A1" location="'Security Maturity Evaluation'!A1" display="Back to main" xr:uid="{04E4E814-8BC4-4999-8702-0AC96A707E7C}"/>
  </hyperlinks>
  <pageMargins left="0.7" right="0.7" top="0.75" bottom="0.75" header="0.3" footer="0.3"/>
  <pageSetup scale="6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tabColor rgb="FF0070C0"/>
  </sheetPr>
  <dimension ref="A1:XFC17"/>
  <sheetViews>
    <sheetView workbookViewId="0">
      <selection activeCell="H2" sqref="H2"/>
    </sheetView>
  </sheetViews>
  <sheetFormatPr defaultColWidth="0" defaultRowHeight="14.4" zeroHeight="1" x14ac:dyDescent="0.3"/>
  <cols>
    <col min="1" max="1" width="11.5546875" bestFit="1" customWidth="1"/>
    <col min="2" max="2" width="53.88671875" bestFit="1" customWidth="1"/>
    <col min="3" max="3" width="32.44140625" customWidth="1"/>
    <col min="4" max="6" width="16.109375" customWidth="1"/>
    <col min="7" max="7" width="32.109375" customWidth="1"/>
    <col min="8" max="8" width="16.109375" customWidth="1"/>
    <col min="9" max="16383" width="16.109375" hidden="1"/>
    <col min="16384" max="16384" width="12.33203125" hidden="1" customWidth="1"/>
  </cols>
  <sheetData>
    <row r="1" spans="1:8" ht="17.399999999999999" thickBot="1" x14ac:dyDescent="0.35">
      <c r="A1" s="13" t="s">
        <v>35</v>
      </c>
      <c r="B1" s="1" t="s">
        <v>269</v>
      </c>
      <c r="C1" s="1"/>
    </row>
    <row r="2" spans="1:8" ht="15" customHeight="1" thickBot="1" x14ac:dyDescent="0.35">
      <c r="A2" s="107" t="s">
        <v>37</v>
      </c>
      <c r="B2" s="108"/>
      <c r="C2" s="59" t="s">
        <v>150</v>
      </c>
      <c r="D2" s="57">
        <f ca="1">AVERAGEIF(D5:D10,"&gt;0")</f>
        <v>1.5</v>
      </c>
      <c r="E2" s="57">
        <f ca="1">AVERAGEIF(E5:E10,"&gt;0")</f>
        <v>3.6666666666666665</v>
      </c>
      <c r="F2" s="57">
        <f ca="1">AVERAGEIF(F5:F10,"&gt;0")</f>
        <v>4.333333333333333</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141</v>
      </c>
      <c r="B4" s="2" t="s">
        <v>142</v>
      </c>
      <c r="C4" s="6"/>
      <c r="D4" s="6"/>
      <c r="E4" s="6"/>
      <c r="F4" s="6"/>
      <c r="G4" s="7"/>
      <c r="H4" s="7"/>
    </row>
    <row r="5" spans="1:8" ht="15" thickBot="1" x14ac:dyDescent="0.35">
      <c r="A5" s="95" t="s">
        <v>349</v>
      </c>
      <c r="B5" s="95" t="s">
        <v>350</v>
      </c>
      <c r="C5" s="7" t="s">
        <v>295</v>
      </c>
      <c r="D5" s="61">
        <f t="shared" ref="D5:D10" ca="1" si="0">IF(demo,1+ROUND(RAND()*2,0.5),1)</f>
        <v>1</v>
      </c>
      <c r="E5" s="61">
        <f t="shared" ref="E5:E10" ca="1" si="1">IF(demo,3+ROUND(RAND()*2,0.5),3)</f>
        <v>3</v>
      </c>
      <c r="F5" s="61">
        <f t="shared" ref="F5:F10" ca="1" si="2">IF(demo,4+ROUND(RAND(),0.5),5)</f>
        <v>5</v>
      </c>
      <c r="G5" s="7"/>
      <c r="H5" s="7"/>
    </row>
    <row r="6" spans="1:8" ht="15" thickBot="1" x14ac:dyDescent="0.35">
      <c r="A6" s="95" t="s">
        <v>351</v>
      </c>
      <c r="B6" s="95" t="s">
        <v>352</v>
      </c>
      <c r="C6" s="7" t="s">
        <v>295</v>
      </c>
      <c r="D6" s="61">
        <f t="shared" ca="1" si="0"/>
        <v>1</v>
      </c>
      <c r="E6" s="61">
        <f t="shared" ca="1" si="1"/>
        <v>4</v>
      </c>
      <c r="F6" s="61">
        <f t="shared" ca="1" si="2"/>
        <v>4</v>
      </c>
      <c r="G6" s="7"/>
      <c r="H6" s="7"/>
    </row>
    <row r="7" spans="1:8" ht="15" thickBot="1" x14ac:dyDescent="0.35">
      <c r="A7" s="95" t="s">
        <v>353</v>
      </c>
      <c r="B7" s="95" t="s">
        <v>354</v>
      </c>
      <c r="C7" s="7" t="s">
        <v>295</v>
      </c>
      <c r="D7" s="61">
        <f t="shared" ca="1" si="0"/>
        <v>1</v>
      </c>
      <c r="E7" s="61">
        <f t="shared" ca="1" si="1"/>
        <v>4</v>
      </c>
      <c r="F7" s="61">
        <f t="shared" ca="1" si="2"/>
        <v>4</v>
      </c>
      <c r="G7" s="7"/>
      <c r="H7" s="7"/>
    </row>
    <row r="8" spans="1:8" ht="15" thickBot="1" x14ac:dyDescent="0.35">
      <c r="A8" s="95" t="s">
        <v>355</v>
      </c>
      <c r="B8" s="95" t="s">
        <v>356</v>
      </c>
      <c r="C8" s="7" t="s">
        <v>295</v>
      </c>
      <c r="D8" s="61">
        <f t="shared" ca="1" si="0"/>
        <v>2</v>
      </c>
      <c r="E8" s="61">
        <f t="shared" ca="1" si="1"/>
        <v>4</v>
      </c>
      <c r="F8" s="61">
        <f t="shared" ca="1" si="2"/>
        <v>4</v>
      </c>
      <c r="G8" s="7"/>
      <c r="H8" s="7"/>
    </row>
    <row r="9" spans="1:8" ht="15" thickBot="1" x14ac:dyDescent="0.35">
      <c r="A9" s="95" t="s">
        <v>309</v>
      </c>
      <c r="B9" s="95" t="s">
        <v>310</v>
      </c>
      <c r="C9" s="7" t="s">
        <v>295</v>
      </c>
      <c r="D9" s="61">
        <f t="shared" ca="1" si="0"/>
        <v>2</v>
      </c>
      <c r="E9" s="61">
        <f t="shared" ca="1" si="1"/>
        <v>4</v>
      </c>
      <c r="F9" s="61">
        <f t="shared" ca="1" si="2"/>
        <v>4</v>
      </c>
      <c r="G9" s="7"/>
      <c r="H9" s="7"/>
    </row>
    <row r="10" spans="1:8" ht="15" thickBot="1" x14ac:dyDescent="0.35">
      <c r="A10" s="95" t="s">
        <v>335</v>
      </c>
      <c r="B10" s="95" t="s">
        <v>336</v>
      </c>
      <c r="C10" s="7" t="s">
        <v>295</v>
      </c>
      <c r="D10" s="61">
        <f t="shared" ca="1" si="0"/>
        <v>2</v>
      </c>
      <c r="E10" s="61">
        <f t="shared" ca="1" si="1"/>
        <v>3</v>
      </c>
      <c r="F10" s="61">
        <f t="shared" ca="1" si="2"/>
        <v>5</v>
      </c>
      <c r="G10" s="7"/>
      <c r="H10" s="7"/>
    </row>
    <row r="11" spans="1:8" ht="15" hidden="1" thickBot="1" x14ac:dyDescent="0.35">
      <c r="A11" s="4"/>
      <c r="B11" s="4"/>
      <c r="C11" s="4"/>
      <c r="D11" s="4"/>
      <c r="E11" s="4"/>
      <c r="F11" s="4"/>
      <c r="G11" s="5"/>
    </row>
    <row r="12" spans="1:8" ht="15" hidden="1" thickBot="1" x14ac:dyDescent="0.35">
      <c r="A12" s="4"/>
      <c r="B12" s="4"/>
      <c r="C12" s="4"/>
      <c r="D12" s="4"/>
      <c r="E12" s="4"/>
      <c r="F12" s="4"/>
      <c r="G12" s="5"/>
    </row>
    <row r="13" spans="1:8" ht="15" hidden="1" thickBot="1" x14ac:dyDescent="0.35">
      <c r="A13" s="4"/>
      <c r="B13" s="4"/>
      <c r="C13" s="4"/>
      <c r="D13" s="4"/>
      <c r="E13" s="4"/>
      <c r="F13" s="4"/>
      <c r="G13" s="5"/>
    </row>
    <row r="14" spans="1:8" ht="15" hidden="1" thickBot="1" x14ac:dyDescent="0.35">
      <c r="A14" s="4"/>
      <c r="B14" s="4"/>
      <c r="C14" s="4"/>
      <c r="D14" s="4"/>
      <c r="E14" s="4"/>
      <c r="F14" s="4"/>
      <c r="G14" s="5"/>
    </row>
    <row r="15" spans="1:8" ht="15" hidden="1" thickBot="1" x14ac:dyDescent="0.35">
      <c r="A15" s="4"/>
      <c r="B15" s="4"/>
      <c r="C15" s="4"/>
      <c r="D15" s="4"/>
      <c r="E15" s="4"/>
      <c r="F15" s="4"/>
      <c r="G15" s="5"/>
    </row>
    <row r="16" spans="1:8" ht="15" hidden="1" thickBot="1" x14ac:dyDescent="0.35">
      <c r="A16" s="4"/>
      <c r="B16" s="4"/>
      <c r="C16" s="4"/>
      <c r="D16" s="4"/>
      <c r="E16" s="4"/>
      <c r="F16" s="4"/>
      <c r="G16" s="5"/>
    </row>
    <row r="17" spans="1:7" ht="15" hidden="1" thickBot="1" x14ac:dyDescent="0.35">
      <c r="A17" s="4"/>
      <c r="B17" s="4"/>
      <c r="C17" s="4"/>
      <c r="D17" s="4"/>
      <c r="E17" s="4"/>
      <c r="F17" s="4"/>
      <c r="G17" s="5"/>
    </row>
  </sheetData>
  <mergeCells count="1">
    <mergeCell ref="A2:B2"/>
  </mergeCells>
  <conditionalFormatting sqref="C4:F4">
    <cfRule type="colorScale" priority="14">
      <colorScale>
        <cfvo type="num" val="1"/>
        <cfvo type="num" val="3"/>
        <cfvo type="num" val="5"/>
        <color rgb="FFFF0000"/>
        <color rgb="FFFFC000"/>
        <color rgb="FF00B050"/>
      </colorScale>
    </cfRule>
  </conditionalFormatting>
  <conditionalFormatting sqref="D2:F2">
    <cfRule type="colorScale" priority="16">
      <colorScale>
        <cfvo type="num" val="1"/>
        <cfvo type="num" val="3"/>
        <cfvo type="num" val="5"/>
        <color rgb="FFFF0000"/>
        <color rgb="FFFFC000"/>
        <color rgb="FF00B050"/>
      </colorScale>
    </cfRule>
  </conditionalFormatting>
  <conditionalFormatting sqref="D5:F10">
    <cfRule type="colorScale" priority="4">
      <colorScale>
        <cfvo type="num" val="1"/>
        <cfvo type="num" val="3"/>
        <cfvo type="num" val="5"/>
        <color rgb="FFFF0000"/>
        <color rgb="FFFFC000"/>
        <color rgb="FF00B050"/>
      </colorScale>
    </cfRule>
  </conditionalFormatting>
  <conditionalFormatting sqref="D6:F6">
    <cfRule type="colorScale" priority="3">
      <colorScale>
        <cfvo type="num" val="1"/>
        <cfvo type="num" val="3"/>
        <cfvo type="num" val="5"/>
        <color rgb="FFFF0000"/>
        <color rgb="FFFFC000"/>
        <color rgb="FF00B050"/>
      </colorScale>
    </cfRule>
  </conditionalFormatting>
  <conditionalFormatting sqref="D7:F7">
    <cfRule type="colorScale" priority="15">
      <colorScale>
        <cfvo type="num" val="1"/>
        <cfvo type="num" val="3"/>
        <cfvo type="num" val="5"/>
        <color rgb="FFFF0000"/>
        <color rgb="FFFFC000"/>
        <color rgb="FF00B050"/>
      </colorScale>
    </cfRule>
  </conditionalFormatting>
  <conditionalFormatting sqref="D8:F10">
    <cfRule type="colorScale" priority="2">
      <colorScale>
        <cfvo type="num" val="1"/>
        <cfvo type="num" val="3"/>
        <cfvo type="num" val="5"/>
        <color rgb="FFFF0000"/>
        <color rgb="FFFFC000"/>
        <color rgb="FF00B050"/>
      </colorScale>
    </cfRule>
  </conditionalFormatting>
  <hyperlinks>
    <hyperlink ref="A1" location="'ISMS Maturity Index - Clauses'!A1" display="Back to main" xr:uid="{32D012F9-0621-4C0D-BFD5-649A7D0CE02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tabColor rgb="FF0070C0"/>
  </sheetPr>
  <dimension ref="A1:I20"/>
  <sheetViews>
    <sheetView workbookViewId="0"/>
  </sheetViews>
  <sheetFormatPr defaultColWidth="0" defaultRowHeight="14.4" zeroHeight="1" x14ac:dyDescent="0.3"/>
  <cols>
    <col min="1" max="1" width="11.5546875" bestFit="1" customWidth="1"/>
    <col min="2" max="2" width="72" customWidth="1"/>
    <col min="3" max="3" width="8.5546875" bestFit="1" customWidth="1"/>
    <col min="4" max="4" width="12.109375" bestFit="1" customWidth="1"/>
    <col min="5" max="5" width="26" bestFit="1" customWidth="1"/>
    <col min="6" max="6" width="14.44140625" bestFit="1" customWidth="1"/>
    <col min="7" max="7" width="10.109375" bestFit="1" customWidth="1"/>
    <col min="8" max="8" width="15.88671875" bestFit="1" customWidth="1"/>
    <col min="9" max="9" width="3.44140625" hidden="1" customWidth="1"/>
    <col min="10" max="16384" width="8.88671875" hidden="1"/>
  </cols>
  <sheetData>
    <row r="1" spans="1:8" ht="17.399999999999999" thickBot="1" x14ac:dyDescent="0.35">
      <c r="A1" s="13" t="s">
        <v>35</v>
      </c>
      <c r="B1" s="1" t="s">
        <v>270</v>
      </c>
    </row>
    <row r="2" spans="1:8" ht="15" customHeight="1" thickBot="1" x14ac:dyDescent="0.35">
      <c r="A2" s="107" t="s">
        <v>37</v>
      </c>
      <c r="B2" s="108"/>
      <c r="C2" s="59" t="s">
        <v>150</v>
      </c>
      <c r="D2" s="57">
        <f ca="1">AVERAGEIF(D5:D20,"&gt;0")</f>
        <v>1.875</v>
      </c>
      <c r="E2" s="57">
        <f ca="1">AVERAGEIF(E5:E20,"&gt;0")</f>
        <v>3.875</v>
      </c>
      <c r="F2" s="57">
        <f ca="1">AVERAGEIF(F5:F20,"&gt;0")</f>
        <v>4.4375</v>
      </c>
      <c r="G2" s="5"/>
    </row>
    <row r="3" spans="1:8" ht="15" thickBot="1" x14ac:dyDescent="0.35">
      <c r="A3" s="2" t="s">
        <v>38</v>
      </c>
      <c r="B3" s="3" t="s">
        <v>39</v>
      </c>
      <c r="C3" s="3" t="s">
        <v>46</v>
      </c>
      <c r="D3" s="3" t="s">
        <v>0</v>
      </c>
      <c r="E3" s="3" t="s">
        <v>47</v>
      </c>
      <c r="F3" s="3" t="s">
        <v>42</v>
      </c>
      <c r="G3" s="8" t="s">
        <v>52</v>
      </c>
      <c r="H3" s="8" t="s">
        <v>48</v>
      </c>
    </row>
    <row r="4" spans="1:8" ht="15" thickBot="1" x14ac:dyDescent="0.35">
      <c r="A4" s="2" t="s">
        <v>154</v>
      </c>
      <c r="B4" s="3"/>
      <c r="C4" s="3"/>
      <c r="D4" s="27"/>
      <c r="E4" s="27"/>
      <c r="F4" s="27"/>
      <c r="G4" s="8"/>
      <c r="H4" s="8"/>
    </row>
    <row r="5" spans="1:8" ht="15" thickBot="1" x14ac:dyDescent="0.35">
      <c r="A5" s="95" t="s">
        <v>307</v>
      </c>
      <c r="B5" s="95" t="s">
        <v>308</v>
      </c>
      <c r="C5" s="7" t="s">
        <v>295</v>
      </c>
      <c r="D5" s="61">
        <f t="shared" ref="D5:D11" ca="1" si="0">IF(demo,1+ROUND(RAND()*2,0.5),1)</f>
        <v>2</v>
      </c>
      <c r="E5" s="61">
        <f t="shared" ref="E5:E11" ca="1" si="1">IF(demo,3+ROUND(RAND()*2,0.5),3)</f>
        <v>4</v>
      </c>
      <c r="F5" s="61">
        <f t="shared" ref="F5:F11" ca="1" si="2">IF(demo,4+ROUND(RAND(),0.5),5)</f>
        <v>4</v>
      </c>
      <c r="G5" s="62"/>
      <c r="H5" s="62"/>
    </row>
    <row r="6" spans="1:8" ht="15" thickBot="1" x14ac:dyDescent="0.35">
      <c r="A6" s="95" t="s">
        <v>311</v>
      </c>
      <c r="B6" s="95" t="s">
        <v>312</v>
      </c>
      <c r="C6" s="7" t="s">
        <v>295</v>
      </c>
      <c r="D6" s="61">
        <f t="shared" ca="1" si="0"/>
        <v>2</v>
      </c>
      <c r="E6" s="61">
        <f t="shared" ca="1" si="1"/>
        <v>3</v>
      </c>
      <c r="F6" s="61">
        <f t="shared" ca="1" si="2"/>
        <v>4</v>
      </c>
      <c r="G6" s="62"/>
      <c r="H6" s="62"/>
    </row>
    <row r="7" spans="1:8" ht="15" thickBot="1" x14ac:dyDescent="0.35">
      <c r="A7" s="95" t="s">
        <v>357</v>
      </c>
      <c r="B7" s="95" t="s">
        <v>358</v>
      </c>
      <c r="C7" s="7" t="s">
        <v>295</v>
      </c>
      <c r="D7" s="61">
        <f t="shared" ca="1" si="0"/>
        <v>1</v>
      </c>
      <c r="E7" s="61">
        <f t="shared" ca="1" si="1"/>
        <v>5</v>
      </c>
      <c r="F7" s="61">
        <f t="shared" ca="1" si="2"/>
        <v>4</v>
      </c>
      <c r="G7" s="62"/>
      <c r="H7" s="62"/>
    </row>
    <row r="8" spans="1:8" ht="15" thickBot="1" x14ac:dyDescent="0.35">
      <c r="A8" s="95" t="s">
        <v>359</v>
      </c>
      <c r="B8" s="95" t="s">
        <v>360</v>
      </c>
      <c r="C8" s="7" t="s">
        <v>295</v>
      </c>
      <c r="D8" s="61">
        <f t="shared" ca="1" si="0"/>
        <v>1</v>
      </c>
      <c r="E8" s="61">
        <f t="shared" ca="1" si="1"/>
        <v>3</v>
      </c>
      <c r="F8" s="61">
        <f t="shared" ca="1" si="2"/>
        <v>5</v>
      </c>
      <c r="G8" s="62"/>
      <c r="H8" s="62"/>
    </row>
    <row r="9" spans="1:8" ht="15" thickBot="1" x14ac:dyDescent="0.35">
      <c r="A9" s="95" t="s">
        <v>313</v>
      </c>
      <c r="B9" s="95" t="s">
        <v>314</v>
      </c>
      <c r="C9" s="7" t="s">
        <v>295</v>
      </c>
      <c r="D9" s="61">
        <f t="shared" ca="1" si="0"/>
        <v>2</v>
      </c>
      <c r="E9" s="61">
        <f t="shared" ca="1" si="1"/>
        <v>3</v>
      </c>
      <c r="F9" s="61">
        <f t="shared" ca="1" si="2"/>
        <v>5</v>
      </c>
      <c r="G9" s="62"/>
      <c r="H9" s="62"/>
    </row>
    <row r="10" spans="1:8" ht="15" thickBot="1" x14ac:dyDescent="0.35">
      <c r="A10" s="95" t="s">
        <v>361</v>
      </c>
      <c r="B10" s="95" t="s">
        <v>362</v>
      </c>
      <c r="C10" s="7" t="s">
        <v>295</v>
      </c>
      <c r="D10" s="61">
        <f t="shared" ca="1" si="0"/>
        <v>2</v>
      </c>
      <c r="E10" s="61">
        <f t="shared" ca="1" si="1"/>
        <v>3</v>
      </c>
      <c r="F10" s="61">
        <f t="shared" ca="1" si="2"/>
        <v>4</v>
      </c>
      <c r="G10" s="62"/>
      <c r="H10" s="62"/>
    </row>
    <row r="11" spans="1:8" ht="15" thickBot="1" x14ac:dyDescent="0.35">
      <c r="A11" s="95" t="s">
        <v>363</v>
      </c>
      <c r="B11" s="95" t="s">
        <v>364</v>
      </c>
      <c r="C11" s="7" t="s">
        <v>295</v>
      </c>
      <c r="D11" s="61">
        <f t="shared" ca="1" si="0"/>
        <v>2</v>
      </c>
      <c r="E11" s="61">
        <f t="shared" ca="1" si="1"/>
        <v>4</v>
      </c>
      <c r="F11" s="61">
        <f t="shared" ca="1" si="2"/>
        <v>4</v>
      </c>
      <c r="G11" s="8"/>
      <c r="H11" s="8"/>
    </row>
    <row r="12" spans="1:8" ht="15" thickBot="1" x14ac:dyDescent="0.35">
      <c r="A12" s="95" t="s">
        <v>365</v>
      </c>
      <c r="B12" s="95" t="s">
        <v>366</v>
      </c>
      <c r="C12" s="7" t="s">
        <v>295</v>
      </c>
      <c r="D12" s="61">
        <f t="shared" ref="D12:D20" ca="1" si="3">IF(demo,1+ROUND(RAND()*2,0.5),1)</f>
        <v>2</v>
      </c>
      <c r="E12" s="61">
        <f t="shared" ref="E12:E20" ca="1" si="4">IF(demo,3+ROUND(RAND()*2,0.5),3)</f>
        <v>3</v>
      </c>
      <c r="F12" s="61">
        <f t="shared" ref="F12:F20" ca="1" si="5">IF(demo,4+ROUND(RAND(),0.5),5)</f>
        <v>5</v>
      </c>
      <c r="G12" s="62"/>
      <c r="H12" s="62"/>
    </row>
    <row r="13" spans="1:8" ht="15" thickBot="1" x14ac:dyDescent="0.35">
      <c r="A13" s="95" t="s">
        <v>367</v>
      </c>
      <c r="B13" s="95" t="s">
        <v>368</v>
      </c>
      <c r="C13" s="7" t="s">
        <v>295</v>
      </c>
      <c r="D13" s="61">
        <f t="shared" ca="1" si="3"/>
        <v>1</v>
      </c>
      <c r="E13" s="61">
        <f t="shared" ca="1" si="4"/>
        <v>5</v>
      </c>
      <c r="F13" s="61">
        <f t="shared" ca="1" si="5"/>
        <v>4</v>
      </c>
      <c r="G13" s="62"/>
      <c r="H13" s="62"/>
    </row>
    <row r="14" spans="1:8" ht="15" thickBot="1" x14ac:dyDescent="0.35">
      <c r="A14" s="95" t="s">
        <v>315</v>
      </c>
      <c r="B14" s="95" t="s">
        <v>316</v>
      </c>
      <c r="C14" s="7" t="s">
        <v>295</v>
      </c>
      <c r="D14" s="61">
        <f t="shared" ca="1" si="3"/>
        <v>3</v>
      </c>
      <c r="E14" s="61">
        <f t="shared" ca="1" si="4"/>
        <v>5</v>
      </c>
      <c r="F14" s="61">
        <f t="shared" ca="1" si="5"/>
        <v>5</v>
      </c>
      <c r="G14" s="62"/>
      <c r="H14" s="62"/>
    </row>
    <row r="15" spans="1:8" ht="15" thickBot="1" x14ac:dyDescent="0.35">
      <c r="A15" s="95" t="s">
        <v>317</v>
      </c>
      <c r="B15" s="95" t="s">
        <v>318</v>
      </c>
      <c r="C15" s="7" t="s">
        <v>295</v>
      </c>
      <c r="D15" s="61">
        <f t="shared" ca="1" si="3"/>
        <v>2</v>
      </c>
      <c r="E15" s="61">
        <f t="shared" ca="1" si="4"/>
        <v>5</v>
      </c>
      <c r="F15" s="61">
        <f t="shared" ca="1" si="5"/>
        <v>4</v>
      </c>
      <c r="G15" s="62"/>
      <c r="H15" s="62"/>
    </row>
    <row r="16" spans="1:8" ht="15" thickBot="1" x14ac:dyDescent="0.35">
      <c r="A16" s="95" t="s">
        <v>319</v>
      </c>
      <c r="B16" s="95" t="s">
        <v>320</v>
      </c>
      <c r="C16" s="7" t="s">
        <v>295</v>
      </c>
      <c r="D16" s="61">
        <f t="shared" ca="1" si="3"/>
        <v>2</v>
      </c>
      <c r="E16" s="61">
        <f t="shared" ca="1" si="4"/>
        <v>4</v>
      </c>
      <c r="F16" s="61">
        <f t="shared" ca="1" si="5"/>
        <v>5</v>
      </c>
      <c r="G16" s="62"/>
      <c r="H16" s="62"/>
    </row>
    <row r="17" spans="1:8" ht="15" thickBot="1" x14ac:dyDescent="0.35">
      <c r="A17" s="95" t="s">
        <v>369</v>
      </c>
      <c r="B17" s="95" t="s">
        <v>370</v>
      </c>
      <c r="C17" s="7" t="s">
        <v>295</v>
      </c>
      <c r="D17" s="61">
        <f t="shared" ca="1" si="3"/>
        <v>2</v>
      </c>
      <c r="E17" s="61">
        <f t="shared" ca="1" si="4"/>
        <v>4</v>
      </c>
      <c r="F17" s="61">
        <f t="shared" ca="1" si="5"/>
        <v>5</v>
      </c>
      <c r="G17" s="62"/>
      <c r="H17" s="62"/>
    </row>
    <row r="18" spans="1:8" ht="15" thickBot="1" x14ac:dyDescent="0.35">
      <c r="A18" s="95" t="s">
        <v>371</v>
      </c>
      <c r="B18" s="95" t="s">
        <v>372</v>
      </c>
      <c r="C18" s="7" t="s">
        <v>295</v>
      </c>
      <c r="D18" s="61">
        <f t="shared" ca="1" si="3"/>
        <v>3</v>
      </c>
      <c r="E18" s="61">
        <f t="shared" ca="1" si="4"/>
        <v>4</v>
      </c>
      <c r="F18" s="61">
        <f t="shared" ca="1" si="5"/>
        <v>5</v>
      </c>
      <c r="G18" s="62"/>
      <c r="H18" s="62"/>
    </row>
    <row r="19" spans="1:8" ht="15" thickBot="1" x14ac:dyDescent="0.35">
      <c r="A19" s="95" t="s">
        <v>321</v>
      </c>
      <c r="B19" s="95" t="s">
        <v>322</v>
      </c>
      <c r="C19" s="7" t="s">
        <v>295</v>
      </c>
      <c r="D19" s="61">
        <f t="shared" ca="1" si="3"/>
        <v>1</v>
      </c>
      <c r="E19" s="61">
        <f t="shared" ca="1" si="4"/>
        <v>3</v>
      </c>
      <c r="F19" s="61">
        <f t="shared" ca="1" si="5"/>
        <v>4</v>
      </c>
      <c r="G19" s="62"/>
      <c r="H19" s="62"/>
    </row>
    <row r="20" spans="1:8" ht="15" thickBot="1" x14ac:dyDescent="0.35">
      <c r="A20" s="95" t="s">
        <v>323</v>
      </c>
      <c r="B20" s="95" t="s">
        <v>324</v>
      </c>
      <c r="C20" s="7" t="s">
        <v>295</v>
      </c>
      <c r="D20" s="61">
        <f t="shared" ca="1" si="3"/>
        <v>2</v>
      </c>
      <c r="E20" s="61">
        <f t="shared" ca="1" si="4"/>
        <v>4</v>
      </c>
      <c r="F20" s="61">
        <f t="shared" ca="1" si="5"/>
        <v>4</v>
      </c>
      <c r="G20" s="62"/>
      <c r="H20" s="62"/>
    </row>
  </sheetData>
  <mergeCells count="1">
    <mergeCell ref="A2:B2"/>
  </mergeCells>
  <conditionalFormatting sqref="D2:F2">
    <cfRule type="colorScale" priority="5">
      <colorScale>
        <cfvo type="num" val="1"/>
        <cfvo type="num" val="3"/>
        <cfvo type="num" val="5"/>
        <color rgb="FFFF0000"/>
        <color rgb="FFFFC000"/>
        <color rgb="FF00B050"/>
      </colorScale>
    </cfRule>
  </conditionalFormatting>
  <conditionalFormatting sqref="D5:F10 D12:F20">
    <cfRule type="colorScale" priority="3">
      <colorScale>
        <cfvo type="num" val="1"/>
        <cfvo type="num" val="3"/>
        <cfvo type="num" val="5"/>
        <color rgb="FFFF0000"/>
        <color rgb="FFFFC000"/>
        <color rgb="FF00B050"/>
      </colorScale>
    </cfRule>
  </conditionalFormatting>
  <conditionalFormatting sqref="D6:F10 D12:F20">
    <cfRule type="colorScale" priority="4">
      <colorScale>
        <cfvo type="num" val="1"/>
        <cfvo type="num" val="3"/>
        <cfvo type="num" val="5"/>
        <color rgb="FFFF0000"/>
        <color rgb="FFFFC000"/>
        <color rgb="FF00B050"/>
      </colorScale>
    </cfRule>
  </conditionalFormatting>
  <conditionalFormatting sqref="D11:F11">
    <cfRule type="colorScale" priority="1">
      <colorScale>
        <cfvo type="num" val="1"/>
        <cfvo type="num" val="3"/>
        <cfvo type="num" val="5"/>
        <color rgb="FFFF0000"/>
        <color rgb="FFFFC000"/>
        <color rgb="FF00B050"/>
      </colorScale>
    </cfRule>
    <cfRule type="colorScale" priority="2">
      <colorScale>
        <cfvo type="num" val="1"/>
        <cfvo type="num" val="3"/>
        <cfvo type="num" val="5"/>
        <color rgb="FFFF0000"/>
        <color rgb="FFFFC000"/>
        <color rgb="FF00B050"/>
      </colorScale>
    </cfRule>
  </conditionalFormatting>
  <hyperlinks>
    <hyperlink ref="A1" location="'Security Maturity Evaluation'!A1" display="Back to main" xr:uid="{E7BD368B-0375-4FAF-ADDF-47A5CB1D7CB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A38D-8082-4AA0-8A6C-2C5A04946777}">
  <sheetPr>
    <tabColor rgb="FF0070C0"/>
  </sheetPr>
  <dimension ref="A1:H21"/>
  <sheetViews>
    <sheetView workbookViewId="0">
      <selection activeCell="A22" sqref="A22:XFD1048576"/>
    </sheetView>
  </sheetViews>
  <sheetFormatPr defaultColWidth="0" defaultRowHeight="14.4" zeroHeight="1" x14ac:dyDescent="0.3"/>
  <cols>
    <col min="1" max="1" width="11.6640625" bestFit="1" customWidth="1"/>
    <col min="2" max="2" width="43.44140625" bestFit="1" customWidth="1"/>
    <col min="3" max="3" width="8.88671875" bestFit="1" customWidth="1"/>
    <col min="4" max="4" width="12.33203125" bestFit="1" customWidth="1"/>
    <col min="5" max="5" width="15" bestFit="1" customWidth="1"/>
    <col min="6" max="6" width="14.44140625" bestFit="1" customWidth="1"/>
    <col min="7" max="7" width="10.33203125" bestFit="1" customWidth="1"/>
    <col min="8" max="8" width="16.33203125" bestFit="1" customWidth="1"/>
    <col min="9" max="16384" width="44.88671875" hidden="1"/>
  </cols>
  <sheetData>
    <row r="1" spans="1:8" ht="17.399999999999999" thickBot="1" x14ac:dyDescent="0.35">
      <c r="A1" s="13" t="s">
        <v>35</v>
      </c>
      <c r="B1" s="1" t="s">
        <v>271</v>
      </c>
    </row>
    <row r="2" spans="1:8" ht="15" thickBot="1" x14ac:dyDescent="0.35">
      <c r="A2" s="107" t="s">
        <v>37</v>
      </c>
      <c r="B2" s="108"/>
      <c r="C2" s="8" t="s">
        <v>150</v>
      </c>
      <c r="D2" s="57">
        <f ca="1">AVERAGEIF(D5:D21,"&gt;0")</f>
        <v>2.0588235294117645</v>
      </c>
      <c r="E2" s="57">
        <f ca="1">AVERAGEIF(E5:E21,"&gt;0")</f>
        <v>4.0588235294117645</v>
      </c>
      <c r="F2" s="57">
        <f ca="1">AVERAGEIF(F5:F21,"&gt;0")</f>
        <v>4.4705882352941178</v>
      </c>
    </row>
    <row r="3" spans="1:8" ht="15" thickBot="1" x14ac:dyDescent="0.35">
      <c r="A3" s="2" t="s">
        <v>38</v>
      </c>
      <c r="B3" s="3" t="s">
        <v>39</v>
      </c>
      <c r="C3" s="3" t="s">
        <v>46</v>
      </c>
      <c r="D3" s="3" t="s">
        <v>0</v>
      </c>
      <c r="E3" s="3" t="s">
        <v>41</v>
      </c>
      <c r="F3" s="3" t="s">
        <v>42</v>
      </c>
      <c r="G3" s="8" t="s">
        <v>52</v>
      </c>
      <c r="H3" s="8" t="s">
        <v>48</v>
      </c>
    </row>
    <row r="4" spans="1:8" x14ac:dyDescent="0.3">
      <c r="A4" s="99"/>
      <c r="B4" s="27"/>
      <c r="C4" s="27"/>
      <c r="D4" s="27"/>
      <c r="E4" s="27"/>
      <c r="F4" s="27"/>
      <c r="G4" s="8"/>
      <c r="H4" s="8"/>
    </row>
    <row r="5" spans="1:8" x14ac:dyDescent="0.3">
      <c r="A5" s="93" t="s">
        <v>307</v>
      </c>
      <c r="B5" s="93" t="s">
        <v>308</v>
      </c>
      <c r="C5" s="100" t="s">
        <v>295</v>
      </c>
      <c r="D5" s="101">
        <f t="shared" ref="D5:D21" ca="1" si="0">IF(demo,1+ROUND(RAND()*2,0.5),1)</f>
        <v>2</v>
      </c>
      <c r="E5" s="101">
        <f t="shared" ref="E5:E21" ca="1" si="1">IF(demo,3+ROUND(RAND()*2,0.5),3)</f>
        <v>5</v>
      </c>
      <c r="F5" s="101">
        <f t="shared" ref="F5:F21" ca="1" si="2">IF(demo,4+ROUND(RAND(),0.5),5)</f>
        <v>5</v>
      </c>
      <c r="G5" s="102"/>
      <c r="H5" s="102"/>
    </row>
    <row r="6" spans="1:8" x14ac:dyDescent="0.3">
      <c r="A6" s="93" t="s">
        <v>311</v>
      </c>
      <c r="B6" s="93" t="s">
        <v>312</v>
      </c>
      <c r="C6" s="100" t="s">
        <v>295</v>
      </c>
      <c r="D6" s="101">
        <f t="shared" ca="1" si="0"/>
        <v>3</v>
      </c>
      <c r="E6" s="101">
        <f t="shared" ca="1" si="1"/>
        <v>3</v>
      </c>
      <c r="F6" s="101">
        <f t="shared" ca="1" si="2"/>
        <v>4</v>
      </c>
      <c r="G6" s="102"/>
      <c r="H6" s="102"/>
    </row>
    <row r="7" spans="1:8" x14ac:dyDescent="0.3">
      <c r="A7" s="93" t="s">
        <v>337</v>
      </c>
      <c r="B7" s="93" t="s">
        <v>338</v>
      </c>
      <c r="C7" s="100" t="s">
        <v>295</v>
      </c>
      <c r="D7" s="101">
        <f t="shared" ca="1" si="0"/>
        <v>2</v>
      </c>
      <c r="E7" s="101">
        <f t="shared" ca="1" si="1"/>
        <v>5</v>
      </c>
      <c r="F7" s="101">
        <f t="shared" ca="1" si="2"/>
        <v>4</v>
      </c>
      <c r="G7" s="102"/>
      <c r="H7" s="102"/>
    </row>
    <row r="8" spans="1:8" x14ac:dyDescent="0.3">
      <c r="A8" s="93" t="s">
        <v>428</v>
      </c>
      <c r="B8" s="93" t="s">
        <v>429</v>
      </c>
      <c r="C8" s="100" t="s">
        <v>295</v>
      </c>
      <c r="D8" s="101">
        <f t="shared" ca="1" si="0"/>
        <v>2</v>
      </c>
      <c r="E8" s="101">
        <f t="shared" ca="1" si="1"/>
        <v>3</v>
      </c>
      <c r="F8" s="101">
        <f t="shared" ca="1" si="2"/>
        <v>5</v>
      </c>
      <c r="G8" s="102"/>
      <c r="H8" s="102"/>
    </row>
    <row r="9" spans="1:8" x14ac:dyDescent="0.3">
      <c r="A9" s="93" t="s">
        <v>430</v>
      </c>
      <c r="B9" s="93" t="s">
        <v>431</v>
      </c>
      <c r="C9" s="100" t="s">
        <v>295</v>
      </c>
      <c r="D9" s="101">
        <f t="shared" ca="1" si="0"/>
        <v>2</v>
      </c>
      <c r="E9" s="101">
        <f t="shared" ca="1" si="1"/>
        <v>4</v>
      </c>
      <c r="F9" s="101">
        <f t="shared" ca="1" si="2"/>
        <v>4</v>
      </c>
      <c r="G9" s="102"/>
      <c r="H9" s="102"/>
    </row>
    <row r="10" spans="1:8" x14ac:dyDescent="0.3">
      <c r="A10" s="93" t="s">
        <v>432</v>
      </c>
      <c r="B10" s="93" t="s">
        <v>433</v>
      </c>
      <c r="C10" s="100" t="s">
        <v>295</v>
      </c>
      <c r="D10" s="101">
        <f t="shared" ca="1" si="0"/>
        <v>3</v>
      </c>
      <c r="E10" s="101">
        <f t="shared" ca="1" si="1"/>
        <v>5</v>
      </c>
      <c r="F10" s="101">
        <f t="shared" ca="1" si="2"/>
        <v>5</v>
      </c>
      <c r="G10" s="102"/>
      <c r="H10" s="102"/>
    </row>
    <row r="11" spans="1:8" x14ac:dyDescent="0.3">
      <c r="A11" s="93" t="s">
        <v>434</v>
      </c>
      <c r="B11" s="93" t="s">
        <v>435</v>
      </c>
      <c r="C11" s="100" t="s">
        <v>295</v>
      </c>
      <c r="D11" s="101">
        <f t="shared" ca="1" si="0"/>
        <v>3</v>
      </c>
      <c r="E11" s="101">
        <f t="shared" ca="1" si="1"/>
        <v>3</v>
      </c>
      <c r="F11" s="101">
        <f t="shared" ca="1" si="2"/>
        <v>4</v>
      </c>
      <c r="G11" s="102"/>
      <c r="H11" s="102"/>
    </row>
    <row r="12" spans="1:8" x14ac:dyDescent="0.3">
      <c r="A12" s="93" t="s">
        <v>436</v>
      </c>
      <c r="B12" s="93" t="s">
        <v>437</v>
      </c>
      <c r="C12" s="100" t="s">
        <v>295</v>
      </c>
      <c r="D12" s="101">
        <f t="shared" ca="1" si="0"/>
        <v>1</v>
      </c>
      <c r="E12" s="101">
        <f t="shared" ca="1" si="1"/>
        <v>4</v>
      </c>
      <c r="F12" s="101">
        <f t="shared" ca="1" si="2"/>
        <v>4</v>
      </c>
      <c r="G12" s="102"/>
      <c r="H12" s="102"/>
    </row>
    <row r="13" spans="1:8" x14ac:dyDescent="0.3">
      <c r="A13" s="93" t="s">
        <v>438</v>
      </c>
      <c r="B13" s="93" t="s">
        <v>439</v>
      </c>
      <c r="C13" s="100" t="s">
        <v>295</v>
      </c>
      <c r="D13" s="101">
        <f t="shared" ca="1" si="0"/>
        <v>2</v>
      </c>
      <c r="E13" s="101">
        <f t="shared" ca="1" si="1"/>
        <v>4</v>
      </c>
      <c r="F13" s="101">
        <f t="shared" ca="1" si="2"/>
        <v>5</v>
      </c>
      <c r="G13" s="102"/>
      <c r="H13" s="102"/>
    </row>
    <row r="14" spans="1:8" x14ac:dyDescent="0.3">
      <c r="A14" s="93" t="s">
        <v>440</v>
      </c>
      <c r="B14" s="93" t="s">
        <v>441</v>
      </c>
      <c r="C14" s="100" t="s">
        <v>295</v>
      </c>
      <c r="D14" s="101">
        <f t="shared" ca="1" si="0"/>
        <v>2</v>
      </c>
      <c r="E14" s="101">
        <f t="shared" ca="1" si="1"/>
        <v>4</v>
      </c>
      <c r="F14" s="101">
        <f t="shared" ca="1" si="2"/>
        <v>5</v>
      </c>
      <c r="G14" s="102"/>
      <c r="H14" s="102"/>
    </row>
    <row r="15" spans="1:8" ht="28.8" x14ac:dyDescent="0.3">
      <c r="A15" s="93" t="s">
        <v>442</v>
      </c>
      <c r="B15" s="93" t="s">
        <v>443</v>
      </c>
      <c r="C15" s="100" t="s">
        <v>295</v>
      </c>
      <c r="D15" s="101">
        <f t="shared" ca="1" si="0"/>
        <v>1</v>
      </c>
      <c r="E15" s="101">
        <f t="shared" ca="1" si="1"/>
        <v>5</v>
      </c>
      <c r="F15" s="101">
        <f t="shared" ca="1" si="2"/>
        <v>5</v>
      </c>
      <c r="G15" s="102"/>
      <c r="H15" s="102"/>
    </row>
    <row r="16" spans="1:8" x14ac:dyDescent="0.3">
      <c r="A16" s="93" t="s">
        <v>444</v>
      </c>
      <c r="B16" s="93" t="s">
        <v>445</v>
      </c>
      <c r="C16" s="100" t="s">
        <v>295</v>
      </c>
      <c r="D16" s="101">
        <f t="shared" ca="1" si="0"/>
        <v>1</v>
      </c>
      <c r="E16" s="101">
        <f t="shared" ca="1" si="1"/>
        <v>4</v>
      </c>
      <c r="F16" s="101">
        <f t="shared" ca="1" si="2"/>
        <v>4</v>
      </c>
      <c r="G16" s="102"/>
      <c r="H16" s="102"/>
    </row>
    <row r="17" spans="1:8" x14ac:dyDescent="0.3">
      <c r="A17" s="93" t="s">
        <v>375</v>
      </c>
      <c r="B17" s="93" t="s">
        <v>378</v>
      </c>
      <c r="C17" s="100" t="s">
        <v>295</v>
      </c>
      <c r="D17" s="101">
        <f t="shared" ca="1" si="0"/>
        <v>2</v>
      </c>
      <c r="E17" s="101">
        <f t="shared" ca="1" si="1"/>
        <v>4</v>
      </c>
      <c r="F17" s="101">
        <f t="shared" ca="1" si="2"/>
        <v>4</v>
      </c>
      <c r="G17" s="102"/>
      <c r="H17" s="102"/>
    </row>
    <row r="18" spans="1:8" x14ac:dyDescent="0.3">
      <c r="A18" s="93" t="s">
        <v>409</v>
      </c>
      <c r="B18" s="93" t="s">
        <v>53</v>
      </c>
      <c r="C18" s="100" t="s">
        <v>295</v>
      </c>
      <c r="D18" s="101">
        <f t="shared" ca="1" si="0"/>
        <v>3</v>
      </c>
      <c r="E18" s="101">
        <f t="shared" ca="1" si="1"/>
        <v>4</v>
      </c>
      <c r="F18" s="101">
        <f t="shared" ca="1" si="2"/>
        <v>5</v>
      </c>
      <c r="G18" s="102"/>
      <c r="H18" s="102"/>
    </row>
    <row r="19" spans="1:8" ht="28.8" x14ac:dyDescent="0.3">
      <c r="A19" s="93" t="s">
        <v>446</v>
      </c>
      <c r="B19" s="93" t="s">
        <v>447</v>
      </c>
      <c r="C19" s="100" t="s">
        <v>295</v>
      </c>
      <c r="D19" s="101">
        <f t="shared" ca="1" si="0"/>
        <v>2</v>
      </c>
      <c r="E19" s="101">
        <f t="shared" ca="1" si="1"/>
        <v>4</v>
      </c>
      <c r="F19" s="101">
        <f t="shared" ca="1" si="2"/>
        <v>5</v>
      </c>
      <c r="G19" s="102"/>
      <c r="H19" s="102"/>
    </row>
    <row r="20" spans="1:8" x14ac:dyDescent="0.3">
      <c r="A20" s="93" t="s">
        <v>448</v>
      </c>
      <c r="B20" s="93" t="s">
        <v>449</v>
      </c>
      <c r="C20" s="100" t="s">
        <v>295</v>
      </c>
      <c r="D20" s="101">
        <f t="shared" ca="1" si="0"/>
        <v>2</v>
      </c>
      <c r="E20" s="101">
        <f t="shared" ca="1" si="1"/>
        <v>5</v>
      </c>
      <c r="F20" s="101">
        <f t="shared" ca="1" si="2"/>
        <v>4</v>
      </c>
      <c r="G20" s="102"/>
      <c r="H20" s="102"/>
    </row>
    <row r="21" spans="1:8" ht="28.8" x14ac:dyDescent="0.3">
      <c r="A21" s="93" t="s">
        <v>347</v>
      </c>
      <c r="B21" s="93" t="s">
        <v>348</v>
      </c>
      <c r="C21" s="100" t="s">
        <v>295</v>
      </c>
      <c r="D21" s="101">
        <f t="shared" ca="1" si="0"/>
        <v>2</v>
      </c>
      <c r="E21" s="101">
        <f t="shared" ca="1" si="1"/>
        <v>3</v>
      </c>
      <c r="F21" s="101">
        <f t="shared" ca="1" si="2"/>
        <v>4</v>
      </c>
      <c r="G21" s="102"/>
      <c r="H21" s="102"/>
    </row>
  </sheetData>
  <mergeCells count="1">
    <mergeCell ref="A2:B2"/>
  </mergeCells>
  <conditionalFormatting sqref="D2:F2">
    <cfRule type="colorScale" priority="2">
      <colorScale>
        <cfvo type="num" val="1"/>
        <cfvo type="num" val="3"/>
        <cfvo type="num" val="5"/>
        <color rgb="FFFF0000"/>
        <color rgb="FFFFC000"/>
        <color rgb="FF00B050"/>
      </colorScale>
    </cfRule>
  </conditionalFormatting>
  <conditionalFormatting sqref="D5:F21">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454DC61C-6D73-4473-9923-08AB0838AB19}"/>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AD88-7032-4884-A04E-9F8DEA01C051}">
  <sheetPr>
    <tabColor rgb="FF0070C0"/>
  </sheetPr>
  <dimension ref="A1:I16"/>
  <sheetViews>
    <sheetView workbookViewId="0">
      <selection activeCell="A17" sqref="A17"/>
    </sheetView>
  </sheetViews>
  <sheetFormatPr defaultColWidth="0" defaultRowHeight="14.4" zeroHeight="1" x14ac:dyDescent="0.3"/>
  <cols>
    <col min="1" max="1" width="11.77734375" bestFit="1" customWidth="1"/>
    <col min="2" max="2" width="43.44140625" customWidth="1"/>
    <col min="3" max="3" width="8.88671875" bestFit="1" customWidth="1"/>
    <col min="4" max="4" width="12.33203125" bestFit="1" customWidth="1"/>
    <col min="5" max="5" width="26.33203125" bestFit="1" customWidth="1"/>
    <col min="6" max="6" width="14.44140625" bestFit="1" customWidth="1"/>
    <col min="7" max="7" width="10.21875" bestFit="1" customWidth="1"/>
    <col min="8" max="8" width="16.21875" bestFit="1" customWidth="1"/>
    <col min="9" max="9" width="6.88671875" hidden="1" customWidth="1"/>
    <col min="10" max="16384" width="43.44140625" hidden="1"/>
  </cols>
  <sheetData>
    <row r="1" spans="1:8" ht="17.399999999999999" thickBot="1" x14ac:dyDescent="0.35">
      <c r="A1" s="13" t="s">
        <v>35</v>
      </c>
      <c r="B1" s="1" t="s">
        <v>272</v>
      </c>
    </row>
    <row r="2" spans="1:8" ht="15" thickBot="1" x14ac:dyDescent="0.35">
      <c r="A2" s="107" t="s">
        <v>37</v>
      </c>
      <c r="B2" s="108"/>
      <c r="C2" s="8" t="s">
        <v>150</v>
      </c>
      <c r="D2" s="57">
        <f ca="1">AVERAGEIF(D5:D16,"&gt;0")</f>
        <v>2.1666666666666665</v>
      </c>
      <c r="E2" s="57">
        <f ca="1">AVERAGEIF(E5:E16,"&gt;0")</f>
        <v>4</v>
      </c>
      <c r="F2" s="57">
        <f ca="1">AVERAGEIF(F5:F16,"&gt;0")</f>
        <v>4.583333333333333</v>
      </c>
      <c r="G2" s="5"/>
    </row>
    <row r="3" spans="1:8" ht="15" thickBot="1" x14ac:dyDescent="0.35">
      <c r="A3" s="2" t="s">
        <v>38</v>
      </c>
      <c r="B3" s="3" t="s">
        <v>39</v>
      </c>
      <c r="C3" s="3" t="s">
        <v>46</v>
      </c>
      <c r="D3" s="3" t="s">
        <v>0</v>
      </c>
      <c r="E3" s="3" t="s">
        <v>47</v>
      </c>
      <c r="F3" s="3" t="s">
        <v>42</v>
      </c>
      <c r="G3" s="8" t="s">
        <v>52</v>
      </c>
      <c r="H3" s="8" t="s">
        <v>48</v>
      </c>
    </row>
    <row r="4" spans="1:8" ht="15" thickBot="1" x14ac:dyDescent="0.35">
      <c r="A4" s="2" t="s">
        <v>145</v>
      </c>
      <c r="B4" s="3"/>
      <c r="C4" s="3"/>
      <c r="D4" s="27"/>
      <c r="E4" s="27"/>
      <c r="F4" s="27"/>
      <c r="G4" s="8"/>
      <c r="H4" s="8"/>
    </row>
    <row r="5" spans="1:8" ht="15" thickBot="1" x14ac:dyDescent="0.35">
      <c r="A5" s="95" t="s">
        <v>307</v>
      </c>
      <c r="B5" s="95" t="s">
        <v>308</v>
      </c>
      <c r="C5" s="98" t="s">
        <v>295</v>
      </c>
      <c r="D5" s="57">
        <f t="shared" ref="D5:D16" ca="1" si="0">IF(demo,1+ROUND(RAND()*2,0.5),1)</f>
        <v>3</v>
      </c>
      <c r="E5" s="57">
        <f t="shared" ref="E5:E16" ca="1" si="1">IF(demo,3+ROUND(RAND()*2,0.5),3)</f>
        <v>3</v>
      </c>
      <c r="F5" s="57">
        <f t="shared" ref="F5:F16" ca="1" si="2">IF(demo,4+ROUND(RAND(),0.5),5)</f>
        <v>5</v>
      </c>
      <c r="G5" s="62"/>
      <c r="H5" s="62"/>
    </row>
    <row r="6" spans="1:8" ht="15" thickBot="1" x14ac:dyDescent="0.35">
      <c r="A6" s="95" t="s">
        <v>424</v>
      </c>
      <c r="B6" s="95" t="s">
        <v>425</v>
      </c>
      <c r="C6" s="98" t="s">
        <v>295</v>
      </c>
      <c r="D6" s="57">
        <f t="shared" ca="1" si="0"/>
        <v>2</v>
      </c>
      <c r="E6" s="57">
        <f t="shared" ca="1" si="1"/>
        <v>5</v>
      </c>
      <c r="F6" s="57">
        <f t="shared" ca="1" si="2"/>
        <v>4</v>
      </c>
      <c r="G6" s="62"/>
      <c r="H6" s="62"/>
    </row>
    <row r="7" spans="1:8" ht="15" thickBot="1" x14ac:dyDescent="0.35">
      <c r="A7" s="95" t="s">
        <v>428</v>
      </c>
      <c r="B7" s="95" t="s">
        <v>429</v>
      </c>
      <c r="C7" s="98" t="s">
        <v>295</v>
      </c>
      <c r="D7" s="57">
        <f t="shared" ca="1" si="0"/>
        <v>2</v>
      </c>
      <c r="E7" s="57">
        <f t="shared" ca="1" si="1"/>
        <v>4</v>
      </c>
      <c r="F7" s="57">
        <f t="shared" ca="1" si="2"/>
        <v>5</v>
      </c>
      <c r="G7" s="62"/>
      <c r="H7" s="62"/>
    </row>
    <row r="8" spans="1:8" ht="15" thickBot="1" x14ac:dyDescent="0.35">
      <c r="A8" s="95" t="s">
        <v>450</v>
      </c>
      <c r="B8" s="95" t="s">
        <v>451</v>
      </c>
      <c r="C8" s="98" t="s">
        <v>295</v>
      </c>
      <c r="D8" s="57">
        <f t="shared" ca="1" si="0"/>
        <v>1</v>
      </c>
      <c r="E8" s="57">
        <f t="shared" ca="1" si="1"/>
        <v>5</v>
      </c>
      <c r="F8" s="57">
        <f t="shared" ca="1" si="2"/>
        <v>4</v>
      </c>
      <c r="G8" s="62"/>
      <c r="H8" s="62"/>
    </row>
    <row r="9" spans="1:8" ht="15" thickBot="1" x14ac:dyDescent="0.35">
      <c r="A9" s="95" t="s">
        <v>438</v>
      </c>
      <c r="B9" s="95" t="s">
        <v>439</v>
      </c>
      <c r="C9" s="98" t="s">
        <v>295</v>
      </c>
      <c r="D9" s="57">
        <f t="shared" ca="1" si="0"/>
        <v>2</v>
      </c>
      <c r="E9" s="57">
        <f t="shared" ca="1" si="1"/>
        <v>3</v>
      </c>
      <c r="F9" s="57">
        <f t="shared" ca="1" si="2"/>
        <v>4</v>
      </c>
      <c r="G9" s="62"/>
      <c r="H9" s="62"/>
    </row>
    <row r="10" spans="1:8" ht="15" thickBot="1" x14ac:dyDescent="0.35">
      <c r="A10" s="95" t="s">
        <v>440</v>
      </c>
      <c r="B10" s="95" t="s">
        <v>441</v>
      </c>
      <c r="C10" s="98" t="s">
        <v>295</v>
      </c>
      <c r="D10" s="57">
        <f t="shared" ca="1" si="0"/>
        <v>3</v>
      </c>
      <c r="E10" s="57">
        <f t="shared" ca="1" si="1"/>
        <v>4</v>
      </c>
      <c r="F10" s="57">
        <f t="shared" ca="1" si="2"/>
        <v>5</v>
      </c>
      <c r="G10" s="62"/>
      <c r="H10" s="62"/>
    </row>
    <row r="11" spans="1:8" ht="29.4" thickBot="1" x14ac:dyDescent="0.35">
      <c r="A11" s="95" t="s">
        <v>442</v>
      </c>
      <c r="B11" s="95" t="s">
        <v>443</v>
      </c>
      <c r="C11" s="98" t="s">
        <v>295</v>
      </c>
      <c r="D11" s="57">
        <f t="shared" ca="1" si="0"/>
        <v>2</v>
      </c>
      <c r="E11" s="57">
        <f t="shared" ca="1" si="1"/>
        <v>3</v>
      </c>
      <c r="F11" s="57">
        <f t="shared" ca="1" si="2"/>
        <v>5</v>
      </c>
      <c r="G11" s="62"/>
      <c r="H11" s="62"/>
    </row>
    <row r="12" spans="1:8" ht="15" thickBot="1" x14ac:dyDescent="0.35">
      <c r="A12" s="95" t="s">
        <v>444</v>
      </c>
      <c r="B12" s="95" t="s">
        <v>445</v>
      </c>
      <c r="C12" s="98" t="s">
        <v>295</v>
      </c>
      <c r="D12" s="57">
        <f t="shared" ca="1" si="0"/>
        <v>2</v>
      </c>
      <c r="E12" s="57">
        <f t="shared" ca="1" si="1"/>
        <v>5</v>
      </c>
      <c r="F12" s="57">
        <f t="shared" ca="1" si="2"/>
        <v>5</v>
      </c>
      <c r="G12" s="62"/>
      <c r="H12" s="62"/>
    </row>
    <row r="13" spans="1:8" ht="15" thickBot="1" x14ac:dyDescent="0.35">
      <c r="A13" s="95" t="s">
        <v>375</v>
      </c>
      <c r="B13" s="95" t="s">
        <v>378</v>
      </c>
      <c r="C13" s="98" t="s">
        <v>295</v>
      </c>
      <c r="D13" s="57">
        <f t="shared" ca="1" si="0"/>
        <v>3</v>
      </c>
      <c r="E13" s="57">
        <f t="shared" ca="1" si="1"/>
        <v>4</v>
      </c>
      <c r="F13" s="57">
        <f t="shared" ca="1" si="2"/>
        <v>4</v>
      </c>
      <c r="G13" s="62"/>
      <c r="H13" s="62"/>
    </row>
    <row r="14" spans="1:8" ht="15" thickBot="1" x14ac:dyDescent="0.35">
      <c r="A14" s="95" t="s">
        <v>409</v>
      </c>
      <c r="B14" s="95" t="s">
        <v>53</v>
      </c>
      <c r="C14" s="98" t="s">
        <v>295</v>
      </c>
      <c r="D14" s="57">
        <f t="shared" ca="1" si="0"/>
        <v>2</v>
      </c>
      <c r="E14" s="57">
        <f t="shared" ca="1" si="1"/>
        <v>4</v>
      </c>
      <c r="F14" s="57">
        <f t="shared" ca="1" si="2"/>
        <v>4</v>
      </c>
      <c r="G14" s="62"/>
      <c r="H14" s="62"/>
    </row>
    <row r="15" spans="1:8" ht="29.4" thickBot="1" x14ac:dyDescent="0.35">
      <c r="A15" s="95" t="s">
        <v>446</v>
      </c>
      <c r="B15" s="95" t="s">
        <v>447</v>
      </c>
      <c r="C15" s="98" t="s">
        <v>295</v>
      </c>
      <c r="D15" s="57">
        <f t="shared" ca="1" si="0"/>
        <v>2</v>
      </c>
      <c r="E15" s="57">
        <f t="shared" ca="1" si="1"/>
        <v>4</v>
      </c>
      <c r="F15" s="57">
        <f t="shared" ca="1" si="2"/>
        <v>5</v>
      </c>
      <c r="G15" s="62"/>
      <c r="H15" s="62"/>
    </row>
    <row r="16" spans="1:8" ht="15" thickBot="1" x14ac:dyDescent="0.35">
      <c r="A16" s="95" t="s">
        <v>448</v>
      </c>
      <c r="B16" s="95" t="s">
        <v>449</v>
      </c>
      <c r="C16" s="98" t="s">
        <v>295</v>
      </c>
      <c r="D16" s="57">
        <f t="shared" ca="1" si="0"/>
        <v>2</v>
      </c>
      <c r="E16" s="57">
        <f t="shared" ca="1" si="1"/>
        <v>4</v>
      </c>
      <c r="F16" s="57">
        <f t="shared" ca="1" si="2"/>
        <v>5</v>
      </c>
      <c r="G16" s="62"/>
      <c r="H16" s="62"/>
    </row>
  </sheetData>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16">
    <cfRule type="colorScale" priority="2">
      <colorScale>
        <cfvo type="num" val="1"/>
        <cfvo type="num" val="3"/>
        <cfvo type="num" val="5"/>
        <color rgb="FFFF0000"/>
        <color rgb="FFFFC000"/>
        <color rgb="FF00B050"/>
      </colorScale>
    </cfRule>
  </conditionalFormatting>
  <conditionalFormatting sqref="D9:F16">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E673DB46-DB8E-49B3-89EA-8FFB74515B9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tabColor rgb="FF0070C0"/>
    <pageSetUpPr fitToPage="1"/>
  </sheetPr>
  <dimension ref="A1:I22"/>
  <sheetViews>
    <sheetView zoomScale="85" zoomScaleNormal="85" workbookViewId="0">
      <selection activeCell="F2" sqref="F2"/>
    </sheetView>
  </sheetViews>
  <sheetFormatPr defaultColWidth="0" defaultRowHeight="14.4" zeroHeight="1" x14ac:dyDescent="0.3"/>
  <cols>
    <col min="1" max="1" width="34.88671875" bestFit="1" customWidth="1"/>
    <col min="2" max="2" width="37.44140625" bestFit="1" customWidth="1"/>
    <col min="3" max="3" width="48.6640625" bestFit="1" customWidth="1"/>
    <col min="4" max="4" width="12.109375" bestFit="1" customWidth="1"/>
    <col min="5" max="5" width="26" bestFit="1" customWidth="1"/>
    <col min="6" max="6" width="14.44140625" bestFit="1" customWidth="1"/>
    <col min="7" max="7" width="38.5546875" bestFit="1" customWidth="1"/>
    <col min="8" max="8" width="15.88671875" bestFit="1" customWidth="1"/>
    <col min="9" max="9" width="3.44140625" hidden="1" customWidth="1"/>
    <col min="10" max="16384" width="8.88671875" hidden="1"/>
  </cols>
  <sheetData>
    <row r="1" spans="1:8" ht="17.399999999999999" thickBot="1" x14ac:dyDescent="0.35">
      <c r="A1" s="13" t="s">
        <v>35</v>
      </c>
      <c r="B1" s="1" t="s">
        <v>273</v>
      </c>
      <c r="D1" s="29"/>
      <c r="E1" s="29"/>
      <c r="F1" s="29"/>
    </row>
    <row r="2" spans="1:8" ht="15" thickBot="1" x14ac:dyDescent="0.35">
      <c r="A2" s="107" t="s">
        <v>37</v>
      </c>
      <c r="B2" s="108"/>
      <c r="C2" s="59" t="s">
        <v>150</v>
      </c>
      <c r="D2" s="57">
        <f ca="1">AVERAGEIF(D5:D19,"&gt;0")</f>
        <v>2.0666666666666669</v>
      </c>
      <c r="E2" s="57">
        <f ca="1">AVERAGEIF(E5:E19,"&gt;0")</f>
        <v>4.1333333333333337</v>
      </c>
      <c r="F2" s="57">
        <f ca="1">AVERAGEIF(F5:F19,"&gt;0")</f>
        <v>4.7333333333333334</v>
      </c>
    </row>
    <row r="3" spans="1:8" ht="29.4" thickBot="1" x14ac:dyDescent="0.35">
      <c r="A3" s="2" t="s">
        <v>38</v>
      </c>
      <c r="B3" s="3" t="s">
        <v>39</v>
      </c>
      <c r="C3" s="3" t="s">
        <v>46</v>
      </c>
      <c r="D3" s="3" t="s">
        <v>0</v>
      </c>
      <c r="E3" s="3" t="s">
        <v>47</v>
      </c>
      <c r="F3" s="3" t="s">
        <v>42</v>
      </c>
      <c r="G3" s="8" t="s">
        <v>52</v>
      </c>
      <c r="H3" s="8" t="s">
        <v>48</v>
      </c>
    </row>
    <row r="4" spans="1:8" ht="15" thickBot="1" x14ac:dyDescent="0.35">
      <c r="A4" s="2" t="s">
        <v>144</v>
      </c>
      <c r="B4" s="3"/>
      <c r="C4" s="3"/>
      <c r="D4" s="27"/>
      <c r="E4" s="27"/>
      <c r="F4" s="27"/>
      <c r="G4" s="8"/>
      <c r="H4" s="8"/>
    </row>
    <row r="5" spans="1:8" ht="15" thickBot="1" x14ac:dyDescent="0.35">
      <c r="A5" s="95" t="s">
        <v>307</v>
      </c>
      <c r="B5" s="95" t="s">
        <v>308</v>
      </c>
      <c r="C5" s="7" t="s">
        <v>295</v>
      </c>
      <c r="D5" s="61">
        <f t="shared" ref="D5:D19" ca="1" si="0">IF(demo,1+ROUND(RAND()*2,0.5),1)</f>
        <v>1</v>
      </c>
      <c r="E5" s="61">
        <f t="shared" ref="E5:E19" ca="1" si="1">IF(demo,3+ROUND(RAND()*2,0.5),3)</f>
        <v>3</v>
      </c>
      <c r="F5" s="61">
        <f t="shared" ref="F5:F19" ca="1" si="2">IF(demo,4+ROUND(RAND(),0.5),5)</f>
        <v>5</v>
      </c>
      <c r="G5" s="62"/>
      <c r="H5" s="62"/>
    </row>
    <row r="6" spans="1:8" ht="15" thickBot="1" x14ac:dyDescent="0.35">
      <c r="A6" s="95" t="s">
        <v>311</v>
      </c>
      <c r="B6" s="95" t="s">
        <v>312</v>
      </c>
      <c r="C6" s="7" t="s">
        <v>295</v>
      </c>
      <c r="D6" s="61">
        <f t="shared" ca="1" si="0"/>
        <v>2</v>
      </c>
      <c r="E6" s="61">
        <f t="shared" ca="1" si="1"/>
        <v>4</v>
      </c>
      <c r="F6" s="61">
        <f t="shared" ca="1" si="2"/>
        <v>4</v>
      </c>
      <c r="G6" s="62"/>
      <c r="H6" s="62"/>
    </row>
    <row r="7" spans="1:8" ht="15" thickBot="1" x14ac:dyDescent="0.35">
      <c r="A7" s="95" t="s">
        <v>357</v>
      </c>
      <c r="B7" s="95" t="s">
        <v>358</v>
      </c>
      <c r="C7" s="7" t="s">
        <v>295</v>
      </c>
      <c r="D7" s="61">
        <f t="shared" ca="1" si="0"/>
        <v>2</v>
      </c>
      <c r="E7" s="61">
        <f t="shared" ca="1" si="1"/>
        <v>4</v>
      </c>
      <c r="F7" s="61">
        <f t="shared" ca="1" si="2"/>
        <v>5</v>
      </c>
      <c r="G7" s="62"/>
      <c r="H7" s="62"/>
    </row>
    <row r="8" spans="1:8" ht="15" thickBot="1" x14ac:dyDescent="0.35">
      <c r="A8" s="95" t="s">
        <v>359</v>
      </c>
      <c r="B8" s="95" t="s">
        <v>360</v>
      </c>
      <c r="C8" s="7" t="s">
        <v>295</v>
      </c>
      <c r="D8" s="61">
        <f t="shared" ca="1" si="0"/>
        <v>2</v>
      </c>
      <c r="E8" s="61">
        <f t="shared" ca="1" si="1"/>
        <v>5</v>
      </c>
      <c r="F8" s="61">
        <f t="shared" ca="1" si="2"/>
        <v>5</v>
      </c>
      <c r="G8" s="62"/>
      <c r="H8" s="62"/>
    </row>
    <row r="9" spans="1:8" ht="15" thickBot="1" x14ac:dyDescent="0.35">
      <c r="A9" s="95" t="s">
        <v>313</v>
      </c>
      <c r="B9" s="95" t="s">
        <v>314</v>
      </c>
      <c r="C9" s="7" t="s">
        <v>295</v>
      </c>
      <c r="D9" s="61">
        <f t="shared" ca="1" si="0"/>
        <v>2</v>
      </c>
      <c r="E9" s="61">
        <f t="shared" ca="1" si="1"/>
        <v>4</v>
      </c>
      <c r="F9" s="61">
        <f t="shared" ca="1" si="2"/>
        <v>5</v>
      </c>
      <c r="G9" s="62"/>
      <c r="H9" s="62"/>
    </row>
    <row r="10" spans="1:8" ht="15" thickBot="1" x14ac:dyDescent="0.35">
      <c r="A10" s="95" t="s">
        <v>361</v>
      </c>
      <c r="B10" s="95" t="s">
        <v>362</v>
      </c>
      <c r="C10" s="7" t="s">
        <v>295</v>
      </c>
      <c r="D10" s="61">
        <f t="shared" ca="1" si="0"/>
        <v>2</v>
      </c>
      <c r="E10" s="61">
        <f t="shared" ca="1" si="1"/>
        <v>4</v>
      </c>
      <c r="F10" s="61">
        <f t="shared" ca="1" si="2"/>
        <v>5</v>
      </c>
      <c r="G10" s="62"/>
      <c r="H10" s="62"/>
    </row>
    <row r="11" spans="1:8" ht="29.4" thickBot="1" x14ac:dyDescent="0.35">
      <c r="A11" s="95" t="s">
        <v>363</v>
      </c>
      <c r="B11" s="95" t="s">
        <v>364</v>
      </c>
      <c r="C11" s="7" t="s">
        <v>295</v>
      </c>
      <c r="D11" s="61">
        <f t="shared" ca="1" si="0"/>
        <v>3</v>
      </c>
      <c r="E11" s="61">
        <f t="shared" ca="1" si="1"/>
        <v>5</v>
      </c>
      <c r="F11" s="61">
        <f t="shared" ca="1" si="2"/>
        <v>5</v>
      </c>
      <c r="G11" s="62"/>
      <c r="H11" s="62"/>
    </row>
    <row r="12" spans="1:8" ht="15" thickBot="1" x14ac:dyDescent="0.35">
      <c r="A12" s="95" t="s">
        <v>365</v>
      </c>
      <c r="B12" s="95" t="s">
        <v>366</v>
      </c>
      <c r="C12" s="7" t="s">
        <v>295</v>
      </c>
      <c r="D12" s="61">
        <f t="shared" ca="1" si="0"/>
        <v>2</v>
      </c>
      <c r="E12" s="61">
        <f t="shared" ca="1" si="1"/>
        <v>3</v>
      </c>
      <c r="F12" s="61">
        <f t="shared" ca="1" si="2"/>
        <v>4</v>
      </c>
      <c r="G12" s="62"/>
      <c r="H12" s="62"/>
    </row>
    <row r="13" spans="1:8" ht="15" thickBot="1" x14ac:dyDescent="0.35">
      <c r="A13" s="95" t="s">
        <v>367</v>
      </c>
      <c r="B13" s="95" t="s">
        <v>368</v>
      </c>
      <c r="C13" s="7" t="s">
        <v>295</v>
      </c>
      <c r="D13" s="61">
        <f t="shared" ca="1" si="0"/>
        <v>3</v>
      </c>
      <c r="E13" s="61">
        <f t="shared" ca="1" si="1"/>
        <v>4</v>
      </c>
      <c r="F13" s="61">
        <f t="shared" ca="1" si="2"/>
        <v>5</v>
      </c>
      <c r="G13" s="62"/>
      <c r="H13" s="62"/>
    </row>
    <row r="14" spans="1:8" ht="15" thickBot="1" x14ac:dyDescent="0.35">
      <c r="A14" s="95" t="s">
        <v>315</v>
      </c>
      <c r="B14" s="95" t="s">
        <v>316</v>
      </c>
      <c r="C14" s="7" t="s">
        <v>295</v>
      </c>
      <c r="D14" s="61">
        <f t="shared" ca="1" si="0"/>
        <v>2</v>
      </c>
      <c r="E14" s="61">
        <f t="shared" ca="1" si="1"/>
        <v>4</v>
      </c>
      <c r="F14" s="61">
        <f t="shared" ca="1" si="2"/>
        <v>4</v>
      </c>
      <c r="G14" s="62"/>
      <c r="H14" s="62"/>
    </row>
    <row r="15" spans="1:8" ht="15" thickBot="1" x14ac:dyDescent="0.35">
      <c r="A15" s="95" t="s">
        <v>317</v>
      </c>
      <c r="B15" s="95" t="s">
        <v>318</v>
      </c>
      <c r="C15" s="7" t="s">
        <v>295</v>
      </c>
      <c r="D15" s="61">
        <f t="shared" ca="1" si="0"/>
        <v>2</v>
      </c>
      <c r="E15" s="61">
        <f t="shared" ca="1" si="1"/>
        <v>4</v>
      </c>
      <c r="F15" s="61">
        <f t="shared" ca="1" si="2"/>
        <v>4</v>
      </c>
      <c r="G15" s="62"/>
      <c r="H15" s="62"/>
    </row>
    <row r="16" spans="1:8" ht="15" thickBot="1" x14ac:dyDescent="0.35">
      <c r="A16" s="95" t="s">
        <v>319</v>
      </c>
      <c r="B16" s="95" t="s">
        <v>320</v>
      </c>
      <c r="C16" s="7" t="s">
        <v>295</v>
      </c>
      <c r="D16" s="61">
        <f t="shared" ca="1" si="0"/>
        <v>3</v>
      </c>
      <c r="E16" s="61">
        <f t="shared" ca="1" si="1"/>
        <v>5</v>
      </c>
      <c r="F16" s="61">
        <f t="shared" ca="1" si="2"/>
        <v>5</v>
      </c>
      <c r="G16" s="62"/>
      <c r="H16" s="62"/>
    </row>
    <row r="17" spans="1:8" ht="15" thickBot="1" x14ac:dyDescent="0.35">
      <c r="A17" s="95" t="s">
        <v>369</v>
      </c>
      <c r="B17" s="95" t="s">
        <v>370</v>
      </c>
      <c r="C17" s="7" t="s">
        <v>295</v>
      </c>
      <c r="D17" s="61">
        <f t="shared" ca="1" si="0"/>
        <v>2</v>
      </c>
      <c r="E17" s="61">
        <f t="shared" ca="1" si="1"/>
        <v>4</v>
      </c>
      <c r="F17" s="61">
        <f t="shared" ca="1" si="2"/>
        <v>5</v>
      </c>
      <c r="G17" s="62"/>
      <c r="H17" s="62"/>
    </row>
    <row r="18" spans="1:8" ht="15" thickBot="1" x14ac:dyDescent="0.35">
      <c r="A18" s="95" t="s">
        <v>371</v>
      </c>
      <c r="B18" s="95" t="s">
        <v>372</v>
      </c>
      <c r="C18" s="7" t="s">
        <v>295</v>
      </c>
      <c r="D18" s="61">
        <f t="shared" ca="1" si="0"/>
        <v>2</v>
      </c>
      <c r="E18" s="61">
        <f t="shared" ca="1" si="1"/>
        <v>5</v>
      </c>
      <c r="F18" s="61">
        <f t="shared" ca="1" si="2"/>
        <v>5</v>
      </c>
      <c r="G18" s="62"/>
      <c r="H18" s="62"/>
    </row>
    <row r="19" spans="1:8" ht="15" thickBot="1" x14ac:dyDescent="0.35">
      <c r="A19" s="95" t="s">
        <v>321</v>
      </c>
      <c r="B19" s="95" t="s">
        <v>322</v>
      </c>
      <c r="C19" s="7" t="s">
        <v>295</v>
      </c>
      <c r="D19" s="61">
        <f t="shared" ca="1" si="0"/>
        <v>1</v>
      </c>
      <c r="E19" s="61">
        <f t="shared" ca="1" si="1"/>
        <v>4</v>
      </c>
      <c r="F19" s="61">
        <f t="shared" ca="1" si="2"/>
        <v>5</v>
      </c>
      <c r="G19" s="62"/>
      <c r="H19" s="62"/>
    </row>
    <row r="20" spans="1:8" hidden="1" x14ac:dyDescent="0.3">
      <c r="A20" s="92" t="s">
        <v>323</v>
      </c>
      <c r="B20" s="94" t="s">
        <v>324</v>
      </c>
    </row>
    <row r="21" spans="1:8" hidden="1" x14ac:dyDescent="0.3">
      <c r="A21" s="92" t="s">
        <v>321</v>
      </c>
      <c r="B21" s="93" t="s">
        <v>322</v>
      </c>
    </row>
    <row r="22" spans="1:8" hidden="1" x14ac:dyDescent="0.3">
      <c r="A22" s="92" t="s">
        <v>323</v>
      </c>
      <c r="B22" s="93" t="s">
        <v>324</v>
      </c>
    </row>
  </sheetData>
  <mergeCells count="1">
    <mergeCell ref="A2:B2"/>
  </mergeCells>
  <phoneticPr fontId="4" type="noConversion"/>
  <conditionalFormatting sqref="D2:F2">
    <cfRule type="colorScale" priority="4">
      <colorScale>
        <cfvo type="num" val="1"/>
        <cfvo type="num" val="3"/>
        <cfvo type="num" val="5"/>
        <color rgb="FFFF0000"/>
        <color rgb="FFFFC000"/>
        <color rgb="FF00B050"/>
      </colorScale>
    </cfRule>
  </conditionalFormatting>
  <conditionalFormatting sqref="D5:F19">
    <cfRule type="colorScale" priority="2">
      <colorScale>
        <cfvo type="num" val="1"/>
        <cfvo type="num" val="3"/>
        <cfvo type="num" val="5"/>
        <color rgb="FFFF0000"/>
        <color rgb="FFFFC000"/>
        <color rgb="FF00B050"/>
      </colorScale>
    </cfRule>
  </conditionalFormatting>
  <conditionalFormatting sqref="D19:F19">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F5C064E2-270F-421B-B8C1-4381F20153B3}"/>
  </hyperlinks>
  <pageMargins left="0.7" right="0.7" top="0.75" bottom="0.75" header="0.3" footer="0.3"/>
  <pageSetup scale="6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tabColor rgb="FF0070C0"/>
  </sheetPr>
  <dimension ref="A1:I9"/>
  <sheetViews>
    <sheetView workbookViewId="0">
      <selection activeCell="E2" sqref="E2"/>
    </sheetView>
  </sheetViews>
  <sheetFormatPr defaultColWidth="0" defaultRowHeight="14.4" zeroHeight="1" x14ac:dyDescent="0.3"/>
  <cols>
    <col min="1" max="1" width="11.5546875" bestFit="1" customWidth="1"/>
    <col min="2" max="2" width="44.6640625" bestFit="1" customWidth="1"/>
    <col min="3" max="3" width="17.33203125" customWidth="1"/>
    <col min="4" max="4" width="12.109375" style="64" bestFit="1" customWidth="1"/>
    <col min="5" max="5" width="26" style="64" bestFit="1" customWidth="1"/>
    <col min="6" max="6" width="14.44140625" style="64" bestFit="1" customWidth="1"/>
    <col min="7" max="7" width="36.6640625" style="64" customWidth="1"/>
    <col min="8" max="8" width="43.5546875" style="64" customWidth="1"/>
    <col min="9" max="9" width="5.33203125" hidden="1" customWidth="1"/>
    <col min="10" max="16384" width="31.33203125" hidden="1"/>
  </cols>
  <sheetData>
    <row r="1" spans="1:8" ht="17.399999999999999" thickBot="1" x14ac:dyDescent="0.35">
      <c r="A1" s="13" t="s">
        <v>35</v>
      </c>
      <c r="B1" s="1" t="s">
        <v>274</v>
      </c>
      <c r="D1"/>
      <c r="E1"/>
      <c r="F1"/>
      <c r="G1"/>
      <c r="H1"/>
    </row>
    <row r="2" spans="1:8" ht="15" customHeight="1" thickBot="1" x14ac:dyDescent="0.35">
      <c r="A2" s="107" t="s">
        <v>37</v>
      </c>
      <c r="B2" s="108"/>
      <c r="C2" s="59" t="s">
        <v>150</v>
      </c>
      <c r="D2" s="57">
        <f ca="1">AVERAGEIF(D5:D9,"&gt;0")</f>
        <v>2</v>
      </c>
      <c r="E2" s="57">
        <f ca="1">AVERAGEIF(E5:E9,"&gt;0")</f>
        <v>4.4000000000000004</v>
      </c>
      <c r="F2" s="57">
        <f ca="1">AVERAGEIF(F5:F9,"&gt;0")</f>
        <v>4.4000000000000004</v>
      </c>
      <c r="G2" s="5"/>
      <c r="H2"/>
    </row>
    <row r="3" spans="1:8" ht="15" thickBot="1" x14ac:dyDescent="0.35">
      <c r="A3" s="2" t="s">
        <v>38</v>
      </c>
      <c r="B3" s="3" t="s">
        <v>39</v>
      </c>
      <c r="C3" s="3" t="s">
        <v>46</v>
      </c>
      <c r="D3" s="3" t="s">
        <v>0</v>
      </c>
      <c r="E3" s="3" t="s">
        <v>47</v>
      </c>
      <c r="F3" s="3" t="s">
        <v>42</v>
      </c>
      <c r="G3" s="8" t="s">
        <v>52</v>
      </c>
      <c r="H3" s="8" t="s">
        <v>48</v>
      </c>
    </row>
    <row r="4" spans="1:8" ht="15" thickBot="1" x14ac:dyDescent="0.35">
      <c r="A4" s="2"/>
      <c r="B4" s="3"/>
      <c r="C4" s="3"/>
      <c r="D4" s="27"/>
      <c r="E4" s="27"/>
      <c r="F4" s="27"/>
      <c r="G4" s="8"/>
      <c r="H4" s="8"/>
    </row>
    <row r="5" spans="1:8" ht="15" thickBot="1" x14ac:dyDescent="0.35">
      <c r="A5" s="95" t="s">
        <v>307</v>
      </c>
      <c r="B5" s="95" t="s">
        <v>308</v>
      </c>
      <c r="C5" s="7" t="s">
        <v>295</v>
      </c>
      <c r="D5" s="61">
        <f ca="1">IF(demo,1+ROUND(RAND()*2,0.5),1)</f>
        <v>2</v>
      </c>
      <c r="E5" s="61">
        <f ca="1">IF(demo,3+ROUND(RAND()*2,0.5),3)</f>
        <v>5</v>
      </c>
      <c r="F5" s="61">
        <f ca="1">IF(demo,4+ROUND(RAND(),0.5),5)</f>
        <v>4</v>
      </c>
      <c r="G5" s="62"/>
      <c r="H5" s="62"/>
    </row>
    <row r="6" spans="1:8" ht="15" thickBot="1" x14ac:dyDescent="0.35">
      <c r="A6" s="95" t="s">
        <v>420</v>
      </c>
      <c r="B6" s="95" t="s">
        <v>421</v>
      </c>
      <c r="C6" s="7" t="s">
        <v>295</v>
      </c>
      <c r="D6" s="61">
        <f ca="1">IF(demo,1+ROUND(RAND()*2,0.5),1)</f>
        <v>2</v>
      </c>
      <c r="E6" s="61">
        <f ca="1">IF(demo,3+ROUND(RAND()*2,0.5),3)</f>
        <v>3</v>
      </c>
      <c r="F6" s="61">
        <f ca="1">IF(demo,4+ROUND(RAND(),0.5),5)</f>
        <v>5</v>
      </c>
      <c r="G6" s="62"/>
      <c r="H6" s="62"/>
    </row>
    <row r="7" spans="1:8" ht="15" thickBot="1" x14ac:dyDescent="0.35">
      <c r="A7" s="95" t="s">
        <v>422</v>
      </c>
      <c r="B7" s="95" t="s">
        <v>423</v>
      </c>
      <c r="C7" s="7" t="s">
        <v>295</v>
      </c>
      <c r="D7" s="61">
        <f ca="1">IF(demo,1+ROUND(RAND()*2,0.5),1)</f>
        <v>3</v>
      </c>
      <c r="E7" s="61">
        <f ca="1">IF(demo,3+ROUND(RAND()*2,0.5),3)</f>
        <v>4</v>
      </c>
      <c r="F7" s="61">
        <f ca="1">IF(demo,4+ROUND(RAND(),0.5),5)</f>
        <v>4</v>
      </c>
      <c r="G7" s="62"/>
      <c r="H7" s="62"/>
    </row>
    <row r="8" spans="1:8" ht="15" thickBot="1" x14ac:dyDescent="0.35">
      <c r="A8" s="95" t="s">
        <v>424</v>
      </c>
      <c r="B8" s="95" t="s">
        <v>425</v>
      </c>
      <c r="C8" s="7" t="s">
        <v>295</v>
      </c>
      <c r="D8" s="61">
        <f ca="1">IF(demo,1+ROUND(RAND()*2,0.5),1)</f>
        <v>2</v>
      </c>
      <c r="E8" s="61">
        <f ca="1">IF(demo,3+ROUND(RAND()*2,0.5),3)</f>
        <v>5</v>
      </c>
      <c r="F8" s="61">
        <f ca="1">IF(demo,4+ROUND(RAND(),0.5),5)</f>
        <v>4</v>
      </c>
      <c r="G8" s="62"/>
      <c r="H8" s="62"/>
    </row>
    <row r="9" spans="1:8" ht="15" thickBot="1" x14ac:dyDescent="0.35">
      <c r="A9" s="95" t="s">
        <v>426</v>
      </c>
      <c r="B9" s="95" t="s">
        <v>427</v>
      </c>
      <c r="C9" s="7" t="s">
        <v>295</v>
      </c>
      <c r="D9" s="61">
        <f ca="1">IF(demo,1+ROUND(RAND()*2,0.5),1)</f>
        <v>1</v>
      </c>
      <c r="E9" s="61">
        <f ca="1">IF(demo,3+ROUND(RAND()*2,0.5),3)</f>
        <v>5</v>
      </c>
      <c r="F9" s="61">
        <f ca="1">IF(demo,4+ROUND(RAND(),0.5),5)</f>
        <v>5</v>
      </c>
      <c r="G9" s="62"/>
      <c r="H9" s="62"/>
    </row>
  </sheetData>
  <mergeCells count="1">
    <mergeCell ref="A2:B2"/>
  </mergeCells>
  <conditionalFormatting sqref="D2:F2">
    <cfRule type="colorScale" priority="6">
      <colorScale>
        <cfvo type="num" val="1"/>
        <cfvo type="num" val="3"/>
        <cfvo type="num" val="5"/>
        <color rgb="FFFF0000"/>
        <color rgb="FFFFC000"/>
        <color rgb="FF00B050"/>
      </colorScale>
    </cfRule>
  </conditionalFormatting>
  <conditionalFormatting sqref="D8:H8 D5:F9">
    <cfRule type="colorScale" priority="3">
      <colorScale>
        <cfvo type="num" val="1"/>
        <cfvo type="num" val="3"/>
        <cfvo type="num" val="5"/>
        <color rgb="FFFF0000"/>
        <color rgb="FFFFC000"/>
        <color rgb="FF00B050"/>
      </colorScale>
    </cfRule>
  </conditionalFormatting>
  <hyperlinks>
    <hyperlink ref="A1" location="'Security Maturity Evaluation'!A1" display="Back to main" xr:uid="{DCC1F41A-2CAA-430A-BCF9-25B2F7E1C79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B2F8E-B82C-43E3-8EEA-C9BCAFA76053}">
  <sheetPr codeName="Sheet25">
    <tabColor rgb="FF0070C0"/>
    <pageSetUpPr fitToPage="1"/>
  </sheetPr>
  <dimension ref="A1:H6"/>
  <sheetViews>
    <sheetView zoomScaleNormal="100" workbookViewId="0">
      <selection activeCell="B1" sqref="B1"/>
    </sheetView>
  </sheetViews>
  <sheetFormatPr defaultColWidth="0" defaultRowHeight="14.4" customHeight="1" zeroHeight="1" x14ac:dyDescent="0.3"/>
  <cols>
    <col min="1" max="1" width="11.5546875" bestFit="1" customWidth="1"/>
    <col min="2" max="2" width="34.6640625" bestFit="1" customWidth="1"/>
    <col min="3" max="3" width="8.5546875" bestFit="1" customWidth="1"/>
    <col min="4" max="4" width="12.109375" bestFit="1" customWidth="1"/>
    <col min="5" max="5" width="21.6640625" customWidth="1"/>
    <col min="6" max="6" width="26.109375" customWidth="1"/>
    <col min="7" max="7" width="10.109375" bestFit="1" customWidth="1"/>
    <col min="8" max="8" width="23.44140625" style="5" customWidth="1"/>
    <col min="9" max="9" width="12.33203125" hidden="1" customWidth="1"/>
    <col min="10" max="16384" width="12.33203125" hidden="1"/>
  </cols>
  <sheetData>
    <row r="1" spans="1:8" ht="17.399999999999999" thickBot="1" x14ac:dyDescent="0.35">
      <c r="A1" s="13" t="s">
        <v>35</v>
      </c>
      <c r="B1" s="1" t="s">
        <v>275</v>
      </c>
    </row>
    <row r="2" spans="1:8" ht="15" customHeight="1" thickBot="1" x14ac:dyDescent="0.35">
      <c r="A2" s="107" t="s">
        <v>37</v>
      </c>
      <c r="B2" s="108"/>
      <c r="C2" s="8" t="s">
        <v>150</v>
      </c>
      <c r="D2" s="61">
        <f ca="1">IFERROR(AVERAGEIF(D5:D6,"&gt;0"),0)</f>
        <v>2</v>
      </c>
      <c r="E2" s="61">
        <f ca="1">IFERROR(AVERAGEIF(E5:E6,"&gt;0"),0)</f>
        <v>4.5</v>
      </c>
      <c r="F2" s="61">
        <f ca="1">IFERROR(AVERAGEIF(F5:F6,"&gt;0"),0)</f>
        <v>4.5</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152</v>
      </c>
      <c r="B4" s="3" t="s">
        <v>151</v>
      </c>
      <c r="C4" s="3"/>
      <c r="D4" s="27"/>
      <c r="E4" s="27"/>
      <c r="F4" s="27"/>
      <c r="G4" s="8"/>
      <c r="H4" s="8"/>
    </row>
    <row r="5" spans="1:8" ht="15" thickBot="1" x14ac:dyDescent="0.35">
      <c r="A5" s="95" t="s">
        <v>307</v>
      </c>
      <c r="B5" s="95" t="s">
        <v>308</v>
      </c>
      <c r="C5" s="7" t="s">
        <v>295</v>
      </c>
      <c r="D5" s="61">
        <f ca="1">IF(demo,1+ROUND(RAND()*2,0.5),1)</f>
        <v>2</v>
      </c>
      <c r="E5" s="61">
        <f ca="1">IF(demo,3+ROUND(RAND()*2,0.5),3)</f>
        <v>5</v>
      </c>
      <c r="F5" s="61">
        <f ca="1">IF(demo,4+ROUND(RAND(),0.5),5)</f>
        <v>5</v>
      </c>
      <c r="G5" s="62"/>
      <c r="H5" s="62"/>
    </row>
    <row r="6" spans="1:8" ht="15" thickBot="1" x14ac:dyDescent="0.35">
      <c r="A6" s="95" t="s">
        <v>418</v>
      </c>
      <c r="B6" s="95" t="s">
        <v>419</v>
      </c>
      <c r="C6" s="7" t="s">
        <v>295</v>
      </c>
      <c r="D6" s="61">
        <f ca="1">IF(demo,1+ROUND(RAND()*2,0.5),1)</f>
        <v>2</v>
      </c>
      <c r="E6" s="61">
        <f ca="1">IF(demo,3+ROUND(RAND()*2,0.5),3)</f>
        <v>4</v>
      </c>
      <c r="F6" s="61">
        <f ca="1">IF(demo,4+ROUND(RAND(),0.5),5)</f>
        <v>4</v>
      </c>
      <c r="G6" s="62"/>
      <c r="H6" s="62"/>
    </row>
  </sheetData>
  <sheetProtection formatColumns="0"/>
  <mergeCells count="1">
    <mergeCell ref="A2:B2"/>
  </mergeCells>
  <conditionalFormatting sqref="D2:F2">
    <cfRule type="cellIs" dxfId="2" priority="3" operator="equal">
      <formula>0</formula>
    </cfRule>
    <cfRule type="colorScale" priority="4">
      <colorScale>
        <cfvo type="num" val="1"/>
        <cfvo type="num" val="3"/>
        <cfvo type="num" val="5"/>
        <color rgb="FFFF0000"/>
        <color rgb="FFFFC000"/>
        <color rgb="FF00B050"/>
      </colorScale>
    </cfRule>
  </conditionalFormatting>
  <conditionalFormatting sqref="D5:F5">
    <cfRule type="colorScale" priority="2">
      <colorScale>
        <cfvo type="num" val="1"/>
        <cfvo type="num" val="3"/>
        <cfvo type="num" val="5"/>
        <color rgb="FFFF0000"/>
        <color rgb="FFFFC000"/>
        <color rgb="FF00B050"/>
      </colorScale>
    </cfRule>
  </conditionalFormatting>
  <conditionalFormatting sqref="D6:F6">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3F714FFB-EA49-4CF2-ABEA-A76CC41F3271}"/>
  </hyperlinks>
  <pageMargins left="0.7" right="0.7" top="0.75" bottom="0.75" header="0.3" footer="0.3"/>
  <pageSetup scale="6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993B0-1B7F-4CE9-8F6C-CB11674AD676}">
  <sheetPr>
    <tabColor rgb="FF0070C0"/>
  </sheetPr>
  <dimension ref="A1:H10"/>
  <sheetViews>
    <sheetView workbookViewId="0">
      <selection activeCell="A11" sqref="A11:XFD1048576"/>
    </sheetView>
  </sheetViews>
  <sheetFormatPr defaultColWidth="0" defaultRowHeight="14.4" zeroHeight="1" x14ac:dyDescent="0.3"/>
  <cols>
    <col min="1" max="1" width="11.77734375" bestFit="1" customWidth="1"/>
    <col min="2" max="2" width="42.88671875" bestFit="1" customWidth="1"/>
    <col min="3" max="3" width="8.88671875" bestFit="1" customWidth="1"/>
    <col min="4" max="4" width="12.33203125" bestFit="1" customWidth="1"/>
    <col min="5" max="5" width="26.33203125" bestFit="1" customWidth="1"/>
    <col min="6" max="6" width="14.44140625" bestFit="1" customWidth="1"/>
    <col min="7" max="7" width="10.21875" bestFit="1" customWidth="1"/>
    <col min="8" max="8" width="16.21875" bestFit="1" customWidth="1"/>
    <col min="9" max="16384" width="82.109375" hidden="1"/>
  </cols>
  <sheetData>
    <row r="1" spans="1:8" ht="17.399999999999999" thickBot="1" x14ac:dyDescent="0.35">
      <c r="A1" s="13" t="s">
        <v>35</v>
      </c>
      <c r="B1" s="1" t="s">
        <v>276</v>
      </c>
      <c r="C1" s="1"/>
    </row>
    <row r="2" spans="1:8" ht="15" thickBot="1" x14ac:dyDescent="0.35">
      <c r="A2" s="107" t="s">
        <v>37</v>
      </c>
      <c r="B2" s="108"/>
      <c r="C2" s="8" t="s">
        <v>150</v>
      </c>
      <c r="D2" s="57">
        <f ca="1">AVERAGEIF(D5:D10,"&gt;0")</f>
        <v>2.6666666666666665</v>
      </c>
      <c r="E2" s="57">
        <f ca="1">AVERAGEIF(E5:E10,"&gt;0")</f>
        <v>3.5</v>
      </c>
      <c r="F2" s="57">
        <f ca="1">AVERAGEIF(F5:F10,"&gt;0")</f>
        <v>4.666666666666667</v>
      </c>
      <c r="H2" s="5"/>
    </row>
    <row r="3" spans="1:8" ht="15" thickBot="1" x14ac:dyDescent="0.35">
      <c r="A3" s="2" t="s">
        <v>38</v>
      </c>
      <c r="B3" s="3" t="s">
        <v>39</v>
      </c>
      <c r="C3" s="3" t="s">
        <v>46</v>
      </c>
      <c r="D3" s="3" t="s">
        <v>0</v>
      </c>
      <c r="E3" s="3" t="s">
        <v>47</v>
      </c>
      <c r="F3" s="3" t="s">
        <v>42</v>
      </c>
      <c r="G3" s="8" t="s">
        <v>52</v>
      </c>
      <c r="H3" s="8" t="s">
        <v>48</v>
      </c>
    </row>
    <row r="4" spans="1:8" ht="15" thickBot="1" x14ac:dyDescent="0.35">
      <c r="A4" s="2"/>
      <c r="B4" s="3"/>
      <c r="C4" s="3"/>
      <c r="D4" s="27"/>
      <c r="E4" s="27"/>
      <c r="F4" s="27"/>
      <c r="G4" s="8"/>
      <c r="H4" s="8"/>
    </row>
    <row r="5" spans="1:8" ht="15" thickBot="1" x14ac:dyDescent="0.35">
      <c r="A5" s="95" t="s">
        <v>410</v>
      </c>
      <c r="B5" s="95" t="s">
        <v>411</v>
      </c>
      <c r="C5" s="7" t="s">
        <v>295</v>
      </c>
      <c r="D5" s="61">
        <f t="shared" ref="D5:D10" ca="1" si="0">IF(demo,1+ROUND(RAND()*2,0.5),1)</f>
        <v>2</v>
      </c>
      <c r="E5" s="61">
        <f t="shared" ref="E5:E10" ca="1" si="1">IF(demo,3+ROUND(RAND()*2,0.5),3)</f>
        <v>3</v>
      </c>
      <c r="F5" s="61">
        <f t="shared" ref="F5:F10" ca="1" si="2">IF(demo,4+ROUND(RAND(),0.5),5)</f>
        <v>5</v>
      </c>
      <c r="G5" s="62"/>
      <c r="H5" s="62"/>
    </row>
    <row r="6" spans="1:8" ht="15" thickBot="1" x14ac:dyDescent="0.35">
      <c r="A6" s="95" t="s">
        <v>412</v>
      </c>
      <c r="B6" s="95" t="s">
        <v>413</v>
      </c>
      <c r="C6" s="7" t="s">
        <v>295</v>
      </c>
      <c r="D6" s="61">
        <f t="shared" ca="1" si="0"/>
        <v>2</v>
      </c>
      <c r="E6" s="61">
        <f t="shared" ca="1" si="1"/>
        <v>3</v>
      </c>
      <c r="F6" s="61">
        <f t="shared" ca="1" si="2"/>
        <v>4</v>
      </c>
      <c r="G6" s="62"/>
      <c r="H6" s="62"/>
    </row>
    <row r="7" spans="1:8" ht="15" thickBot="1" x14ac:dyDescent="0.35">
      <c r="A7" s="95" t="s">
        <v>307</v>
      </c>
      <c r="B7" s="95" t="s">
        <v>308</v>
      </c>
      <c r="C7" s="7" t="s">
        <v>295</v>
      </c>
      <c r="D7" s="61">
        <f t="shared" ca="1" si="0"/>
        <v>3</v>
      </c>
      <c r="E7" s="61">
        <f t="shared" ca="1" si="1"/>
        <v>4</v>
      </c>
      <c r="F7" s="61">
        <f t="shared" ca="1" si="2"/>
        <v>4</v>
      </c>
      <c r="G7" s="62"/>
      <c r="H7" s="62"/>
    </row>
    <row r="8" spans="1:8" ht="15" thickBot="1" x14ac:dyDescent="0.35">
      <c r="A8" s="95" t="s">
        <v>414</v>
      </c>
      <c r="B8" s="95" t="s">
        <v>415</v>
      </c>
      <c r="C8" s="7" t="s">
        <v>295</v>
      </c>
      <c r="D8" s="61">
        <f t="shared" ca="1" si="0"/>
        <v>3</v>
      </c>
      <c r="E8" s="61">
        <f t="shared" ca="1" si="1"/>
        <v>5</v>
      </c>
      <c r="F8" s="61">
        <f t="shared" ca="1" si="2"/>
        <v>5</v>
      </c>
      <c r="G8" s="62"/>
      <c r="H8" s="62"/>
    </row>
    <row r="9" spans="1:8" ht="15" thickBot="1" x14ac:dyDescent="0.35">
      <c r="A9" s="95" t="s">
        <v>416</v>
      </c>
      <c r="B9" s="95" t="s">
        <v>417</v>
      </c>
      <c r="C9" s="7" t="s">
        <v>295</v>
      </c>
      <c r="D9" s="61">
        <f t="shared" ca="1" si="0"/>
        <v>3</v>
      </c>
      <c r="E9" s="61">
        <f t="shared" ca="1" si="1"/>
        <v>3</v>
      </c>
      <c r="F9" s="61">
        <f t="shared" ca="1" si="2"/>
        <v>5</v>
      </c>
      <c r="G9" s="62"/>
      <c r="H9" s="62"/>
    </row>
    <row r="10" spans="1:8" ht="15" thickBot="1" x14ac:dyDescent="0.35">
      <c r="A10" s="95" t="s">
        <v>327</v>
      </c>
      <c r="B10" s="95" t="s">
        <v>328</v>
      </c>
      <c r="C10" s="7" t="s">
        <v>295</v>
      </c>
      <c r="D10" s="61">
        <f t="shared" ca="1" si="0"/>
        <v>3</v>
      </c>
      <c r="E10" s="61">
        <f t="shared" ca="1" si="1"/>
        <v>3</v>
      </c>
      <c r="F10" s="61">
        <f t="shared" ca="1" si="2"/>
        <v>5</v>
      </c>
      <c r="G10" s="62"/>
      <c r="H10" s="62"/>
    </row>
  </sheetData>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10">
    <cfRule type="colorScale" priority="2">
      <colorScale>
        <cfvo type="num" val="1"/>
        <cfvo type="num" val="3"/>
        <cfvo type="num" val="5"/>
        <color rgb="FFFF0000"/>
        <color rgb="FFFFC000"/>
        <color rgb="FF00B050"/>
      </colorScale>
    </cfRule>
  </conditionalFormatting>
  <conditionalFormatting sqref="D10:F10">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C257B54C-3D78-4A88-8554-86A9B0AFEDC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0070C0"/>
  </sheetPr>
  <dimension ref="A1:I10"/>
  <sheetViews>
    <sheetView workbookViewId="0"/>
  </sheetViews>
  <sheetFormatPr defaultColWidth="0" defaultRowHeight="14.4" zeroHeight="1" x14ac:dyDescent="0.3"/>
  <cols>
    <col min="1" max="1" width="11.5546875" bestFit="1" customWidth="1"/>
    <col min="2" max="2" width="42.88671875" bestFit="1" customWidth="1"/>
    <col min="3" max="3" width="8.5546875" bestFit="1" customWidth="1"/>
    <col min="4" max="4" width="12.109375" bestFit="1" customWidth="1"/>
    <col min="5" max="5" width="14.6640625" bestFit="1" customWidth="1"/>
    <col min="6" max="6" width="14.44140625" bestFit="1" customWidth="1"/>
    <col min="7" max="7" width="31.109375" customWidth="1"/>
    <col min="8" max="8" width="48.6640625" customWidth="1"/>
    <col min="9" max="9" width="5.5546875" style="64" hidden="1" customWidth="1"/>
    <col min="10" max="16384" width="40.44140625" hidden="1"/>
  </cols>
  <sheetData>
    <row r="1" spans="1:8" ht="17.399999999999999" thickBot="1" x14ac:dyDescent="0.35">
      <c r="A1" s="13" t="s">
        <v>35</v>
      </c>
      <c r="B1" s="1" t="s">
        <v>277</v>
      </c>
    </row>
    <row r="2" spans="1:8" ht="15" customHeight="1" thickBot="1" x14ac:dyDescent="0.35">
      <c r="A2" s="107" t="s">
        <v>37</v>
      </c>
      <c r="B2" s="108"/>
      <c r="C2" s="8" t="s">
        <v>150</v>
      </c>
      <c r="D2" s="6">
        <f ca="1">AVERAGEIF(D5:D10,"&gt;0")</f>
        <v>2.3333333333333335</v>
      </c>
      <c r="E2" s="6">
        <f ca="1">AVERAGEIF(E5:E10,"&gt;0")</f>
        <v>4.333333333333333</v>
      </c>
      <c r="F2" s="6">
        <f ca="1">AVERAGEIF(F5:F10,"&gt;0")</f>
        <v>4.666666666666667</v>
      </c>
      <c r="G2" s="5"/>
    </row>
    <row r="3" spans="1:8" ht="15" thickBot="1" x14ac:dyDescent="0.35">
      <c r="A3" s="2" t="s">
        <v>38</v>
      </c>
      <c r="B3" s="3" t="s">
        <v>39</v>
      </c>
      <c r="C3" s="3" t="s">
        <v>46</v>
      </c>
      <c r="D3" s="3" t="s">
        <v>0</v>
      </c>
      <c r="E3" s="3" t="s">
        <v>41</v>
      </c>
      <c r="F3" s="3" t="s">
        <v>42</v>
      </c>
      <c r="G3" s="8" t="s">
        <v>52</v>
      </c>
      <c r="H3" s="8" t="s">
        <v>48</v>
      </c>
    </row>
    <row r="4" spans="1:8" ht="15" thickBot="1" x14ac:dyDescent="0.35">
      <c r="A4" s="2"/>
      <c r="B4" s="3"/>
      <c r="C4" s="3"/>
      <c r="D4" s="27"/>
      <c r="E4" s="27"/>
      <c r="F4" s="27"/>
      <c r="G4" s="8"/>
      <c r="H4" s="8"/>
    </row>
    <row r="5" spans="1:8" ht="15" thickBot="1" x14ac:dyDescent="0.35">
      <c r="A5" s="95" t="s">
        <v>399</v>
      </c>
      <c r="B5" s="95" t="s">
        <v>400</v>
      </c>
      <c r="C5" s="7" t="s">
        <v>295</v>
      </c>
      <c r="D5" s="61">
        <f t="shared" ref="D5:D10" ca="1" si="0">IF(demo,1+ROUND(RAND()*2,0.5),1)</f>
        <v>1</v>
      </c>
      <c r="E5" s="61">
        <f t="shared" ref="E5:E10" ca="1" si="1">IF(demo,3+ROUND(RAND()*2,0.5),3)</f>
        <v>5</v>
      </c>
      <c r="F5" s="61">
        <f t="shared" ref="F5:F10" ca="1" si="2">IF(demo,4+ROUND(RAND(),0.5),5)</f>
        <v>5</v>
      </c>
      <c r="G5" s="62"/>
      <c r="H5" s="62"/>
    </row>
    <row r="6" spans="1:8" ht="29.4" thickBot="1" x14ac:dyDescent="0.35">
      <c r="A6" s="95" t="s">
        <v>401</v>
      </c>
      <c r="B6" s="95" t="s">
        <v>402</v>
      </c>
      <c r="C6" s="7" t="s">
        <v>295</v>
      </c>
      <c r="D6" s="61">
        <f t="shared" ca="1" si="0"/>
        <v>3</v>
      </c>
      <c r="E6" s="61">
        <f t="shared" ca="1" si="1"/>
        <v>4</v>
      </c>
      <c r="F6" s="61">
        <f t="shared" ca="1" si="2"/>
        <v>4</v>
      </c>
      <c r="G6" s="62"/>
      <c r="H6" s="62"/>
    </row>
    <row r="7" spans="1:8" ht="29.4" thickBot="1" x14ac:dyDescent="0.35">
      <c r="A7" s="95" t="s">
        <v>403</v>
      </c>
      <c r="B7" s="95" t="s">
        <v>404</v>
      </c>
      <c r="C7" s="7" t="s">
        <v>295</v>
      </c>
      <c r="D7" s="61">
        <f t="shared" ca="1" si="0"/>
        <v>3</v>
      </c>
      <c r="E7" s="61">
        <f t="shared" ca="1" si="1"/>
        <v>5</v>
      </c>
      <c r="F7" s="61">
        <f t="shared" ca="1" si="2"/>
        <v>5</v>
      </c>
      <c r="G7" s="62"/>
      <c r="H7" s="62"/>
    </row>
    <row r="8" spans="1:8" ht="29.4" thickBot="1" x14ac:dyDescent="0.35">
      <c r="A8" s="95" t="s">
        <v>405</v>
      </c>
      <c r="B8" s="95" t="s">
        <v>406</v>
      </c>
      <c r="C8" s="7" t="s">
        <v>295</v>
      </c>
      <c r="D8" s="61">
        <f t="shared" ca="1" si="0"/>
        <v>2</v>
      </c>
      <c r="E8" s="61">
        <f t="shared" ca="1" si="1"/>
        <v>4</v>
      </c>
      <c r="F8" s="61">
        <f t="shared" ca="1" si="2"/>
        <v>5</v>
      </c>
      <c r="G8" s="62"/>
      <c r="H8" s="62"/>
    </row>
    <row r="9" spans="1:8" ht="15" thickBot="1" x14ac:dyDescent="0.35">
      <c r="A9" s="95" t="s">
        <v>407</v>
      </c>
      <c r="B9" s="95" t="s">
        <v>408</v>
      </c>
      <c r="C9" s="7" t="s">
        <v>295</v>
      </c>
      <c r="D9" s="61">
        <f t="shared" ca="1" si="0"/>
        <v>3</v>
      </c>
      <c r="E9" s="61">
        <f t="shared" ca="1" si="1"/>
        <v>4</v>
      </c>
      <c r="F9" s="61">
        <f t="shared" ca="1" si="2"/>
        <v>4</v>
      </c>
      <c r="G9" s="62"/>
      <c r="H9" s="62"/>
    </row>
    <row r="10" spans="1:8" ht="15" thickBot="1" x14ac:dyDescent="0.35">
      <c r="A10" s="95" t="s">
        <v>409</v>
      </c>
      <c r="B10" s="95" t="s">
        <v>53</v>
      </c>
      <c r="C10" s="7" t="s">
        <v>295</v>
      </c>
      <c r="D10" s="61">
        <f t="shared" ca="1" si="0"/>
        <v>2</v>
      </c>
      <c r="E10" s="61">
        <f t="shared" ca="1" si="1"/>
        <v>4</v>
      </c>
      <c r="F10" s="61">
        <f t="shared" ca="1" si="2"/>
        <v>5</v>
      </c>
      <c r="G10" s="62"/>
      <c r="H10" s="62"/>
    </row>
  </sheetData>
  <sheetProtection formatColumns="0"/>
  <mergeCells count="1">
    <mergeCell ref="A2:B2"/>
  </mergeCells>
  <conditionalFormatting sqref="D2:F2">
    <cfRule type="colorScale" priority="4">
      <colorScale>
        <cfvo type="num" val="1"/>
        <cfvo type="num" val="3"/>
        <cfvo type="num" val="5"/>
        <color rgb="FFFF0000"/>
        <color rgb="FFFFC000"/>
        <color rgb="FF00B050"/>
      </colorScale>
    </cfRule>
  </conditionalFormatting>
  <conditionalFormatting sqref="D5:F10">
    <cfRule type="colorScale" priority="1">
      <colorScale>
        <cfvo type="num" val="1"/>
        <cfvo type="num" val="3"/>
        <cfvo type="num" val="5"/>
        <color rgb="FFFF0000"/>
        <color rgb="FFFFC000"/>
        <color rgb="FF00B050"/>
      </colorScale>
    </cfRule>
  </conditionalFormatting>
  <hyperlinks>
    <hyperlink ref="A1" location="'ISMS Maturity Index - Annex'!A1" display="Back to main" xr:uid="{4E89CAA0-4005-4F83-840F-71F0981901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64CA4-C921-4F15-B9AA-CB04B0FB739A}">
  <dimension ref="A1:B6"/>
  <sheetViews>
    <sheetView topLeftCell="B3" workbookViewId="0">
      <selection activeCell="C3" sqref="C1:XFD1048576"/>
    </sheetView>
  </sheetViews>
  <sheetFormatPr defaultColWidth="0" defaultRowHeight="100.95" customHeight="1" zeroHeight="1" x14ac:dyDescent="0.3"/>
  <cols>
    <col min="1" max="1" width="30.5546875" style="84" bestFit="1" customWidth="1"/>
    <col min="2" max="2" width="123.88671875" style="84" bestFit="1" customWidth="1"/>
    <col min="3" max="16384" width="8.88671875" style="84" hidden="1"/>
  </cols>
  <sheetData>
    <row r="1" spans="1:2" ht="14.4" x14ac:dyDescent="0.3">
      <c r="A1" s="84" t="s">
        <v>254</v>
      </c>
      <c r="B1" s="84" t="s">
        <v>255</v>
      </c>
    </row>
    <row r="2" spans="1:2" ht="14.4" x14ac:dyDescent="0.3">
      <c r="A2" s="85" t="s">
        <v>256</v>
      </c>
      <c r="B2" s="84" t="s">
        <v>257</v>
      </c>
    </row>
    <row r="3" spans="1:2" ht="100.95" customHeight="1" x14ac:dyDescent="0.55000000000000004">
      <c r="A3" s="86" t="s">
        <v>258</v>
      </c>
    </row>
    <row r="4" spans="1:2" ht="43.2" x14ac:dyDescent="0.3">
      <c r="A4" s="88" t="s">
        <v>259</v>
      </c>
      <c r="B4" s="87" t="s">
        <v>260</v>
      </c>
    </row>
    <row r="5" spans="1:2" ht="115.2" x14ac:dyDescent="0.3">
      <c r="A5" s="88" t="s">
        <v>261</v>
      </c>
      <c r="B5" s="89" t="s">
        <v>265</v>
      </c>
    </row>
    <row r="6" spans="1:2" ht="14.4" x14ac:dyDescent="0.3">
      <c r="A6" s="84" t="s">
        <v>262</v>
      </c>
      <c r="B6" s="84" t="s">
        <v>263</v>
      </c>
    </row>
  </sheetData>
  <sheetProtection sheet="1" objects="1" scenarios="1" selectLockedCells="1"/>
  <pageMargins left="0.7" right="0.7" top="0.75" bottom="0.75" header="0.3" footer="0.3"/>
  <pageSetup paperSize="9" orientation="portrait" horizontalDpi="4294967293"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3E67-0EEE-4CB4-81EF-91B672BDA318}">
  <sheetPr>
    <tabColor rgb="FF0070C0"/>
  </sheetPr>
  <dimension ref="A1:H10"/>
  <sheetViews>
    <sheetView workbookViewId="0">
      <selection activeCell="B1" sqref="B1"/>
    </sheetView>
  </sheetViews>
  <sheetFormatPr defaultColWidth="0" defaultRowHeight="14.4" zeroHeight="1" x14ac:dyDescent="0.3"/>
  <cols>
    <col min="1" max="1" width="11.77734375" bestFit="1" customWidth="1"/>
    <col min="2" max="2" width="51.6640625" customWidth="1"/>
    <col min="3" max="3" width="8.88671875" bestFit="1" customWidth="1"/>
    <col min="4" max="4" width="12.33203125" bestFit="1" customWidth="1"/>
    <col min="5" max="5" width="15" bestFit="1" customWidth="1"/>
    <col min="6" max="6" width="14.44140625" bestFit="1" customWidth="1"/>
    <col min="7" max="7" width="10.21875" bestFit="1" customWidth="1"/>
    <col min="8" max="8" width="16.21875" bestFit="1" customWidth="1"/>
    <col min="9" max="16384" width="51.6640625" hidden="1"/>
  </cols>
  <sheetData>
    <row r="1" spans="1:8" ht="17.399999999999999" thickBot="1" x14ac:dyDescent="0.35">
      <c r="A1" s="13" t="s">
        <v>35</v>
      </c>
      <c r="B1" s="1" t="s">
        <v>278</v>
      </c>
    </row>
    <row r="2" spans="1:8" ht="15" thickBot="1" x14ac:dyDescent="0.35">
      <c r="A2" s="107" t="s">
        <v>37</v>
      </c>
      <c r="B2" s="108"/>
      <c r="C2" s="8" t="s">
        <v>150</v>
      </c>
      <c r="D2" s="6">
        <f ca="1">AVERAGE(D5:D10)</f>
        <v>2</v>
      </c>
      <c r="E2" s="6">
        <f ca="1">AVERAGE(E5:E10)</f>
        <v>4</v>
      </c>
      <c r="F2" s="6">
        <f ca="1">AVERAGE(F5:F10)</f>
        <v>4.666666666666667</v>
      </c>
    </row>
    <row r="3" spans="1:8" ht="15" thickBot="1" x14ac:dyDescent="0.35">
      <c r="A3" s="2" t="s">
        <v>38</v>
      </c>
      <c r="B3" s="3" t="s">
        <v>39</v>
      </c>
      <c r="C3" s="3" t="s">
        <v>46</v>
      </c>
      <c r="D3" s="3" t="s">
        <v>0</v>
      </c>
      <c r="E3" s="3" t="s">
        <v>41</v>
      </c>
      <c r="F3" s="3" t="s">
        <v>42</v>
      </c>
      <c r="G3" s="8" t="s">
        <v>52</v>
      </c>
      <c r="H3" s="8" t="s">
        <v>48</v>
      </c>
    </row>
    <row r="4" spans="1:8" ht="15" thickBot="1" x14ac:dyDescent="0.35">
      <c r="A4" s="2" t="s">
        <v>148</v>
      </c>
      <c r="B4" s="3" t="s">
        <v>149</v>
      </c>
      <c r="C4" s="3"/>
      <c r="D4" s="27"/>
      <c r="E4" s="27"/>
      <c r="F4" s="27"/>
      <c r="G4" s="8"/>
      <c r="H4" s="8"/>
    </row>
    <row r="5" spans="1:8" ht="15" thickBot="1" x14ac:dyDescent="0.35">
      <c r="A5" s="95" t="s">
        <v>395</v>
      </c>
      <c r="B5" s="95" t="s">
        <v>396</v>
      </c>
      <c r="C5" s="7" t="s">
        <v>295</v>
      </c>
      <c r="D5" s="61">
        <f t="shared" ref="D5:D10" ca="1" si="0">IF(demo,1+ROUND(RAND()*2,0.5),1)</f>
        <v>2</v>
      </c>
      <c r="E5" s="61">
        <f t="shared" ref="E5:E10" ca="1" si="1">IF(demo,3+ROUND(RAND()*2,0.5),3)</f>
        <v>4</v>
      </c>
      <c r="F5" s="61">
        <f t="shared" ref="F5:F10" ca="1" si="2">IF(demo,4+ROUND(RAND(),0.5),5)</f>
        <v>5</v>
      </c>
      <c r="G5" s="62"/>
      <c r="H5" s="62"/>
    </row>
    <row r="6" spans="1:8" ht="15" thickBot="1" x14ac:dyDescent="0.35">
      <c r="A6" s="95" t="s">
        <v>397</v>
      </c>
      <c r="B6" s="95" t="s">
        <v>398</v>
      </c>
      <c r="C6" s="7" t="s">
        <v>295</v>
      </c>
      <c r="D6" s="61">
        <f t="shared" ca="1" si="0"/>
        <v>1</v>
      </c>
      <c r="E6" s="61">
        <f t="shared" ca="1" si="1"/>
        <v>4</v>
      </c>
      <c r="F6" s="61">
        <f t="shared" ca="1" si="2"/>
        <v>4</v>
      </c>
      <c r="G6" s="62"/>
      <c r="H6" s="62"/>
    </row>
    <row r="7" spans="1:8" ht="15" thickBot="1" x14ac:dyDescent="0.35">
      <c r="A7" s="95" t="s">
        <v>305</v>
      </c>
      <c r="B7" s="95" t="s">
        <v>306</v>
      </c>
      <c r="C7" s="7" t="s">
        <v>295</v>
      </c>
      <c r="D7" s="61">
        <f t="shared" ca="1" si="0"/>
        <v>1</v>
      </c>
      <c r="E7" s="61">
        <f t="shared" ca="1" si="1"/>
        <v>5</v>
      </c>
      <c r="F7" s="61">
        <f t="shared" ca="1" si="2"/>
        <v>5</v>
      </c>
      <c r="G7" s="62"/>
      <c r="H7" s="62"/>
    </row>
    <row r="8" spans="1:8" ht="15" thickBot="1" x14ac:dyDescent="0.35">
      <c r="A8" s="95" t="s">
        <v>333</v>
      </c>
      <c r="B8" s="95" t="s">
        <v>334</v>
      </c>
      <c r="C8" s="7" t="s">
        <v>295</v>
      </c>
      <c r="D8" s="61">
        <f t="shared" ca="1" si="0"/>
        <v>3</v>
      </c>
      <c r="E8" s="61">
        <f t="shared" ca="1" si="1"/>
        <v>3</v>
      </c>
      <c r="F8" s="61">
        <f t="shared" ca="1" si="2"/>
        <v>5</v>
      </c>
      <c r="G8" s="62"/>
      <c r="H8" s="62"/>
    </row>
    <row r="9" spans="1:8" ht="29.4" thickBot="1" x14ac:dyDescent="0.35">
      <c r="A9" s="95" t="s">
        <v>374</v>
      </c>
      <c r="B9" s="95" t="s">
        <v>377</v>
      </c>
      <c r="C9" s="7" t="s">
        <v>295</v>
      </c>
      <c r="D9" s="61">
        <f t="shared" ca="1" si="0"/>
        <v>2</v>
      </c>
      <c r="E9" s="61">
        <f t="shared" ca="1" si="1"/>
        <v>4</v>
      </c>
      <c r="F9" s="61">
        <f t="shared" ca="1" si="2"/>
        <v>4</v>
      </c>
      <c r="G9" s="62"/>
      <c r="H9" s="62"/>
    </row>
    <row r="10" spans="1:8" ht="15" thickBot="1" x14ac:dyDescent="0.35">
      <c r="A10" s="95" t="s">
        <v>339</v>
      </c>
      <c r="B10" s="95" t="s">
        <v>340</v>
      </c>
      <c r="C10" s="7" t="s">
        <v>295</v>
      </c>
      <c r="D10" s="61">
        <f t="shared" ca="1" si="0"/>
        <v>3</v>
      </c>
      <c r="E10" s="61">
        <f t="shared" ca="1" si="1"/>
        <v>4</v>
      </c>
      <c r="F10" s="61">
        <f t="shared" ca="1" si="2"/>
        <v>5</v>
      </c>
      <c r="G10" s="62"/>
      <c r="H10" s="62"/>
    </row>
  </sheetData>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10">
    <cfRule type="colorScale" priority="1">
      <colorScale>
        <cfvo type="num" val="1"/>
        <cfvo type="num" val="3"/>
        <cfvo type="num" val="5"/>
        <color rgb="FFFF0000"/>
        <color rgb="FFFFC000"/>
        <color rgb="FF00B050"/>
      </colorScale>
    </cfRule>
  </conditionalFormatting>
  <conditionalFormatting sqref="D6:F10">
    <cfRule type="colorScale" priority="2">
      <colorScale>
        <cfvo type="num" val="1"/>
        <cfvo type="num" val="3"/>
        <cfvo type="num" val="5"/>
        <color rgb="FFFF0000"/>
        <color rgb="FFFFC000"/>
        <color rgb="FF00B050"/>
      </colorScale>
    </cfRule>
  </conditionalFormatting>
  <hyperlinks>
    <hyperlink ref="A1" location="'Security Maturity Evaluation'!A1" display="Back to main" xr:uid="{395F981B-8299-465A-A315-58250E5C60F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C663-A5D7-42FE-B2B4-F513615B8F48}">
  <sheetPr>
    <tabColor rgb="FF0070C0"/>
  </sheetPr>
  <dimension ref="A1:H14"/>
  <sheetViews>
    <sheetView workbookViewId="0">
      <selection activeCell="B1" sqref="B1"/>
    </sheetView>
  </sheetViews>
  <sheetFormatPr defaultColWidth="0" defaultRowHeight="14.4" zeroHeight="1" x14ac:dyDescent="0.3"/>
  <cols>
    <col min="1" max="1" width="11.6640625" bestFit="1" customWidth="1"/>
    <col min="2" max="2" width="51.109375" bestFit="1" customWidth="1"/>
    <col min="3" max="3" width="8.88671875" bestFit="1" customWidth="1"/>
    <col min="4" max="4" width="12.33203125" bestFit="1" customWidth="1"/>
    <col min="5" max="5" width="21.6640625" bestFit="1" customWidth="1"/>
    <col min="6" max="6" width="14.44140625" bestFit="1" customWidth="1"/>
    <col min="7" max="7" width="10.33203125" bestFit="1" customWidth="1"/>
    <col min="8" max="8" width="16.33203125" bestFit="1" customWidth="1"/>
    <col min="9" max="16384" width="25.109375" hidden="1"/>
  </cols>
  <sheetData>
    <row r="1" spans="1:8" ht="17.399999999999999" thickBot="1" x14ac:dyDescent="0.35">
      <c r="A1" s="13" t="s">
        <v>35</v>
      </c>
      <c r="B1" s="1" t="s">
        <v>279</v>
      </c>
      <c r="C1" s="1"/>
      <c r="H1" s="5"/>
    </row>
    <row r="2" spans="1:8" ht="15" thickBot="1" x14ac:dyDescent="0.35">
      <c r="A2" s="107" t="s">
        <v>37</v>
      </c>
      <c r="B2" s="108"/>
      <c r="C2" s="8" t="s">
        <v>150</v>
      </c>
      <c r="D2" s="57">
        <f ca="1">AVERAGEIF(D5:D14,"&gt;0")</f>
        <v>2.2999999999999998</v>
      </c>
      <c r="E2" s="57">
        <f ca="1">AVERAGEIF(E5:E14,"&gt;0")</f>
        <v>3.6</v>
      </c>
      <c r="F2" s="57">
        <f ca="1">AVERAGEIF(F5:F14,"&gt;0")</f>
        <v>4.7</v>
      </c>
      <c r="H2" s="5"/>
    </row>
    <row r="3" spans="1:8" ht="29.4" thickBot="1" x14ac:dyDescent="0.35">
      <c r="A3" s="2" t="s">
        <v>38</v>
      </c>
      <c r="B3" s="3" t="s">
        <v>39</v>
      </c>
      <c r="C3" s="3" t="s">
        <v>46</v>
      </c>
      <c r="D3" s="3" t="s">
        <v>0</v>
      </c>
      <c r="E3" s="3" t="s">
        <v>47</v>
      </c>
      <c r="F3" s="3" t="s">
        <v>42</v>
      </c>
      <c r="G3" s="8" t="s">
        <v>52</v>
      </c>
      <c r="H3" s="8" t="s">
        <v>48</v>
      </c>
    </row>
    <row r="4" spans="1:8" ht="29.4" thickBot="1" x14ac:dyDescent="0.35">
      <c r="A4" s="2" t="s">
        <v>146</v>
      </c>
      <c r="B4" s="3" t="s">
        <v>147</v>
      </c>
      <c r="C4" s="3"/>
      <c r="D4" s="27"/>
      <c r="E4" s="27"/>
      <c r="F4" s="27"/>
      <c r="G4" s="8"/>
      <c r="H4" s="8"/>
    </row>
    <row r="5" spans="1:8" ht="29.4" thickBot="1" x14ac:dyDescent="0.35">
      <c r="A5" s="95" t="s">
        <v>293</v>
      </c>
      <c r="B5" s="95" t="s">
        <v>294</v>
      </c>
      <c r="C5" s="7" t="s">
        <v>295</v>
      </c>
      <c r="D5" s="61">
        <f t="shared" ref="D5:D14" ca="1" si="0">IF(demo,1+ROUND(RAND()*2,0.5),1)</f>
        <v>3</v>
      </c>
      <c r="E5" s="61">
        <f t="shared" ref="E5:E14" ca="1" si="1">IF(demo,3+ROUND(RAND()*2,0.5),3)</f>
        <v>5</v>
      </c>
      <c r="F5" s="61">
        <f t="shared" ref="F5:F14" ca="1" si="2">IF(demo,4+ROUND(RAND(),0.5),5)</f>
        <v>5</v>
      </c>
      <c r="G5" s="62"/>
      <c r="H5" s="62"/>
    </row>
    <row r="6" spans="1:8" ht="15" thickBot="1" x14ac:dyDescent="0.35">
      <c r="A6" s="95" t="s">
        <v>379</v>
      </c>
      <c r="B6" s="95" t="s">
        <v>380</v>
      </c>
      <c r="C6" s="7" t="s">
        <v>295</v>
      </c>
      <c r="D6" s="61">
        <f t="shared" ca="1" si="0"/>
        <v>1</v>
      </c>
      <c r="E6" s="61">
        <f t="shared" ca="1" si="1"/>
        <v>3</v>
      </c>
      <c r="F6" s="61">
        <f t="shared" ca="1" si="2"/>
        <v>5</v>
      </c>
      <c r="G6" s="62"/>
      <c r="H6" s="62"/>
    </row>
    <row r="7" spans="1:8" ht="15" thickBot="1" x14ac:dyDescent="0.35">
      <c r="A7" s="95" t="s">
        <v>381</v>
      </c>
      <c r="B7" s="95" t="s">
        <v>382</v>
      </c>
      <c r="C7" s="7" t="s">
        <v>295</v>
      </c>
      <c r="D7" s="61">
        <f t="shared" ca="1" si="0"/>
        <v>3</v>
      </c>
      <c r="E7" s="61">
        <f t="shared" ca="1" si="1"/>
        <v>4</v>
      </c>
      <c r="F7" s="61">
        <f t="shared" ca="1" si="2"/>
        <v>4</v>
      </c>
      <c r="G7" s="62"/>
      <c r="H7" s="62"/>
    </row>
    <row r="8" spans="1:8" ht="15" thickBot="1" x14ac:dyDescent="0.35">
      <c r="A8" s="95" t="s">
        <v>383</v>
      </c>
      <c r="B8" s="95" t="s">
        <v>384</v>
      </c>
      <c r="C8" s="7" t="s">
        <v>295</v>
      </c>
      <c r="D8" s="61">
        <f t="shared" ca="1" si="0"/>
        <v>3</v>
      </c>
      <c r="E8" s="61">
        <f t="shared" ca="1" si="1"/>
        <v>3</v>
      </c>
      <c r="F8" s="61">
        <f t="shared" ca="1" si="2"/>
        <v>4</v>
      </c>
      <c r="G8" s="62"/>
      <c r="H8" s="62"/>
    </row>
    <row r="9" spans="1:8" ht="15" thickBot="1" x14ac:dyDescent="0.35">
      <c r="A9" s="95" t="s">
        <v>385</v>
      </c>
      <c r="B9" s="95" t="s">
        <v>386</v>
      </c>
      <c r="C9" s="7" t="s">
        <v>295</v>
      </c>
      <c r="D9" s="61">
        <f t="shared" ca="1" si="0"/>
        <v>2</v>
      </c>
      <c r="E9" s="61">
        <f t="shared" ca="1" si="1"/>
        <v>3</v>
      </c>
      <c r="F9" s="61">
        <f t="shared" ca="1" si="2"/>
        <v>5</v>
      </c>
      <c r="G9" s="62"/>
      <c r="H9" s="62"/>
    </row>
    <row r="10" spans="1:8" ht="15" thickBot="1" x14ac:dyDescent="0.35">
      <c r="A10" s="95" t="s">
        <v>307</v>
      </c>
      <c r="B10" s="95" t="s">
        <v>308</v>
      </c>
      <c r="C10" s="7" t="s">
        <v>295</v>
      </c>
      <c r="D10" s="61">
        <f t="shared" ca="1" si="0"/>
        <v>1</v>
      </c>
      <c r="E10" s="61">
        <f t="shared" ca="1" si="1"/>
        <v>4</v>
      </c>
      <c r="F10" s="61">
        <f t="shared" ca="1" si="2"/>
        <v>5</v>
      </c>
      <c r="G10" s="62"/>
      <c r="H10" s="62"/>
    </row>
    <row r="11" spans="1:8" ht="15" thickBot="1" x14ac:dyDescent="0.35">
      <c r="A11" s="95" t="s">
        <v>387</v>
      </c>
      <c r="B11" s="95" t="s">
        <v>388</v>
      </c>
      <c r="C11" s="7" t="s">
        <v>295</v>
      </c>
      <c r="D11" s="61">
        <f t="shared" ca="1" si="0"/>
        <v>3</v>
      </c>
      <c r="E11" s="61">
        <f t="shared" ca="1" si="1"/>
        <v>3</v>
      </c>
      <c r="F11" s="61">
        <f t="shared" ca="1" si="2"/>
        <v>5</v>
      </c>
      <c r="G11" s="62"/>
      <c r="H11" s="62"/>
    </row>
    <row r="12" spans="1:8" ht="15" thickBot="1" x14ac:dyDescent="0.35">
      <c r="A12" s="95" t="s">
        <v>389</v>
      </c>
      <c r="B12" s="95" t="s">
        <v>390</v>
      </c>
      <c r="C12" s="7" t="s">
        <v>295</v>
      </c>
      <c r="D12" s="61">
        <f t="shared" ca="1" si="0"/>
        <v>3</v>
      </c>
      <c r="E12" s="61">
        <f t="shared" ca="1" si="1"/>
        <v>4</v>
      </c>
      <c r="F12" s="61">
        <f t="shared" ca="1" si="2"/>
        <v>5</v>
      </c>
      <c r="G12" s="62"/>
      <c r="H12" s="62"/>
    </row>
    <row r="13" spans="1:8" ht="15" thickBot="1" x14ac:dyDescent="0.35">
      <c r="A13" s="95" t="s">
        <v>391</v>
      </c>
      <c r="B13" s="95" t="s">
        <v>392</v>
      </c>
      <c r="C13" s="7" t="s">
        <v>295</v>
      </c>
      <c r="D13" s="61">
        <f t="shared" ca="1" si="0"/>
        <v>3</v>
      </c>
      <c r="E13" s="61">
        <f t="shared" ca="1" si="1"/>
        <v>3</v>
      </c>
      <c r="F13" s="61">
        <f t="shared" ca="1" si="2"/>
        <v>5</v>
      </c>
      <c r="G13" s="62"/>
      <c r="H13" s="62"/>
    </row>
    <row r="14" spans="1:8" ht="15" thickBot="1" x14ac:dyDescent="0.35">
      <c r="A14" s="95" t="s">
        <v>393</v>
      </c>
      <c r="B14" s="95" t="s">
        <v>394</v>
      </c>
      <c r="C14" s="7" t="s">
        <v>295</v>
      </c>
      <c r="D14" s="61">
        <f t="shared" ca="1" si="0"/>
        <v>1</v>
      </c>
      <c r="E14" s="61">
        <f t="shared" ca="1" si="1"/>
        <v>4</v>
      </c>
      <c r="F14" s="61">
        <f t="shared" ca="1" si="2"/>
        <v>4</v>
      </c>
      <c r="G14" s="62"/>
      <c r="H14" s="62"/>
    </row>
  </sheetData>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14">
    <cfRule type="colorScale" priority="1">
      <colorScale>
        <cfvo type="num" val="1"/>
        <cfvo type="num" val="3"/>
        <cfvo type="num" val="5"/>
        <color rgb="FFFF0000"/>
        <color rgb="FFFFC000"/>
        <color rgb="FF00B050"/>
      </colorScale>
    </cfRule>
  </conditionalFormatting>
  <conditionalFormatting sqref="D6:F14">
    <cfRule type="colorScale" priority="2">
      <colorScale>
        <cfvo type="num" val="1"/>
        <cfvo type="num" val="3"/>
        <cfvo type="num" val="5"/>
        <color rgb="FFFF0000"/>
        <color rgb="FFFFC000"/>
        <color rgb="FF00B050"/>
      </colorScale>
    </cfRule>
  </conditionalFormatting>
  <hyperlinks>
    <hyperlink ref="A1" location="'Security Maturity Evaluation'!A1" display="Back to main" xr:uid="{04D72B64-8723-41B7-A958-A9A51AC2B05D}"/>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DBC6-F491-47B1-A2CD-6C406B53A744}">
  <sheetPr>
    <tabColor rgb="FF0070C0"/>
  </sheetPr>
  <dimension ref="A1:H7"/>
  <sheetViews>
    <sheetView topLeftCell="C1" workbookViewId="0">
      <selection activeCell="D1" sqref="D1"/>
    </sheetView>
  </sheetViews>
  <sheetFormatPr defaultColWidth="0" defaultRowHeight="14.4" zeroHeight="1" x14ac:dyDescent="0.3"/>
  <cols>
    <col min="1" max="1" width="11.6640625" bestFit="1" customWidth="1"/>
    <col min="2" max="2" width="51.6640625" bestFit="1" customWidth="1"/>
    <col min="3" max="3" width="31.21875" customWidth="1"/>
    <col min="4" max="4" width="12.33203125" bestFit="1" customWidth="1"/>
    <col min="5" max="5" width="15" bestFit="1" customWidth="1"/>
    <col min="6" max="6" width="14.44140625" bestFit="1" customWidth="1"/>
    <col min="7" max="7" width="21.109375" bestFit="1" customWidth="1"/>
    <col min="8" max="8" width="16.33203125" bestFit="1" customWidth="1"/>
    <col min="9" max="16384" width="52.33203125" hidden="1"/>
  </cols>
  <sheetData>
    <row r="1" spans="1:8" ht="17.399999999999999" thickBot="1" x14ac:dyDescent="0.35">
      <c r="A1" s="13" t="s">
        <v>35</v>
      </c>
      <c r="B1" s="1" t="s">
        <v>280</v>
      </c>
      <c r="C1" s="13" t="s">
        <v>35</v>
      </c>
      <c r="D1" s="1" t="s">
        <v>463</v>
      </c>
    </row>
    <row r="2" spans="1:8" ht="15" thickBot="1" x14ac:dyDescent="0.35">
      <c r="A2" s="107" t="s">
        <v>37</v>
      </c>
      <c r="B2" s="108"/>
      <c r="C2" s="59" t="s">
        <v>150</v>
      </c>
      <c r="D2" s="57">
        <f ca="1">AVERAGEIF(D5:D7,"&gt;0")</f>
        <v>1.3333333333333333</v>
      </c>
      <c r="E2" s="57">
        <f ca="1">AVERAGEIF(E5:E7,"&gt;0")</f>
        <v>4</v>
      </c>
      <c r="F2" s="57">
        <f ca="1">AVERAGEIF(F5:F7,"&gt;0")</f>
        <v>4.666666666666667</v>
      </c>
      <c r="G2" s="5"/>
    </row>
    <row r="3" spans="1:8" ht="15" thickBot="1" x14ac:dyDescent="0.35">
      <c r="A3" s="2" t="s">
        <v>38</v>
      </c>
      <c r="B3" s="3" t="s">
        <v>39</v>
      </c>
      <c r="C3" s="3" t="s">
        <v>46</v>
      </c>
      <c r="D3" s="52" t="s">
        <v>0</v>
      </c>
      <c r="E3" s="52" t="s">
        <v>41</v>
      </c>
      <c r="F3" s="52" t="s">
        <v>42</v>
      </c>
      <c r="G3" s="56" t="s">
        <v>43</v>
      </c>
      <c r="H3" s="56" t="s">
        <v>48</v>
      </c>
    </row>
    <row r="4" spans="1:8" ht="15" thickBot="1" x14ac:dyDescent="0.35">
      <c r="A4" s="2" t="s">
        <v>50</v>
      </c>
      <c r="B4" s="3" t="s">
        <v>155</v>
      </c>
      <c r="C4" s="3"/>
      <c r="D4" s="58"/>
      <c r="E4" s="58"/>
      <c r="F4" s="58"/>
      <c r="G4" s="8"/>
      <c r="H4" s="8"/>
    </row>
    <row r="5" spans="1:8" ht="15" thickBot="1" x14ac:dyDescent="0.35">
      <c r="A5" s="95" t="s">
        <v>373</v>
      </c>
      <c r="B5" s="95" t="s">
        <v>376</v>
      </c>
      <c r="C5" s="98" t="s">
        <v>295</v>
      </c>
      <c r="D5" s="61">
        <f ca="1">IF(demo,1+ROUND(RAND()*2,0.5),1)</f>
        <v>1</v>
      </c>
      <c r="E5" s="61">
        <f ca="1">IF(demo,3+ROUND(RAND()*2,0.5),3)</f>
        <v>3</v>
      </c>
      <c r="F5" s="61">
        <f ca="1">IF(demo,4+ROUND(RAND(),0.5),5)</f>
        <v>5</v>
      </c>
      <c r="G5" s="62"/>
      <c r="H5" s="62"/>
    </row>
    <row r="6" spans="1:8" ht="29.4" thickBot="1" x14ac:dyDescent="0.35">
      <c r="A6" s="95" t="s">
        <v>374</v>
      </c>
      <c r="B6" s="95" t="s">
        <v>377</v>
      </c>
      <c r="C6" s="98" t="s">
        <v>295</v>
      </c>
      <c r="D6" s="61">
        <f ca="1">IF(demo,1+ROUND(RAND()*2,0.5),1)</f>
        <v>2</v>
      </c>
      <c r="E6" s="61">
        <f ca="1">IF(demo,3+ROUND(RAND()*2,0.5),3)</f>
        <v>4</v>
      </c>
      <c r="F6" s="61">
        <f ca="1">IF(demo,4+ROUND(RAND(),0.5),5)</f>
        <v>4</v>
      </c>
      <c r="G6" s="62"/>
      <c r="H6" s="62"/>
    </row>
    <row r="7" spans="1:8" ht="15" thickBot="1" x14ac:dyDescent="0.35">
      <c r="A7" s="95" t="s">
        <v>375</v>
      </c>
      <c r="B7" s="95" t="s">
        <v>378</v>
      </c>
      <c r="C7" s="98" t="s">
        <v>295</v>
      </c>
      <c r="D7" s="61">
        <f ca="1">IF(demo,1+ROUND(RAND()*2,0.5),1)</f>
        <v>1</v>
      </c>
      <c r="E7" s="61">
        <f ca="1">IF(demo,3+ROUND(RAND()*2,0.5),3)</f>
        <v>5</v>
      </c>
      <c r="F7" s="61">
        <f ca="1">IF(demo,4+ROUND(RAND(),0.5),5)</f>
        <v>5</v>
      </c>
      <c r="G7" s="62"/>
      <c r="H7" s="62"/>
    </row>
  </sheetData>
  <mergeCells count="1">
    <mergeCell ref="A2:B2"/>
  </mergeCells>
  <conditionalFormatting sqref="D2:F2">
    <cfRule type="colorScale" priority="2">
      <colorScale>
        <cfvo type="num" val="1"/>
        <cfvo type="num" val="3"/>
        <cfvo type="num" val="5"/>
        <color rgb="FFFF0000"/>
        <color rgb="FFFFC000"/>
        <color rgb="FF00B050"/>
      </colorScale>
    </cfRule>
  </conditionalFormatting>
  <conditionalFormatting sqref="D5:F7">
    <cfRule type="colorScale" priority="1">
      <colorScale>
        <cfvo type="num" val="1"/>
        <cfvo type="num" val="3"/>
        <cfvo type="num" val="5"/>
        <color rgb="FFFF0000"/>
        <color rgb="FFFFC000"/>
        <color rgb="FF00B050"/>
      </colorScale>
    </cfRule>
  </conditionalFormatting>
  <hyperlinks>
    <hyperlink ref="A1" location="'ISMS Maturity Index - Clauses'!A1" display="Back to main" xr:uid="{9EE24131-3A3C-4AF0-B73B-43E8E702FD4A}"/>
    <hyperlink ref="C1" location="'Security Maturity Evaluation'!A1" display="Back to main" xr:uid="{2A1DF150-289C-475E-A87C-BEDDFCDF31D7}"/>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D4164-1D00-417A-8054-80BF2578D18B}">
  <sheetPr codeName="Sheet26">
    <tabColor rgb="FF0070C0"/>
    <pageSetUpPr fitToPage="1"/>
  </sheetPr>
  <dimension ref="A1:H7"/>
  <sheetViews>
    <sheetView zoomScaleNormal="100" workbookViewId="0">
      <selection activeCell="C5" sqref="C5"/>
    </sheetView>
  </sheetViews>
  <sheetFormatPr defaultColWidth="0" defaultRowHeight="14.4" customHeight="1" zeroHeight="1" x14ac:dyDescent="0.3"/>
  <cols>
    <col min="1" max="1" width="11.5546875" bestFit="1" customWidth="1"/>
    <col min="2" max="2" width="34.6640625" bestFit="1" customWidth="1"/>
    <col min="3" max="3" width="8.5546875" bestFit="1" customWidth="1"/>
    <col min="4" max="4" width="12.109375" bestFit="1" customWidth="1"/>
    <col min="5" max="5" width="21.6640625" customWidth="1"/>
    <col min="6" max="6" width="26.109375" customWidth="1"/>
    <col min="7" max="7" width="10.109375" bestFit="1" customWidth="1"/>
    <col min="8" max="8" width="23.44140625" style="5" customWidth="1"/>
    <col min="9" max="9" width="12.33203125" hidden="1" customWidth="1"/>
    <col min="10" max="16384" width="12.33203125" hidden="1"/>
  </cols>
  <sheetData>
    <row r="1" spans="1:8" ht="17.399999999999999" thickBot="1" x14ac:dyDescent="0.35">
      <c r="A1" s="13" t="s">
        <v>35</v>
      </c>
      <c r="B1" s="1" t="s">
        <v>461</v>
      </c>
    </row>
    <row r="2" spans="1:8" ht="15" customHeight="1" thickBot="1" x14ac:dyDescent="0.35">
      <c r="A2" s="90" t="s">
        <v>37</v>
      </c>
      <c r="B2" s="91"/>
      <c r="C2" s="8" t="s">
        <v>150</v>
      </c>
      <c r="D2" s="61">
        <f ca="1">IFERROR(AVERAGEIF(D5:D7,"&gt;0"),0)</f>
        <v>2</v>
      </c>
      <c r="E2" s="61">
        <f ca="1">IFERROR(AVERAGEIF(E5:E7,"&gt;0"),0)</f>
        <v>4.5</v>
      </c>
      <c r="F2" s="61">
        <f ca="1">IFERROR(AVERAGEIF(F5:F7,"&gt;0"),0)</f>
        <v>5</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455</v>
      </c>
      <c r="B4" s="3" t="s">
        <v>151</v>
      </c>
      <c r="C4" s="3"/>
      <c r="D4" s="27"/>
      <c r="E4" s="27"/>
      <c r="F4" s="27"/>
      <c r="G4" s="8"/>
      <c r="H4" s="8"/>
    </row>
    <row r="5" spans="1:8" ht="15" thickBot="1" x14ac:dyDescent="0.35">
      <c r="A5" s="4" t="s">
        <v>152</v>
      </c>
      <c r="B5" s="4" t="s">
        <v>153</v>
      </c>
      <c r="C5" s="7" t="s">
        <v>295</v>
      </c>
      <c r="D5" s="61">
        <f ca="1">IF(demo,1+ROUND(RAND()*2,0.5),1)</f>
        <v>2</v>
      </c>
      <c r="E5" s="61">
        <f ca="1">IF(demo,3+ROUND(RAND()*2,0.5),3)</f>
        <v>5</v>
      </c>
      <c r="F5" s="61">
        <f ca="1">IF(demo,4+ROUND(RAND(),0.5),5)</f>
        <v>5</v>
      </c>
      <c r="G5" s="62"/>
      <c r="H5" s="62"/>
    </row>
    <row r="6" spans="1:8" ht="15" thickBot="1" x14ac:dyDescent="0.35">
      <c r="A6" s="4" t="s">
        <v>465</v>
      </c>
      <c r="B6" s="4" t="s">
        <v>466</v>
      </c>
      <c r="C6" s="4"/>
      <c r="D6" s="61">
        <f ca="1">IF(demo,1+ROUND(RAND()*2,0.5),1)</f>
        <v>2</v>
      </c>
      <c r="E6" s="61">
        <f ca="1">IF(demo,3+ROUND(RAND()*2,0.5),3)</f>
        <v>4</v>
      </c>
      <c r="F6" s="61">
        <f ca="1">IF(demo,4+ROUND(RAND(),0.5),5)</f>
        <v>5</v>
      </c>
      <c r="G6" s="62"/>
      <c r="H6" s="62"/>
    </row>
    <row r="7" spans="1:8" ht="15" thickBot="1" x14ac:dyDescent="0.35">
      <c r="A7" s="4"/>
      <c r="B7" s="4"/>
      <c r="C7" s="4"/>
      <c r="D7" s="62"/>
      <c r="E7" s="62"/>
      <c r="F7" s="62"/>
      <c r="G7" s="62"/>
      <c r="H7" s="62"/>
    </row>
  </sheetData>
  <sheetProtection formatColumns="0"/>
  <conditionalFormatting sqref="D2:F2">
    <cfRule type="cellIs" dxfId="1" priority="3" operator="equal">
      <formula>0</formula>
    </cfRule>
    <cfRule type="colorScale" priority="4">
      <colorScale>
        <cfvo type="num" val="1"/>
        <cfvo type="num" val="3"/>
        <cfvo type="num" val="5"/>
        <color rgb="FFFF0000"/>
        <color rgb="FFFFC000"/>
        <color rgb="FF00B050"/>
      </colorScale>
    </cfRule>
  </conditionalFormatting>
  <conditionalFormatting sqref="D5:F5">
    <cfRule type="colorScale" priority="2">
      <colorScale>
        <cfvo type="num" val="1"/>
        <cfvo type="num" val="3"/>
        <cfvo type="num" val="5"/>
        <color rgb="FFFF0000"/>
        <color rgb="FFFFC000"/>
        <color rgb="FF00B050"/>
      </colorScale>
    </cfRule>
  </conditionalFormatting>
  <conditionalFormatting sqref="D6:F6">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66FC787D-9771-48AF-86ED-04D4DB43832A}"/>
  </hyperlinks>
  <pageMargins left="0.7" right="0.7" top="0.75" bottom="0.75" header="0.3" footer="0.3"/>
  <pageSetup scale="68"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60A61-9395-422B-BD27-EC1C006593A7}">
  <sheetPr codeName="Sheet27">
    <tabColor rgb="FF0070C0"/>
    <pageSetUpPr fitToPage="1"/>
  </sheetPr>
  <dimension ref="A1:H7"/>
  <sheetViews>
    <sheetView zoomScaleNormal="100" workbookViewId="0">
      <selection activeCell="B7" sqref="B7"/>
    </sheetView>
  </sheetViews>
  <sheetFormatPr defaultColWidth="0" defaultRowHeight="14.4" customHeight="1" zeroHeight="1" x14ac:dyDescent="0.3"/>
  <cols>
    <col min="1" max="1" width="11.5546875" bestFit="1" customWidth="1"/>
    <col min="2" max="2" width="34.6640625" bestFit="1" customWidth="1"/>
    <col min="3" max="3" width="8.5546875" bestFit="1" customWidth="1"/>
    <col min="4" max="4" width="12.109375" bestFit="1" customWidth="1"/>
    <col min="5" max="5" width="21.6640625" customWidth="1"/>
    <col min="6" max="6" width="26.109375" customWidth="1"/>
    <col min="7" max="7" width="10.109375" bestFit="1" customWidth="1"/>
    <col min="8" max="8" width="23.44140625" style="5" customWidth="1"/>
    <col min="9" max="9" width="12.33203125" hidden="1" customWidth="1"/>
    <col min="10" max="16384" width="12.33203125" hidden="1"/>
  </cols>
  <sheetData>
    <row r="1" spans="1:8" ht="17.399999999999999" thickBot="1" x14ac:dyDescent="0.35">
      <c r="A1" s="13" t="s">
        <v>35</v>
      </c>
      <c r="B1" s="1" t="s">
        <v>462</v>
      </c>
    </row>
    <row r="2" spans="1:8" ht="15" customHeight="1" thickBot="1" x14ac:dyDescent="0.35">
      <c r="A2" s="90" t="s">
        <v>37</v>
      </c>
      <c r="B2" s="91"/>
      <c r="C2" s="8" t="s">
        <v>150</v>
      </c>
      <c r="D2" s="61">
        <f ca="1">IFERROR(AVERAGEIF(D5:D7,"&gt;0"),0)</f>
        <v>2</v>
      </c>
      <c r="E2" s="61">
        <f ca="1">IFERROR(AVERAGEIF(E5:E7,"&gt;0"),0)</f>
        <v>3.6666666666666665</v>
      </c>
      <c r="F2" s="61">
        <f ca="1">IFERROR(AVERAGEIF(F5:F7,"&gt;0"),0)</f>
        <v>4.666666666666667</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453</v>
      </c>
      <c r="B4" s="3" t="s">
        <v>452</v>
      </c>
      <c r="C4" s="3"/>
      <c r="D4" s="27"/>
      <c r="E4" s="27"/>
      <c r="F4" s="27"/>
      <c r="G4" s="8"/>
      <c r="H4" s="8"/>
    </row>
    <row r="5" spans="1:8" ht="15" thickBot="1" x14ac:dyDescent="0.35">
      <c r="A5" s="4" t="s">
        <v>454</v>
      </c>
      <c r="B5" s="4" t="s">
        <v>456</v>
      </c>
      <c r="C5" s="98" t="s">
        <v>295</v>
      </c>
      <c r="D5" s="61">
        <f ca="1">IF(demo,1+ROUND(RAND()*2,0.5),1)</f>
        <v>2</v>
      </c>
      <c r="E5" s="61">
        <f ca="1">IF(demo,3+ROUND(RAND()*2,0.5),3)</f>
        <v>4</v>
      </c>
      <c r="F5" s="61">
        <f ca="1">IF(demo,4+ROUND(RAND(),0.5),5)</f>
        <v>4</v>
      </c>
      <c r="G5" s="62"/>
      <c r="H5" s="62"/>
    </row>
    <row r="6" spans="1:8" ht="15" thickBot="1" x14ac:dyDescent="0.35">
      <c r="A6" s="4" t="s">
        <v>458</v>
      </c>
      <c r="B6" s="4" t="s">
        <v>457</v>
      </c>
      <c r="C6" s="62"/>
      <c r="D6" s="61">
        <f ca="1">IF(demo,1+ROUND(RAND()*2,0.5),1)</f>
        <v>2</v>
      </c>
      <c r="E6" s="61">
        <f ca="1">IF(demo,3+ROUND(RAND()*2,0.5),3)</f>
        <v>4</v>
      </c>
      <c r="F6" s="61">
        <f ca="1">IF(demo,4+ROUND(RAND(),0.5),5)</f>
        <v>5</v>
      </c>
      <c r="G6" s="62"/>
      <c r="H6" s="62"/>
    </row>
    <row r="7" spans="1:8" ht="15" thickBot="1" x14ac:dyDescent="0.35">
      <c r="A7" s="4" t="s">
        <v>460</v>
      </c>
      <c r="B7" s="4" t="s">
        <v>459</v>
      </c>
      <c r="C7" s="62"/>
      <c r="D7" s="61">
        <f ca="1">IF(demo,1+ROUND(RAND()*2,0.5),1)</f>
        <v>2</v>
      </c>
      <c r="E7" s="61">
        <f ca="1">IF(demo,3+ROUND(RAND()*2,0.5),3)</f>
        <v>3</v>
      </c>
      <c r="F7" s="61">
        <f ca="1">IF(demo,4+ROUND(RAND(),0.5),5)</f>
        <v>5</v>
      </c>
      <c r="G7" s="62"/>
      <c r="H7" s="62"/>
    </row>
  </sheetData>
  <sheetProtection formatColumns="0"/>
  <conditionalFormatting sqref="D2:F2">
    <cfRule type="cellIs" dxfId="0" priority="4" operator="equal">
      <formula>0</formula>
    </cfRule>
    <cfRule type="colorScale" priority="5">
      <colorScale>
        <cfvo type="num" val="1"/>
        <cfvo type="num" val="3"/>
        <cfvo type="num" val="5"/>
        <color rgb="FFFF0000"/>
        <color rgb="FFFFC000"/>
        <color rgb="FF00B050"/>
      </colorScale>
    </cfRule>
  </conditionalFormatting>
  <conditionalFormatting sqref="D5:F5">
    <cfRule type="colorScale" priority="3">
      <colorScale>
        <cfvo type="num" val="1"/>
        <cfvo type="num" val="3"/>
        <cfvo type="num" val="5"/>
        <color rgb="FFFF0000"/>
        <color rgb="FFFFC000"/>
        <color rgb="FF00B050"/>
      </colorScale>
    </cfRule>
  </conditionalFormatting>
  <conditionalFormatting sqref="D6:F6">
    <cfRule type="colorScale" priority="2">
      <colorScale>
        <cfvo type="num" val="1"/>
        <cfvo type="num" val="3"/>
        <cfvo type="num" val="5"/>
        <color rgb="FFFF0000"/>
        <color rgb="FFFFC000"/>
        <color rgb="FF00B050"/>
      </colorScale>
    </cfRule>
  </conditionalFormatting>
  <conditionalFormatting sqref="D7:F7">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BD31E8BF-4975-4647-B40C-22843407E1E2}"/>
  </hyperlinks>
  <pageMargins left="0.7" right="0.7" top="0.75" bottom="0.75" header="0.3" footer="0.3"/>
  <pageSetup scale="6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rgb="FF00B050"/>
  </sheetPr>
  <dimension ref="A1"/>
  <sheetViews>
    <sheetView workbookViewId="0"/>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C38B8-C013-446C-A4B4-F87CF5D7BC87}">
  <sheetPr codeName="Sheet22">
    <tabColor rgb="FFFF0000"/>
  </sheetPr>
  <dimension ref="A1"/>
  <sheetViews>
    <sheetView workbookViewId="0"/>
  </sheetViews>
  <sheetFormatPr defaultRowHeight="14.4" x14ac:dyDescent="0.3"/>
  <cols>
    <col min="1" max="1" width="3.44140625" bestFit="1" customWidth="1"/>
    <col min="2" max="2" width="4.33203125" bestFit="1" customWidth="1"/>
    <col min="3" max="3" width="15.109375" bestFit="1" customWidth="1"/>
  </cols>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C169-AA5D-454F-A43F-8B43BE791CB3}">
  <sheetPr codeName="Sheet23">
    <tabColor rgb="FF00B050"/>
  </sheetPr>
  <dimension ref="A1:F6"/>
  <sheetViews>
    <sheetView workbookViewId="0">
      <pane ySplit="1" topLeftCell="A2" activePane="bottomLeft" state="frozen"/>
      <selection pane="bottomLeft" activeCell="A7" sqref="A7"/>
    </sheetView>
  </sheetViews>
  <sheetFormatPr defaultColWidth="21.5546875" defaultRowHeight="14.4" x14ac:dyDescent="0.3"/>
  <cols>
    <col min="1" max="1" width="3.44140625" bestFit="1" customWidth="1"/>
    <col min="2" max="2" width="60.109375" bestFit="1" customWidth="1"/>
  </cols>
  <sheetData>
    <row r="1" spans="1:6" x14ac:dyDescent="0.3">
      <c r="A1" s="70" t="s">
        <v>138</v>
      </c>
      <c r="B1" s="70" t="s">
        <v>139</v>
      </c>
      <c r="C1" s="70" t="s">
        <v>140</v>
      </c>
      <c r="D1" s="70" t="s">
        <v>157</v>
      </c>
      <c r="E1" s="70" t="s">
        <v>160</v>
      </c>
      <c r="F1" s="70" t="s">
        <v>161</v>
      </c>
    </row>
    <row r="2" spans="1:6" x14ac:dyDescent="0.3">
      <c r="A2" s="70" t="s">
        <v>162</v>
      </c>
      <c r="B2" s="13" t="s">
        <v>156</v>
      </c>
      <c r="C2" s="70" t="s">
        <v>158</v>
      </c>
      <c r="D2" s="70" t="s">
        <v>159</v>
      </c>
      <c r="E2" s="71">
        <v>44075</v>
      </c>
      <c r="F2" s="72">
        <v>44182</v>
      </c>
    </row>
    <row r="3" spans="1:6" x14ac:dyDescent="0.3">
      <c r="A3" s="70"/>
      <c r="B3" s="13" t="s">
        <v>195</v>
      </c>
      <c r="C3" s="70" t="s">
        <v>196</v>
      </c>
      <c r="D3" s="70" t="s">
        <v>197</v>
      </c>
      <c r="E3" s="70">
        <v>2018</v>
      </c>
      <c r="F3" s="72">
        <v>44182</v>
      </c>
    </row>
    <row r="4" spans="1:6" x14ac:dyDescent="0.3">
      <c r="A4" s="70"/>
      <c r="B4" s="13" t="s">
        <v>198</v>
      </c>
      <c r="C4" s="70" t="s">
        <v>199</v>
      </c>
      <c r="D4" s="70" t="s">
        <v>200</v>
      </c>
      <c r="E4" s="71">
        <v>43800</v>
      </c>
      <c r="F4" s="72">
        <v>44182</v>
      </c>
    </row>
    <row r="5" spans="1:6" ht="57.6" x14ac:dyDescent="0.3">
      <c r="A5" s="70"/>
      <c r="B5" s="13" t="s">
        <v>201</v>
      </c>
      <c r="C5" s="73" t="s">
        <v>202</v>
      </c>
      <c r="D5" s="70" t="s">
        <v>203</v>
      </c>
      <c r="E5" s="71">
        <v>39630</v>
      </c>
      <c r="F5" s="72">
        <v>44182</v>
      </c>
    </row>
    <row r="6" spans="1:6" x14ac:dyDescent="0.3">
      <c r="B6" s="79" t="s">
        <v>206</v>
      </c>
    </row>
  </sheetData>
  <hyperlinks>
    <hyperlink ref="B2" r:id="rId1" xr:uid="{B1C67770-A1F7-41FE-8A75-864A88E20074}"/>
    <hyperlink ref="B3" r:id="rId2" xr:uid="{FB318BA9-0C79-4FD4-A762-D9F670A15942}"/>
    <hyperlink ref="B4" r:id="rId3" xr:uid="{D49A1C66-F586-4535-8756-69E74EDE86E2}"/>
    <hyperlink ref="B5" r:id="rId4" xr:uid="{798BE203-E773-47BC-AADE-15DA1474CF72}"/>
    <hyperlink ref="B6" r:id="rId5" xr:uid="{4C0164FA-11CE-4080-8110-CA426AD5EC6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E1A-34A8-41B6-AC1D-51ADFE2ED139}">
  <sheetPr codeName="Sheet24"/>
  <dimension ref="A1:D7"/>
  <sheetViews>
    <sheetView workbookViewId="0">
      <selection activeCell="E1" sqref="E1:XFD1048576"/>
    </sheetView>
  </sheetViews>
  <sheetFormatPr defaultColWidth="0" defaultRowHeight="14.4" zeroHeight="1" x14ac:dyDescent="0.3"/>
  <cols>
    <col min="1" max="1" width="5.33203125" bestFit="1" customWidth="1"/>
    <col min="2" max="2" width="20.6640625" bestFit="1" customWidth="1"/>
    <col min="3" max="3" width="13.44140625" bestFit="1" customWidth="1"/>
    <col min="4" max="4" width="8.88671875" customWidth="1"/>
    <col min="5" max="16384" width="8.88671875" hidden="1"/>
  </cols>
  <sheetData>
    <row r="1" spans="1:3" x14ac:dyDescent="0.3">
      <c r="A1" t="s">
        <v>5</v>
      </c>
      <c r="B1" t="s">
        <v>54</v>
      </c>
      <c r="C1" t="s">
        <v>55</v>
      </c>
    </row>
    <row r="2" spans="1:3" x14ac:dyDescent="0.3">
      <c r="A2" s="47">
        <v>1</v>
      </c>
      <c r="B2" s="47" t="s">
        <v>12</v>
      </c>
      <c r="C2" s="47" t="s">
        <v>56</v>
      </c>
    </row>
    <row r="3" spans="1:3" x14ac:dyDescent="0.3">
      <c r="A3" s="48">
        <v>2</v>
      </c>
      <c r="B3" s="48" t="s">
        <v>13</v>
      </c>
      <c r="C3" s="48" t="s">
        <v>56</v>
      </c>
    </row>
    <row r="4" spans="1:3" x14ac:dyDescent="0.3">
      <c r="A4" s="49">
        <v>3</v>
      </c>
      <c r="B4" s="49" t="s">
        <v>14</v>
      </c>
      <c r="C4" s="49" t="s">
        <v>56</v>
      </c>
    </row>
    <row r="5" spans="1:3" x14ac:dyDescent="0.3">
      <c r="A5" s="66">
        <v>4</v>
      </c>
      <c r="B5" s="66" t="s">
        <v>15</v>
      </c>
      <c r="C5" s="66" t="s">
        <v>56</v>
      </c>
    </row>
    <row r="6" spans="1:3" x14ac:dyDescent="0.3">
      <c r="A6" s="67">
        <v>5</v>
      </c>
      <c r="B6" s="67" t="s">
        <v>16</v>
      </c>
      <c r="C6" s="67" t="s">
        <v>56</v>
      </c>
    </row>
    <row r="7" spans="1:3" x14ac:dyDescent="0.3"/>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EDBA7-5AD9-4B09-AA51-628964CCA280}">
  <dimension ref="A1:V25"/>
  <sheetViews>
    <sheetView zoomScale="70" zoomScaleNormal="70" workbookViewId="0">
      <selection activeCell="L1" sqref="L1:V24"/>
    </sheetView>
  </sheetViews>
  <sheetFormatPr defaultColWidth="0" defaultRowHeight="14.4" zeroHeight="1" x14ac:dyDescent="0.3"/>
  <cols>
    <col min="1" max="22" width="8.88671875" customWidth="1"/>
    <col min="23" max="23" width="8.88671875" hidden="1" customWidth="1"/>
    <col min="24" max="16384" width="8.88671875" hidden="1"/>
  </cols>
  <sheetData>
    <row r="1" spans="12:12" x14ac:dyDescent="0.3">
      <c r="L1" t="s">
        <v>467</v>
      </c>
    </row>
    <row r="2" spans="12:12" x14ac:dyDescent="0.3"/>
    <row r="3" spans="12:12" x14ac:dyDescent="0.3"/>
    <row r="4" spans="12:12" x14ac:dyDescent="0.3"/>
    <row r="5" spans="12:12" x14ac:dyDescent="0.3"/>
    <row r="6" spans="12:12" x14ac:dyDescent="0.3"/>
    <row r="7" spans="12:12" x14ac:dyDescent="0.3"/>
    <row r="8" spans="12:12" x14ac:dyDescent="0.3"/>
    <row r="9" spans="12:12" x14ac:dyDescent="0.3"/>
    <row r="10" spans="12:12" x14ac:dyDescent="0.3"/>
    <row r="11" spans="12:12" x14ac:dyDescent="0.3"/>
    <row r="12" spans="12:12" x14ac:dyDescent="0.3"/>
    <row r="13" spans="12:12" x14ac:dyDescent="0.3"/>
    <row r="14" spans="12:12" x14ac:dyDescent="0.3"/>
    <row r="15" spans="12:12" x14ac:dyDescent="0.3"/>
    <row r="16" spans="12:12" x14ac:dyDescent="0.3"/>
    <row r="17" spans="2:2" x14ac:dyDescent="0.3"/>
    <row r="18" spans="2:2" x14ac:dyDescent="0.3"/>
    <row r="19" spans="2:2" x14ac:dyDescent="0.3"/>
    <row r="20" spans="2:2" x14ac:dyDescent="0.3"/>
    <row r="21" spans="2:2" x14ac:dyDescent="0.3"/>
    <row r="22" spans="2:2" x14ac:dyDescent="0.3"/>
    <row r="23" spans="2:2" x14ac:dyDescent="0.3"/>
    <row r="24" spans="2:2" x14ac:dyDescent="0.3"/>
    <row r="25" spans="2:2" hidden="1" x14ac:dyDescent="0.3">
      <c r="B25" t="s">
        <v>264</v>
      </c>
    </row>
  </sheetData>
  <sheetProtection sheet="1"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A774-678C-4D49-9ECA-AEBF18C286A2}">
  <sheetPr codeName="Sheet2">
    <tabColor rgb="FF00B0F0"/>
    <pageSetUpPr fitToPage="1"/>
  </sheetPr>
  <dimension ref="A1:Q9"/>
  <sheetViews>
    <sheetView zoomScaleNormal="100" workbookViewId="0">
      <selection activeCell="E2" sqref="E2"/>
    </sheetView>
  </sheetViews>
  <sheetFormatPr defaultColWidth="0" defaultRowHeight="14.4" customHeight="1" zeroHeight="1" x14ac:dyDescent="0.3"/>
  <cols>
    <col min="1" max="1" width="43.6640625" bestFit="1" customWidth="1"/>
    <col min="2" max="2" width="7.88671875" bestFit="1" customWidth="1"/>
    <col min="3" max="3" width="7.88671875" style="5" bestFit="1" customWidth="1"/>
    <col min="4" max="6" width="7.88671875" bestFit="1" customWidth="1"/>
    <col min="7" max="17" width="8.5546875" customWidth="1"/>
    <col min="18" max="21" width="8.5546875" hidden="1" customWidth="1"/>
    <col min="22" max="16384" width="8.5546875" hidden="1"/>
  </cols>
  <sheetData>
    <row r="1" spans="1:6" ht="157.94999999999999" customHeight="1" x14ac:dyDescent="0.3">
      <c r="A1" t="s">
        <v>125</v>
      </c>
      <c r="B1" s="15" t="s">
        <v>0</v>
      </c>
      <c r="C1" s="16" t="s">
        <v>1</v>
      </c>
      <c r="D1" s="15" t="s">
        <v>2</v>
      </c>
      <c r="E1" s="15" t="s">
        <v>3</v>
      </c>
      <c r="F1" s="15" t="s">
        <v>4</v>
      </c>
    </row>
    <row r="2" spans="1:6" ht="23.4" x14ac:dyDescent="0.45">
      <c r="A2" s="35" t="str">
        <f>'ISMS Main Clauses'!A10&amp;" " &amp;'ISMS Main Clauses'!C10</f>
        <v>4 Context Of the Organization</v>
      </c>
      <c r="B2" s="36">
        <f ca="1">'ISMS Main Clauses'!E10</f>
        <v>1.75</v>
      </c>
      <c r="C2" s="36">
        <f ca="1">'ISMS Main Clauses'!F10</f>
        <v>4.25</v>
      </c>
      <c r="D2" s="36">
        <f ca="1">'ISMS Main Clauses'!G10</f>
        <v>4</v>
      </c>
      <c r="E2" s="36">
        <f ca="1">Table132[[#This Row],[High Impact/Short Term Goals]]-Table132[[#This Row],[Current State]]</f>
        <v>2.5</v>
      </c>
      <c r="F2" s="37">
        <f ca="1">Table132[[#This Row],[Long Term Goals]]-Table132[[#This Row],[Current State]]</f>
        <v>2.25</v>
      </c>
    </row>
    <row r="3" spans="1:6" ht="23.4" x14ac:dyDescent="0.45">
      <c r="A3" s="35" t="str">
        <f>'ISMS Main Clauses'!A15&amp;" " &amp;'ISMS Main Clauses'!C15</f>
        <v>5 Leadership</v>
      </c>
      <c r="B3" s="36">
        <f ca="1">'ISMS Main Clauses'!E15</f>
        <v>2.3333333333333335</v>
      </c>
      <c r="C3" s="36">
        <f ca="1">'ISMS Main Clauses'!F15</f>
        <v>4.333333333333333</v>
      </c>
      <c r="D3" s="36">
        <f ca="1">'ISMS Main Clauses'!G15</f>
        <v>4.666666666666667</v>
      </c>
      <c r="E3" s="36">
        <f ca="1">Table132[[#This Row],[High Impact/Short Term Goals]]-Table132[[#This Row],[Current State]]</f>
        <v>1.9999999999999996</v>
      </c>
      <c r="F3" s="37">
        <f ca="1">Table132[[#This Row],[Long Term Goals]]-Table132[[#This Row],[Current State]]</f>
        <v>2.3333333333333335</v>
      </c>
    </row>
    <row r="4" spans="1:6" ht="23.4" x14ac:dyDescent="0.45">
      <c r="A4" s="35" t="str">
        <f>'ISMS Main Clauses'!A19&amp;" " &amp;'ISMS Main Clauses'!C19</f>
        <v>6 Planning</v>
      </c>
      <c r="B4" s="36">
        <f ca="1">'ISMS Main Clauses'!E19</f>
        <v>1.8333333333333335</v>
      </c>
      <c r="C4" s="36">
        <f ca="1">'ISMS Main Clauses'!F19</f>
        <v>4.6666666666666661</v>
      </c>
      <c r="D4" s="36">
        <f ca="1">'ISMS Main Clauses'!G19</f>
        <v>4.8333333333333339</v>
      </c>
      <c r="E4" s="36">
        <f ca="1">Table132[[#This Row],[High Impact/Short Term Goals]]-Table132[[#This Row],[Current State]]</f>
        <v>2.8333333333333326</v>
      </c>
      <c r="F4" s="37">
        <f ca="1">Table132[[#This Row],[Long Term Goals]]-Table132[[#This Row],[Current State]]</f>
        <v>3.0000000000000004</v>
      </c>
    </row>
    <row r="5" spans="1:6" ht="23.4" x14ac:dyDescent="0.45">
      <c r="A5" s="35" t="str">
        <f>'ISMS Main Clauses'!A25&amp;" " &amp;'ISMS Main Clauses'!C25</f>
        <v>7 Support</v>
      </c>
      <c r="B5" s="36">
        <f ca="1">'ISMS Main Clauses'!E25</f>
        <v>2.2000000000000002</v>
      </c>
      <c r="C5" s="36">
        <f ca="1">'ISMS Main Clauses'!F25</f>
        <v>4.0666666666666664</v>
      </c>
      <c r="D5" s="36">
        <f ca="1">'ISMS Main Clauses'!G25</f>
        <v>4.2666666666666666</v>
      </c>
      <c r="E5" s="36">
        <f ca="1">Table132[[#This Row],[High Impact/Short Term Goals]]-Table132[[#This Row],[Current State]]</f>
        <v>1.8666666666666663</v>
      </c>
      <c r="F5" s="37">
        <f ca="1">Table132[[#This Row],[Long Term Goals]]-Table132[[#This Row],[Current State]]</f>
        <v>2.0666666666666664</v>
      </c>
    </row>
    <row r="6" spans="1:6" ht="23.4" x14ac:dyDescent="0.45">
      <c r="A6" s="35" t="str">
        <f>'ISMS Main Clauses'!A34&amp;" "&amp;'ISMS Main Clauses'!C34</f>
        <v>8 Operation</v>
      </c>
      <c r="B6" s="36">
        <f ca="1">'ISMS Main Clauses'!E26</f>
        <v>3</v>
      </c>
      <c r="C6" s="36">
        <f ca="1">'ISMS Main Clauses'!F34</f>
        <v>4</v>
      </c>
      <c r="D6" s="36">
        <f ca="1">'ISMS Main Clauses'!G34</f>
        <v>4.666666666666667</v>
      </c>
      <c r="E6" s="36">
        <f ca="1">Table132[[#This Row],[High Impact/Short Term Goals]]-Table132[[#This Row],[Current State]]</f>
        <v>1</v>
      </c>
      <c r="F6" s="37">
        <f ca="1">Table132[[#This Row],[Long Term Goals]]-Table132[[#This Row],[Current State]]</f>
        <v>1.666666666666667</v>
      </c>
    </row>
    <row r="7" spans="1:6" ht="23.4" x14ac:dyDescent="0.45">
      <c r="A7" s="35" t="str">
        <f>'ISMS Main Clauses'!A38&amp;" "&amp;'ISMS Main Clauses'!C38</f>
        <v>9 Performance evaluation</v>
      </c>
      <c r="B7" s="36">
        <f ca="1">'ISMS Main Clauses'!E38</f>
        <v>1.3333333333333333</v>
      </c>
      <c r="C7" s="36">
        <f ca="1">'ISMS Main Clauses'!F38</f>
        <v>4.333333333333333</v>
      </c>
      <c r="D7" s="36">
        <f ca="1">'ISMS Main Clauses'!G38</f>
        <v>4</v>
      </c>
      <c r="E7" s="36">
        <f ca="1">Table132[[#This Row],[High Impact/Short Term Goals]]-Table132[[#This Row],[Current State]]</f>
        <v>3</v>
      </c>
      <c r="F7" s="37">
        <f ca="1">Table132[[#This Row],[Long Term Goals]]-Table132[[#This Row],[Current State]]</f>
        <v>2.666666666666667</v>
      </c>
    </row>
    <row r="8" spans="1:6" ht="23.4" x14ac:dyDescent="0.45">
      <c r="A8" s="35" t="str">
        <f>'ISMS Main Clauses'!A42&amp;" "&amp;'ISMS Main Clauses'!C42</f>
        <v>10 Improvement</v>
      </c>
      <c r="B8" s="36">
        <f ca="1">'ISMS Main Clauses'!E42</f>
        <v>1.5</v>
      </c>
      <c r="C8" s="36">
        <f ca="1">'ISMS Main Clauses'!F42</f>
        <v>4</v>
      </c>
      <c r="D8" s="36">
        <f ca="1">'ISMS Main Clauses'!G42</f>
        <v>5</v>
      </c>
      <c r="E8" s="36">
        <f ca="1">Table132[[#This Row],[High Impact/Short Term Goals]]-Table132[[#This Row],[Current State]]</f>
        <v>2.5</v>
      </c>
      <c r="F8" s="37">
        <f ca="1">Table132[[#This Row],[Long Term Goals]]-Table132[[#This Row],[Current State]]</f>
        <v>3.5</v>
      </c>
    </row>
    <row r="9" spans="1:6" x14ac:dyDescent="0.3">
      <c r="C9"/>
    </row>
  </sheetData>
  <sheetProtection sheet="1" autoFilter="0"/>
  <conditionalFormatting sqref="B2:D8">
    <cfRule type="colorScale" priority="5">
      <colorScale>
        <cfvo type="min"/>
        <cfvo type="percentile" val="50"/>
        <cfvo type="max"/>
        <color rgb="FFFF0000"/>
        <color rgb="FFFFFF00"/>
        <color rgb="FF00B050"/>
      </colorScale>
    </cfRule>
  </conditionalFormatting>
  <conditionalFormatting sqref="E2:E8">
    <cfRule type="colorScale" priority="2">
      <colorScale>
        <cfvo type="min"/>
        <cfvo type="percentile" val="50"/>
        <cfvo type="max"/>
        <color rgb="FF00B050"/>
        <color rgb="FFFFFF00"/>
        <color rgb="FFFF0000"/>
      </colorScale>
    </cfRule>
  </conditionalFormatting>
  <conditionalFormatting sqref="F2:F8">
    <cfRule type="colorScale" priority="1">
      <colorScale>
        <cfvo type="min"/>
        <cfvo type="percentile" val="50"/>
        <cfvo type="max"/>
        <color rgb="FF00B050"/>
        <color rgb="FFFFFF00"/>
        <color rgb="FFFF0000"/>
      </colorScale>
    </cfRule>
  </conditionalFormatting>
  <hyperlinks>
    <hyperlink ref="A2" location="'ISMS Main Clauses'!A1" display="'ISMS Main Clauses'!A1" xr:uid="{0D40E2C3-4E23-4C42-A3F0-DDF8052CDFB3}"/>
    <hyperlink ref="A3" location="'ISMS Main Clauses'!A1" display="'ISMS Main Clauses'!A1" xr:uid="{CF68DF9C-01C0-494A-9A5B-47E98A386883}"/>
    <hyperlink ref="A4" location="'ISMS Main Clauses'!A1" display="'ISMS Main Clauses'!A1" xr:uid="{B16B6D71-112B-4BE0-AFCF-E000CB9AB7B0}"/>
    <hyperlink ref="A5" location="'ISMS Main Clauses'!A1" display="'ISMS Main Clauses'!A1" xr:uid="{E750F2B6-C3C6-4BD3-A6CD-2A4D0C34D3BF}"/>
    <hyperlink ref="A6" location="'ISMS Main Clauses'!A1" display="'ISMS Main Clauses'!A1" xr:uid="{90451DBD-A418-4BEA-BAC8-8EA9A9687999}"/>
    <hyperlink ref="A7" location="'ISMS Main Clauses'!A1" display="'ISMS Main Clauses'!A1" xr:uid="{C1BC2881-E7E5-4120-BF4B-A95629AC53BA}"/>
    <hyperlink ref="A8" location="'ISMS Main Clauses'!A1" display="'ISMS Main Clauses'!A1" xr:uid="{5A0E5200-3093-4871-8094-63ABF3CE4C9F}"/>
  </hyperlinks>
  <pageMargins left="0.7" right="0.7" top="0.75" bottom="0.75" header="0.3" footer="0.3"/>
  <pageSetup scale="69" orientation="landscape" r:id="rId1"/>
  <colBreaks count="1" manualBreakCount="1">
    <brk id="4" max="1048575" man="1"/>
  </colBreaks>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70C0"/>
    <pageSetUpPr fitToPage="1"/>
  </sheetPr>
  <dimension ref="A1:V35"/>
  <sheetViews>
    <sheetView zoomScale="70" zoomScaleNormal="100" workbookViewId="0">
      <selection activeCell="D2" sqref="D2"/>
    </sheetView>
  </sheetViews>
  <sheetFormatPr defaultColWidth="0" defaultRowHeight="14.4" zeroHeight="1" x14ac:dyDescent="0.3"/>
  <cols>
    <col min="1" max="1" width="3.88671875" bestFit="1" customWidth="1"/>
    <col min="2" max="2" width="80.5546875" bestFit="1" customWidth="1"/>
    <col min="3" max="3" width="8.5546875" style="5" bestFit="1" customWidth="1"/>
    <col min="4" max="5" width="9.109375" bestFit="1" customWidth="1"/>
    <col min="6" max="6" width="15.6640625" customWidth="1"/>
    <col min="7" max="7" width="12.44140625" customWidth="1"/>
    <col min="8" max="21" width="8.5546875" customWidth="1"/>
    <col min="22" max="22" width="0" hidden="1" customWidth="1"/>
    <col min="23" max="16384" width="8.5546875" hidden="1"/>
  </cols>
  <sheetData>
    <row r="1" spans="1:7" ht="110.4" x14ac:dyDescent="0.3">
      <c r="A1" s="78" t="s">
        <v>204</v>
      </c>
      <c r="B1" t="s">
        <v>124</v>
      </c>
      <c r="C1" s="15" t="s">
        <v>0</v>
      </c>
      <c r="D1" s="16" t="s">
        <v>205</v>
      </c>
      <c r="E1" s="15" t="s">
        <v>2</v>
      </c>
      <c r="F1" s="15" t="s">
        <v>3</v>
      </c>
      <c r="G1" s="15" t="s">
        <v>4</v>
      </c>
    </row>
    <row r="2" spans="1:7" ht="18" x14ac:dyDescent="0.35">
      <c r="A2">
        <v>1</v>
      </c>
      <c r="B2" s="34" t="str">
        <f>Governance!B1</f>
        <v>#Governance</v>
      </c>
      <c r="C2" s="76">
        <f ca="1">Governance!D2</f>
        <v>1.25</v>
      </c>
      <c r="D2" s="76">
        <f ca="1">Governance!E2</f>
        <v>3.375</v>
      </c>
      <c r="E2" s="76">
        <f ca="1">Governance!F2</f>
        <v>4.75</v>
      </c>
      <c r="F2" s="76">
        <f ca="1">Table13[[#This Row],[Current State]]-Table13[[#This Row],[Short Term Goals]]</f>
        <v>-2.125</v>
      </c>
      <c r="G2" s="77">
        <f ca="1">Table13[[#This Row],[Long Term Goals]]-Table13[[#This Row],[Current State]]</f>
        <v>3.5</v>
      </c>
    </row>
    <row r="3" spans="1:7" ht="18" x14ac:dyDescent="0.35">
      <c r="A3">
        <f>A2+1</f>
        <v>2</v>
      </c>
      <c r="B3" s="34" t="str">
        <f>'Asset management'!B1</f>
        <v>#Asset_management</v>
      </c>
      <c r="C3" s="76">
        <f ca="1">'Asset management'!D2</f>
        <v>2.0625</v>
      </c>
      <c r="D3" s="76">
        <f ca="1">'Asset management'!E2</f>
        <v>3.8125</v>
      </c>
      <c r="E3" s="76">
        <f ca="1">'Asset management'!F2</f>
        <v>4.375</v>
      </c>
      <c r="F3" s="76">
        <f ca="1">Table13[[#This Row],[Current State]]-Table13[[#This Row],[Short Term Goals]]</f>
        <v>-1.75</v>
      </c>
      <c r="G3" s="77">
        <f ca="1">Table13[[#This Row],[Long Term Goals]]-Table13[[#This Row],[Current State]]</f>
        <v>2.3125</v>
      </c>
    </row>
    <row r="4" spans="1:7" ht="18" x14ac:dyDescent="0.35">
      <c r="A4">
        <v>3</v>
      </c>
      <c r="B4" s="34" t="str">
        <f>'Information Protection'!B1</f>
        <v>#Information_Protection</v>
      </c>
      <c r="C4" s="76">
        <f ca="1">'Information Protection'!D2</f>
        <v>2.3333333333333335</v>
      </c>
      <c r="D4" s="76">
        <f ca="1">'Information Protection'!E2</f>
        <v>4</v>
      </c>
      <c r="E4" s="76">
        <f ca="1">'Information Protection'!F2</f>
        <v>4.4000000000000004</v>
      </c>
      <c r="F4" s="76">
        <f ca="1">Table13[[#This Row],[Current State]]-Table13[[#This Row],[Short Term Goals]]</f>
        <v>-1.6666666666666665</v>
      </c>
      <c r="G4" s="76">
        <f ca="1">Table13[[#This Row],[Long Term Goals]]-Table13[[#This Row],[Current State]]</f>
        <v>2.0666666666666669</v>
      </c>
    </row>
    <row r="5" spans="1:7" ht="18" x14ac:dyDescent="0.35">
      <c r="A5">
        <v>4</v>
      </c>
      <c r="B5" s="34" t="str">
        <f>'Human Resource security'!B1</f>
        <v xml:space="preserve"> #Human_resource_security</v>
      </c>
      <c r="C5" s="76">
        <f ca="1">'Human Resource security'!D2</f>
        <v>1.5</v>
      </c>
      <c r="D5" s="76">
        <f ca="1">'Human Resource security'!E2</f>
        <v>3.6666666666666665</v>
      </c>
      <c r="E5" s="76">
        <f ca="1">'Human Resource security'!F2</f>
        <v>4.333333333333333</v>
      </c>
      <c r="F5" s="76">
        <f ca="1">Table13[[#This Row],[Current State]]-Table13[[#This Row],[Short Term Goals]]</f>
        <v>-2.1666666666666665</v>
      </c>
      <c r="G5" s="77">
        <f ca="1">Table13[[#This Row],[Long Term Goals]]-Table13[[#This Row],[Current State]]</f>
        <v>2.833333333333333</v>
      </c>
    </row>
    <row r="6" spans="1:7" ht="18" x14ac:dyDescent="0.35">
      <c r="A6">
        <v>5</v>
      </c>
      <c r="B6" s="34" t="str">
        <f>'Physical security'!B1</f>
        <v xml:space="preserve"> #Physical_security</v>
      </c>
      <c r="C6" s="76">
        <f ca="1">'Physical security'!D2</f>
        <v>1.875</v>
      </c>
      <c r="D6" s="76">
        <f ca="1">'Physical security'!E2</f>
        <v>3.875</v>
      </c>
      <c r="E6" s="76">
        <f ca="1">'Physical security'!F2</f>
        <v>4.4375</v>
      </c>
      <c r="F6" s="76">
        <f ca="1">Table13[[#This Row],[Current State]]-Table13[[#This Row],[Short Term Goals]]</f>
        <v>-2</v>
      </c>
      <c r="G6" s="77">
        <f ca="1">Table13[[#This Row],[Long Term Goals]]-Table13[[#This Row],[Current State]]</f>
        <v>2.5625</v>
      </c>
    </row>
    <row r="7" spans="1:7" ht="18" x14ac:dyDescent="0.35">
      <c r="A7">
        <v>6</v>
      </c>
      <c r="B7" s="34" t="str">
        <f>'System and network security'!B1</f>
        <v xml:space="preserve"> #System_and_network_security</v>
      </c>
      <c r="C7" s="76">
        <f ca="1">'System and network security'!D2</f>
        <v>2.0588235294117645</v>
      </c>
      <c r="D7" s="76">
        <f ca="1">'System and network security'!E2</f>
        <v>4.0588235294117645</v>
      </c>
      <c r="E7" s="76">
        <f ca="1">'System and network security'!F2</f>
        <v>4.4705882352941178</v>
      </c>
      <c r="F7" s="76">
        <f ca="1">Table13[[#This Row],[Current State]]-Table13[[#This Row],[Short Term Goals]]</f>
        <v>-2</v>
      </c>
      <c r="G7" s="77">
        <f ca="1">Table13[[#This Row],[Long Term Goals]]-Table13[[#This Row],[Current State]]</f>
        <v>2.4117647058823533</v>
      </c>
    </row>
    <row r="8" spans="1:7" ht="18" x14ac:dyDescent="0.35">
      <c r="A8">
        <v>7</v>
      </c>
      <c r="B8" s="34" t="str">
        <f>'Application security'!B1</f>
        <v xml:space="preserve"> #Application_security</v>
      </c>
      <c r="C8" s="76">
        <f ca="1">'Application security'!D2</f>
        <v>2.1666666666666665</v>
      </c>
      <c r="D8" s="76">
        <f ca="1">'Application security'!E2</f>
        <v>4</v>
      </c>
      <c r="E8" s="76">
        <f ca="1">'Application security'!F2</f>
        <v>4.583333333333333</v>
      </c>
      <c r="F8" s="76">
        <f ca="1">Table13[[#This Row],[Current State]]-Table13[[#This Row],[Short Term Goals]]</f>
        <v>-1.8333333333333335</v>
      </c>
      <c r="G8" s="77">
        <f ca="1">Table13[[#This Row],[Long Term Goals]]-Table13[[#This Row],[Current State]]</f>
        <v>2.4166666666666665</v>
      </c>
    </row>
    <row r="9" spans="1:7" ht="18" x14ac:dyDescent="0.35">
      <c r="A9">
        <v>8</v>
      </c>
      <c r="B9" s="34" t="str">
        <f>' Secure configuration'!B1</f>
        <v xml:space="preserve"> #Secure_configuration</v>
      </c>
      <c r="C9" s="76">
        <f ca="1">' Secure configuration'!D2</f>
        <v>2.0666666666666669</v>
      </c>
      <c r="D9" s="76">
        <f ca="1">' Secure configuration'!E2</f>
        <v>4.1333333333333337</v>
      </c>
      <c r="E9" s="76">
        <f ca="1">' Secure configuration'!F2</f>
        <v>4.7333333333333334</v>
      </c>
      <c r="F9" s="76">
        <f ca="1">Table13[[#This Row],[Current State]]-Table13[[#This Row],[Short Term Goals]]</f>
        <v>-2.0666666666666669</v>
      </c>
      <c r="G9" s="77">
        <f ca="1">Table13[[#This Row],[Long Term Goals]]-Table13[[#This Row],[Current State]]</f>
        <v>2.6666666666666665</v>
      </c>
    </row>
    <row r="10" spans="1:7" ht="18" x14ac:dyDescent="0.35">
      <c r="A10">
        <v>9</v>
      </c>
      <c r="B10" s="34" t="str">
        <f>'Identity and access Mgt'!B1</f>
        <v xml:space="preserve"> #Identity_and_access_management</v>
      </c>
      <c r="C10" s="76">
        <f ca="1">'Identity and access Mgt'!D2</f>
        <v>2</v>
      </c>
      <c r="D10" s="76">
        <f ca="1">'Identity and access Mgt'!E2</f>
        <v>4.4000000000000004</v>
      </c>
      <c r="E10" s="76">
        <f ca="1">'Identity and access Mgt'!F2</f>
        <v>4.4000000000000004</v>
      </c>
      <c r="F10" s="76">
        <f ca="1">Table13[[#This Row],[Current State]]-Table13[[#This Row],[Short Term Goals]]</f>
        <v>-2.4000000000000004</v>
      </c>
      <c r="G10" s="77">
        <f ca="1">Table13[[#This Row],[Long Term Goals]]-Table13[[#This Row],[Current State]]</f>
        <v>2.4000000000000004</v>
      </c>
    </row>
    <row r="11" spans="1:7" ht="18" x14ac:dyDescent="0.35">
      <c r="A11">
        <v>10</v>
      </c>
      <c r="B11" s="34" t="str">
        <f>'Threat and vulnerability Mgt'!B1</f>
        <v xml:space="preserve"> #Threat_and_vulnerability_management</v>
      </c>
      <c r="C11" s="76">
        <f ca="1">'Threat and vulnerability Mgt'!D2</f>
        <v>2</v>
      </c>
      <c r="D11" s="76">
        <f ca="1">'Threat and vulnerability Mgt'!E2</f>
        <v>4.5</v>
      </c>
      <c r="E11" s="76">
        <f ca="1">'Threat and vulnerability Mgt'!F2</f>
        <v>4.5</v>
      </c>
      <c r="F11" s="76">
        <f ca="1">Table13[[#This Row],[Current State]]-Table13[[#This Row],[Short Term Goals]]</f>
        <v>-2.5</v>
      </c>
      <c r="G11" s="76">
        <f ca="1">Table13[[#This Row],[Long Term Goals]]-Table13[[#This Row],[Current State]]</f>
        <v>2.5</v>
      </c>
    </row>
    <row r="12" spans="1:7" ht="18" x14ac:dyDescent="0.35">
      <c r="A12">
        <v>11</v>
      </c>
      <c r="B12" s="34" t="str">
        <f>' Continuity'!B1</f>
        <v xml:space="preserve"> #Continuity</v>
      </c>
      <c r="C12" s="76">
        <f ca="1">' Continuity'!D2</f>
        <v>2.6666666666666665</v>
      </c>
      <c r="D12" s="76">
        <f ca="1">' Continuity'!E2</f>
        <v>3.5</v>
      </c>
      <c r="E12" s="76">
        <f ca="1">' Continuity'!F2</f>
        <v>4.666666666666667</v>
      </c>
      <c r="F12" s="76">
        <f ca="1">Table13[[#This Row],[Current State]]-Table13[[#This Row],[Short Term Goals]]</f>
        <v>-0.83333333333333348</v>
      </c>
      <c r="G12" s="76">
        <f ca="1">Table13[[#This Row],[Long Term Goals]]-Table13[[#This Row],[Current State]]</f>
        <v>2.0000000000000004</v>
      </c>
    </row>
    <row r="13" spans="1:7" ht="18" x14ac:dyDescent="0.35">
      <c r="A13">
        <v>12</v>
      </c>
      <c r="B13" s="34" t="str">
        <f>'Supplier Security'!B1</f>
        <v xml:space="preserve"> #Supplier_relationships_security</v>
      </c>
      <c r="C13" s="76">
        <f ca="1">'Supplier Security'!D2</f>
        <v>2.3333333333333335</v>
      </c>
      <c r="D13" s="76">
        <f ca="1">'Supplier Security'!E2</f>
        <v>4.333333333333333</v>
      </c>
      <c r="E13" s="76">
        <f ca="1">'Supplier Security'!F2</f>
        <v>4.666666666666667</v>
      </c>
      <c r="F13" s="76">
        <f ca="1">Table13[[#This Row],[Current State]]-Table13[[#This Row],[Short Term Goals]]</f>
        <v>-1.9999999999999996</v>
      </c>
      <c r="G13" s="77">
        <f ca="1">Table13[[#This Row],[Long Term Goals]]-Table13[[#This Row],[Current State]]</f>
        <v>2.3333333333333335</v>
      </c>
    </row>
    <row r="14" spans="1:7" ht="18" x14ac:dyDescent="0.35">
      <c r="A14">
        <v>13</v>
      </c>
      <c r="B14" s="34" t="str">
        <f>'Legal and compliance'!B1</f>
        <v xml:space="preserve"> #Legal_and_compliance</v>
      </c>
      <c r="C14" s="76">
        <f ca="1">'Legal and compliance'!D2</f>
        <v>2</v>
      </c>
      <c r="D14" s="76">
        <f ca="1">'Legal and compliance'!E2</f>
        <v>4</v>
      </c>
      <c r="E14" s="76">
        <f ca="1">'Legal and compliance'!F2</f>
        <v>4.666666666666667</v>
      </c>
      <c r="F14" s="76">
        <f ca="1">Table13[[#This Row],[Current State]]-Table13[[#This Row],[Short Term Goals]]</f>
        <v>-2</v>
      </c>
      <c r="G14" s="76">
        <f ca="1">Table13[[#This Row],[Long Term Goals]]-Table13[[#This Row],[Current State]]</f>
        <v>2.666666666666667</v>
      </c>
    </row>
    <row r="15" spans="1:7" ht="18" x14ac:dyDescent="0.35">
      <c r="A15">
        <v>14</v>
      </c>
      <c r="B15" s="34" t="str">
        <f>'security event mgt'!B1</f>
        <v xml:space="preserve"> #Information_security_event_management</v>
      </c>
      <c r="C15" s="76">
        <f ca="1">'security event mgt'!D2</f>
        <v>2.2999999999999998</v>
      </c>
      <c r="D15" s="76">
        <f ca="1">'security event mgt'!E2</f>
        <v>3.6</v>
      </c>
      <c r="E15" s="76">
        <f ca="1">'security event mgt'!F2</f>
        <v>4.7</v>
      </c>
      <c r="F15" s="76">
        <f ca="1">Table13[[#This Row],[Current State]]-Table13[[#This Row],[Short Term Goals]]</f>
        <v>-1.3000000000000003</v>
      </c>
      <c r="G15" s="76">
        <f ca="1">Table13[[#This Row],[Long Term Goals]]-Table13[[#This Row],[Current State]]</f>
        <v>2.4000000000000004</v>
      </c>
    </row>
    <row r="16" spans="1:7" ht="18" x14ac:dyDescent="0.35">
      <c r="A16">
        <v>15</v>
      </c>
      <c r="B16" s="34" t="str">
        <f>' Info Sec Assurance'!B1</f>
        <v xml:space="preserve"> #Information_security_assurance</v>
      </c>
      <c r="C16" s="76">
        <f ca="1">' Info Sec Assurance'!D2</f>
        <v>1.3333333333333333</v>
      </c>
      <c r="D16" s="76">
        <f ca="1">' Info Sec Assurance'!E2</f>
        <v>4</v>
      </c>
      <c r="E16" s="76">
        <f ca="1">' Info Sec Assurance'!F2</f>
        <v>4.666666666666667</v>
      </c>
      <c r="F16" s="76">
        <f ca="1">Table13[[#This Row],[Current State]]-Table13[[#This Row],[Short Term Goals]]</f>
        <v>-2.666666666666667</v>
      </c>
      <c r="G16" s="77">
        <f ca="1">Table13[[#This Row],[Long Term Goals]]-Table13[[#This Row],[Current State]]</f>
        <v>3.3333333333333339</v>
      </c>
    </row>
    <row r="17" spans="1:7" ht="18" x14ac:dyDescent="0.35">
      <c r="A17">
        <v>16</v>
      </c>
      <c r="B17" s="34" t="str">
        <f>'X.1 Additional areas'!B1</f>
        <v>X.1 Additional areas</v>
      </c>
      <c r="C17" s="76">
        <f ca="1">'X.1 Additional areas'!D2</f>
        <v>2</v>
      </c>
      <c r="D17" s="76">
        <f ca="1">'X.1 Additional areas'!E2</f>
        <v>4.5</v>
      </c>
      <c r="E17" s="76">
        <f ca="1">'X.1 Additional areas'!F2</f>
        <v>5</v>
      </c>
      <c r="F17" s="76">
        <f ca="1">Table13[[#This Row],[Current State]]-Table13[[#This Row],[Short Term Goals]]</f>
        <v>-2.5</v>
      </c>
      <c r="G17" s="77">
        <f ca="1">Table13[[#This Row],[Long Term Goals]]-Table13[[#This Row],[Current State]]</f>
        <v>3</v>
      </c>
    </row>
    <row r="18" spans="1:7" ht="18" x14ac:dyDescent="0.35">
      <c r="A18">
        <v>17</v>
      </c>
      <c r="B18" s="34" t="str">
        <f>'X.2 NIS 2'!B1</f>
        <v>X.2 NIS 2</v>
      </c>
      <c r="C18" s="76">
        <f ca="1">'X.2 NIS 2'!D2</f>
        <v>2</v>
      </c>
      <c r="D18" s="76">
        <f ca="1">'X.2 NIS 2'!E2</f>
        <v>3.6666666666666665</v>
      </c>
      <c r="E18" s="76">
        <f ca="1">'X.2 NIS 2'!F2</f>
        <v>4.666666666666667</v>
      </c>
      <c r="F18" s="76">
        <f ca="1">Table13[[#This Row],[Current State]]-Table13[[#This Row],[Short Term Goals]]</f>
        <v>-1.6666666666666665</v>
      </c>
      <c r="G18" s="76">
        <f ca="1">Table13[[#This Row],[Long Term Goals]]-Table13[[#This Row],[Current State]]</f>
        <v>2.666666666666667</v>
      </c>
    </row>
    <row r="19" spans="1:7" ht="18" hidden="1" x14ac:dyDescent="0.35">
      <c r="A19">
        <f>A18+1</f>
        <v>18</v>
      </c>
      <c r="B19" s="97"/>
      <c r="C19" s="76"/>
      <c r="D19" s="76"/>
      <c r="E19" s="76"/>
      <c r="F19" s="76">
        <f>Table13[[#This Row],[Current State]]-Table13[[#This Row],[Short Term Goals]]</f>
        <v>0</v>
      </c>
      <c r="G19" s="76">
        <f>Table13[[#This Row],[Long Term Goals]]-Table13[[#This Row],[Current State]]</f>
        <v>0</v>
      </c>
    </row>
    <row r="20" spans="1:7" ht="18" hidden="1" x14ac:dyDescent="0.35">
      <c r="A20">
        <f t="shared" ref="A20:A27" si="0">A19+1</f>
        <v>19</v>
      </c>
      <c r="B20" s="97"/>
      <c r="C20" s="76"/>
      <c r="D20" s="76"/>
      <c r="E20" s="76"/>
      <c r="F20" s="76">
        <f>Table13[[#This Row],[Current State]]-Table13[[#This Row],[Short Term Goals]]</f>
        <v>0</v>
      </c>
      <c r="G20" s="76">
        <f>Table13[[#This Row],[Long Term Goals]]-Table13[[#This Row],[Current State]]</f>
        <v>0</v>
      </c>
    </row>
    <row r="21" spans="1:7" ht="18" hidden="1" x14ac:dyDescent="0.35">
      <c r="A21">
        <f t="shared" si="0"/>
        <v>20</v>
      </c>
      <c r="B21" s="97"/>
      <c r="C21" s="76"/>
      <c r="D21" s="76"/>
      <c r="E21" s="76"/>
      <c r="F21" s="76">
        <f>Table13[[#This Row],[Current State]]-Table13[[#This Row],[Short Term Goals]]</f>
        <v>0</v>
      </c>
      <c r="G21" s="76">
        <f>Table13[[#This Row],[Long Term Goals]]-Table13[[#This Row],[Current State]]</f>
        <v>0</v>
      </c>
    </row>
    <row r="22" spans="1:7" ht="18" hidden="1" x14ac:dyDescent="0.35">
      <c r="A22">
        <f t="shared" si="0"/>
        <v>21</v>
      </c>
      <c r="B22" s="97"/>
      <c r="C22" s="76"/>
      <c r="D22" s="76"/>
      <c r="E22" s="76"/>
      <c r="F22" s="76">
        <f>Table13[[#This Row],[Current State]]-Table13[[#This Row],[Short Term Goals]]</f>
        <v>0</v>
      </c>
      <c r="G22" s="76">
        <f>Table13[[#This Row],[Long Term Goals]]-Table13[[#This Row],[Current State]]</f>
        <v>0</v>
      </c>
    </row>
    <row r="23" spans="1:7" ht="18" hidden="1" x14ac:dyDescent="0.35">
      <c r="A23">
        <f t="shared" si="0"/>
        <v>22</v>
      </c>
      <c r="B23" s="97"/>
      <c r="C23" s="76"/>
      <c r="D23" s="76"/>
      <c r="E23" s="76"/>
      <c r="F23" s="76">
        <f>Table13[[#This Row],[Current State]]-Table13[[#This Row],[Short Term Goals]]</f>
        <v>0</v>
      </c>
      <c r="G23" s="76">
        <f>Table13[[#This Row],[Long Term Goals]]-Table13[[#This Row],[Current State]]</f>
        <v>0</v>
      </c>
    </row>
    <row r="24" spans="1:7" ht="18" hidden="1" x14ac:dyDescent="0.35">
      <c r="A24">
        <f t="shared" si="0"/>
        <v>23</v>
      </c>
      <c r="B24" s="97"/>
      <c r="C24" s="76"/>
      <c r="D24" s="76"/>
      <c r="E24" s="76"/>
      <c r="F24" s="76">
        <f>Table13[[#This Row],[Current State]]-Table13[[#This Row],[Short Term Goals]]</f>
        <v>0</v>
      </c>
      <c r="G24" s="76">
        <f>Table13[[#This Row],[Long Term Goals]]-Table13[[#This Row],[Current State]]</f>
        <v>0</v>
      </c>
    </row>
    <row r="25" spans="1:7" ht="18" hidden="1" x14ac:dyDescent="0.35">
      <c r="A25">
        <f t="shared" si="0"/>
        <v>24</v>
      </c>
      <c r="B25" s="97"/>
      <c r="C25" s="76"/>
      <c r="D25" s="76"/>
      <c r="E25" s="76"/>
      <c r="F25" s="76">
        <f>Table13[[#This Row],[Current State]]-Table13[[#This Row],[Short Term Goals]]</f>
        <v>0</v>
      </c>
      <c r="G25" s="76">
        <f>Table13[[#This Row],[Long Term Goals]]-Table13[[#This Row],[Current State]]</f>
        <v>0</v>
      </c>
    </row>
    <row r="26" spans="1:7" ht="18" hidden="1" x14ac:dyDescent="0.35">
      <c r="A26">
        <f t="shared" si="0"/>
        <v>25</v>
      </c>
      <c r="B26" s="97"/>
      <c r="C26" s="76"/>
      <c r="D26" s="76"/>
      <c r="E26" s="76"/>
      <c r="F26" s="76">
        <f>Table13[[#This Row],[Current State]]-Table13[[#This Row],[Short Term Goals]]</f>
        <v>0</v>
      </c>
      <c r="G26" s="76">
        <f>Table13[[#This Row],[Long Term Goals]]-Table13[[#This Row],[Current State]]</f>
        <v>0</v>
      </c>
    </row>
    <row r="27" spans="1:7" ht="18" hidden="1" x14ac:dyDescent="0.35">
      <c r="A27">
        <f t="shared" si="0"/>
        <v>26</v>
      </c>
      <c r="B27" s="97"/>
      <c r="C27" s="76"/>
      <c r="D27" s="76"/>
      <c r="E27" s="76"/>
      <c r="F27" s="76">
        <f>Table13[[#This Row],[Current State]]-Table13[[#This Row],[Short Term Goals]]</f>
        <v>0</v>
      </c>
      <c r="G27" s="76">
        <f>Table13[[#This Row],[Long Term Goals]]-Table13[[#This Row],[Current State]]</f>
        <v>0</v>
      </c>
    </row>
    <row r="28" spans="1:7" ht="18" hidden="1" x14ac:dyDescent="0.35">
      <c r="A28" s="74"/>
      <c r="D28" s="104"/>
      <c r="E28" s="104"/>
    </row>
    <row r="29" spans="1:7" hidden="1" x14ac:dyDescent="0.3">
      <c r="E29" s="75"/>
    </row>
    <row r="30" spans="1:7" hidden="1" x14ac:dyDescent="0.3">
      <c r="E30" s="75"/>
    </row>
    <row r="31" spans="1:7" hidden="1" x14ac:dyDescent="0.3">
      <c r="E31" s="75"/>
    </row>
    <row r="32" spans="1:7" hidden="1" x14ac:dyDescent="0.3">
      <c r="E32" s="75"/>
      <c r="F32" s="103"/>
      <c r="G32" s="103"/>
    </row>
    <row r="33" spans="5:6" hidden="1" x14ac:dyDescent="0.3">
      <c r="E33" s="75"/>
      <c r="F33" s="75"/>
    </row>
    <row r="34" spans="5:6" hidden="1" x14ac:dyDescent="0.3">
      <c r="E34" s="75"/>
      <c r="F34" s="75"/>
    </row>
    <row r="35" spans="5:6" hidden="1" x14ac:dyDescent="0.3">
      <c r="F35" s="75"/>
    </row>
  </sheetData>
  <sheetProtection sheet="1" autoFilter="0"/>
  <mergeCells count="2">
    <mergeCell ref="D28:E28"/>
    <mergeCell ref="F32:G32"/>
  </mergeCells>
  <conditionalFormatting sqref="C2:E18">
    <cfRule type="cellIs" dxfId="8" priority="1" operator="equal">
      <formula>0</formula>
    </cfRule>
  </conditionalFormatting>
  <conditionalFormatting sqref="C15:E15">
    <cfRule type="colorScale" priority="2">
      <colorScale>
        <cfvo type="num" val="1"/>
        <cfvo type="num" val="3"/>
        <cfvo type="num" val="5"/>
        <color rgb="FFFF0000"/>
        <color rgb="FFFFFF00"/>
        <color rgb="FF00B050"/>
      </colorScale>
    </cfRule>
  </conditionalFormatting>
  <conditionalFormatting sqref="C16:E18 C2:E14">
    <cfRule type="colorScale" priority="13">
      <colorScale>
        <cfvo type="num" val="1"/>
        <cfvo type="num" val="3"/>
        <cfvo type="num" val="5"/>
        <color rgb="FFFF0000"/>
        <color rgb="FFFFFF00"/>
        <color rgb="FF00B050"/>
      </colorScale>
    </cfRule>
  </conditionalFormatting>
  <conditionalFormatting sqref="F2:F18">
    <cfRule type="colorScale" priority="160">
      <colorScale>
        <cfvo type="min"/>
        <cfvo type="percentile" val="50"/>
        <cfvo type="max"/>
        <color rgb="FF00B050"/>
        <color rgb="FFFFFF00"/>
        <color rgb="FFFF0000"/>
      </colorScale>
    </cfRule>
  </conditionalFormatting>
  <conditionalFormatting sqref="G2:G18">
    <cfRule type="colorScale" priority="157">
      <colorScale>
        <cfvo type="min"/>
        <cfvo type="percentile" val="50"/>
        <cfvo type="max"/>
        <color rgb="FF00B050"/>
        <color rgb="FFFFFF00"/>
        <color rgb="FFFF0000"/>
      </colorScale>
    </cfRule>
  </conditionalFormatting>
  <hyperlinks>
    <hyperlink ref="B6" location="'A.11 Physical &amp; Env Security'!A1" display="'A.11 Physical &amp; Env Security'!A1" xr:uid="{7510AF5B-491A-4D1E-BAD8-B47E948CF912}"/>
    <hyperlink ref="B2" location="'#Governance'!A1" display="'#Governance'!A1" xr:uid="{02358634-8D70-4826-8F66-1F0FD35AFD89}"/>
    <hyperlink ref="B16" location="' #Information_security_assuranc'!A1" display="' #Information_security_assuranc'!A1" xr:uid="{52549FC3-5F89-43DC-9E49-352CDDC7BFEF}"/>
    <hyperlink ref="B5" location="'A.7 HR Security'!A1" display="'A.7 HR Security'!A1" xr:uid="{E987B01A-DA4B-4118-89A7-7576FA6AE7FF}"/>
    <hyperlink ref="B3" location="'A.8 Asset management'!A1" display="'A.8 Asset management'!A1" xr:uid="{4EB04008-47A5-4D78-B375-3C6289AA20EF}"/>
    <hyperlink ref="B10" location="'A.9 Access Control'!A1" display="'A.9 Access Control'!A1" xr:uid="{FD769B10-BAF5-4A4B-ADC7-63729A6DD32C}"/>
    <hyperlink ref="B9" location="'A.10 Cryptography'!A1" display="'A.10 Cryptography'!A1" xr:uid="{BBD5B6BB-F75F-4B92-B326-F3E34A9FCFF7}"/>
    <hyperlink ref="B7" location="'A.12 Operations Security'!A1" display="'A.12 Operations Security'!A1" xr:uid="{C2E0CFF1-E8E9-4660-A53C-5AD9AC0E8825}"/>
    <hyperlink ref="B8" location="'A.14 System Acq., Dev &amp; Maintn'!A1" display="'A.14 System Acq., Dev &amp; Maintn'!A1" xr:uid="{7873FB2B-05F8-4D83-AAC3-C01ABE4FDA21}"/>
    <hyperlink ref="B13" location="' #Supplier_relationships_securi'!A1" display="' #Supplier_relationships_securi'!A1" xr:uid="{CD6BA825-EE22-484A-ADFB-B6A8FD8AADCB}"/>
    <hyperlink ref="B18" location="'X.1 Additional Areas'!A1" display="'X.1 Additional Areas'!A1" xr:uid="{36C40D7C-9C93-4FE0-8EBA-C84A27AC9438}"/>
    <hyperlink ref="B12" location="'A.17. IS BCM'!A1" display="'A.17. IS BCM'!A1" xr:uid="{BD7CFC14-8DC1-43A5-AB76-69043208452D}"/>
    <hyperlink ref="B14" location="' #Legal_and_compliance'!A1" display="' #Legal_and_compliance'!A1" xr:uid="{C2266FE2-1FCE-4E88-A76B-8B0C79479285}"/>
    <hyperlink ref="B15" location="Information_security_event_ma!A1" display="Information_security_event_ma!A1" xr:uid="{04566910-C6B3-4C8C-9994-53DF4D0E54E5}"/>
  </hyperlinks>
  <pageMargins left="0.7" right="0.7" top="0.75" bottom="0.75" header="0.3" footer="0.3"/>
  <pageSetup scale="54" orientation="landscape" r:id="rId1"/>
  <colBreaks count="1" manualBreakCount="1">
    <brk id="4" max="1048575" man="1"/>
  </colBreak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1"/>
  </sheetPr>
  <dimension ref="A1:H95"/>
  <sheetViews>
    <sheetView workbookViewId="0">
      <selection activeCell="D9" sqref="D9"/>
    </sheetView>
  </sheetViews>
  <sheetFormatPr defaultColWidth="0" defaultRowHeight="14.4" zeroHeight="1" x14ac:dyDescent="0.3"/>
  <cols>
    <col min="1" max="1" width="12.33203125" style="22" customWidth="1"/>
    <col min="2" max="2" width="64.33203125" style="22" customWidth="1"/>
    <col min="3" max="3" width="14.88671875" style="41" customWidth="1"/>
    <col min="4" max="4" width="22.5546875" style="11" customWidth="1"/>
    <col min="5" max="5" width="22.5546875" style="9" customWidth="1"/>
    <col min="6" max="6" width="22.5546875" style="12" customWidth="1"/>
    <col min="7" max="7" width="22.5546875" style="10" customWidth="1"/>
    <col min="8" max="8" width="22.5546875" style="14" customWidth="1"/>
    <col min="9" max="16384" width="17" style="22" hidden="1"/>
  </cols>
  <sheetData>
    <row r="1" spans="1:8" x14ac:dyDescent="0.3">
      <c r="A1" s="22" t="s">
        <v>170</v>
      </c>
      <c r="B1" s="23" t="s">
        <v>137</v>
      </c>
      <c r="C1" s="40" t="s">
        <v>135</v>
      </c>
      <c r="D1" s="17" t="s">
        <v>6</v>
      </c>
      <c r="E1" s="18" t="s">
        <v>7</v>
      </c>
      <c r="F1" s="19" t="s">
        <v>8</v>
      </c>
      <c r="G1" s="20" t="s">
        <v>9</v>
      </c>
      <c r="H1" s="21" t="s">
        <v>10</v>
      </c>
    </row>
    <row r="2" spans="1:8" x14ac:dyDescent="0.3">
      <c r="A2" s="22" t="s">
        <v>187</v>
      </c>
      <c r="B2" s="24" t="s">
        <v>11</v>
      </c>
      <c r="C2" s="41" t="s">
        <v>136</v>
      </c>
      <c r="D2" s="17" t="s">
        <v>12</v>
      </c>
      <c r="E2" s="18" t="s">
        <v>13</v>
      </c>
      <c r="F2" s="19" t="s">
        <v>14</v>
      </c>
      <c r="G2" s="20" t="s">
        <v>15</v>
      </c>
      <c r="H2" s="21" t="s">
        <v>16</v>
      </c>
    </row>
    <row r="3" spans="1:8" x14ac:dyDescent="0.3">
      <c r="A3" s="22" t="s">
        <v>187</v>
      </c>
      <c r="B3" s="22" t="s">
        <v>17</v>
      </c>
      <c r="C3" s="41" t="s">
        <v>18</v>
      </c>
      <c r="D3" s="17" t="s">
        <v>18</v>
      </c>
      <c r="E3" s="18" t="s">
        <v>18</v>
      </c>
      <c r="F3" s="19" t="s">
        <v>19</v>
      </c>
      <c r="G3" s="20" t="s">
        <v>19</v>
      </c>
      <c r="H3" s="21" t="s">
        <v>19</v>
      </c>
    </row>
    <row r="4" spans="1:8" x14ac:dyDescent="0.3">
      <c r="A4" s="22" t="s">
        <v>187</v>
      </c>
      <c r="B4" s="22" t="s">
        <v>13</v>
      </c>
      <c r="C4" s="40" t="s">
        <v>45</v>
      </c>
      <c r="D4" s="17" t="s">
        <v>45</v>
      </c>
      <c r="E4" s="18" t="s">
        <v>44</v>
      </c>
      <c r="F4" s="19" t="s">
        <v>44</v>
      </c>
      <c r="G4" s="20" t="s">
        <v>44</v>
      </c>
      <c r="H4" s="21" t="s">
        <v>44</v>
      </c>
    </row>
    <row r="5" spans="1:8" x14ac:dyDescent="0.3">
      <c r="A5" s="22" t="s">
        <v>217</v>
      </c>
      <c r="B5" s="22" t="s">
        <v>174</v>
      </c>
      <c r="C5" s="41" t="s">
        <v>173</v>
      </c>
      <c r="D5" s="17" t="s">
        <v>163</v>
      </c>
      <c r="E5" s="18" t="s">
        <v>164</v>
      </c>
      <c r="F5" s="44" t="s">
        <v>165</v>
      </c>
      <c r="G5" s="45" t="s">
        <v>165</v>
      </c>
      <c r="H5" s="46" t="s">
        <v>165</v>
      </c>
    </row>
    <row r="6" spans="1:8" x14ac:dyDescent="0.3">
      <c r="A6" s="22" t="s">
        <v>187</v>
      </c>
      <c r="B6" s="22" t="s">
        <v>183</v>
      </c>
      <c r="C6" s="41" t="s">
        <v>179</v>
      </c>
      <c r="D6" s="42" t="s">
        <v>180</v>
      </c>
      <c r="E6" s="43" t="s">
        <v>13</v>
      </c>
      <c r="F6" s="44" t="s">
        <v>181</v>
      </c>
      <c r="G6" s="45" t="s">
        <v>182</v>
      </c>
      <c r="H6" s="46" t="s">
        <v>16</v>
      </c>
    </row>
    <row r="7" spans="1:8" x14ac:dyDescent="0.3">
      <c r="A7" s="22" t="s">
        <v>217</v>
      </c>
      <c r="B7" s="22" t="s">
        <v>169</v>
      </c>
      <c r="C7" s="41" t="s">
        <v>179</v>
      </c>
      <c r="D7" s="42" t="b">
        <v>0</v>
      </c>
      <c r="E7" s="43" t="b">
        <v>0</v>
      </c>
      <c r="F7" s="44" t="b">
        <v>0</v>
      </c>
      <c r="G7" s="45" t="b">
        <v>1</v>
      </c>
      <c r="H7" s="46" t="b">
        <v>1</v>
      </c>
    </row>
    <row r="8" spans="1:8" ht="57.6" x14ac:dyDescent="0.3">
      <c r="A8" s="22" t="s">
        <v>187</v>
      </c>
      <c r="B8" s="22" t="s">
        <v>137</v>
      </c>
      <c r="D8" s="42" t="s">
        <v>220</v>
      </c>
      <c r="E8" s="43" t="s">
        <v>167</v>
      </c>
      <c r="F8" s="44" t="s">
        <v>166</v>
      </c>
      <c r="G8" s="45" t="s">
        <v>168</v>
      </c>
      <c r="H8" s="46" t="s">
        <v>186</v>
      </c>
    </row>
    <row r="9" spans="1:8" ht="57.6" x14ac:dyDescent="0.3">
      <c r="A9" s="22" t="s">
        <v>217</v>
      </c>
      <c r="B9" s="22" t="s">
        <v>216</v>
      </c>
      <c r="D9" s="42" t="s">
        <v>218</v>
      </c>
      <c r="E9" s="43" t="s">
        <v>219</v>
      </c>
      <c r="F9" s="44" t="s">
        <v>224</v>
      </c>
      <c r="G9" s="45" t="s">
        <v>226</v>
      </c>
      <c r="H9" s="46"/>
    </row>
    <row r="10" spans="1:8" ht="72" x14ac:dyDescent="0.3">
      <c r="A10" s="22" t="s">
        <v>217</v>
      </c>
      <c r="B10" s="22" t="s">
        <v>223</v>
      </c>
      <c r="D10" s="42" t="s">
        <v>221</v>
      </c>
      <c r="E10" s="43" t="s">
        <v>222</v>
      </c>
      <c r="F10" s="44" t="s">
        <v>225</v>
      </c>
      <c r="G10" s="45" t="s">
        <v>228</v>
      </c>
      <c r="H10" s="46" t="s">
        <v>227</v>
      </c>
    </row>
    <row r="11" spans="1:8" ht="18" x14ac:dyDescent="0.3">
      <c r="A11" s="22" t="s">
        <v>253</v>
      </c>
      <c r="B11" s="68" t="s">
        <v>133</v>
      </c>
      <c r="C11" s="39"/>
      <c r="D11" s="39"/>
      <c r="E11" s="39"/>
      <c r="F11" s="39"/>
      <c r="G11" s="39"/>
      <c r="H11" s="39"/>
    </row>
    <row r="12" spans="1:8" x14ac:dyDescent="0.3">
      <c r="A12" s="22" t="s">
        <v>187</v>
      </c>
      <c r="B12" s="38" t="s">
        <v>171</v>
      </c>
      <c r="C12" s="41" t="s">
        <v>185</v>
      </c>
      <c r="D12" s="39" t="s">
        <v>173</v>
      </c>
      <c r="E12" s="39" t="s">
        <v>173</v>
      </c>
      <c r="F12" s="39" t="s">
        <v>173</v>
      </c>
      <c r="G12" s="39" t="s">
        <v>173</v>
      </c>
      <c r="H12" s="39" t="s">
        <v>173</v>
      </c>
    </row>
    <row r="13" spans="1:8" x14ac:dyDescent="0.3">
      <c r="A13" s="22" t="s">
        <v>187</v>
      </c>
      <c r="B13" s="38" t="s">
        <v>172</v>
      </c>
      <c r="C13" s="41" t="s">
        <v>178</v>
      </c>
      <c r="D13" s="39" t="s">
        <v>177</v>
      </c>
      <c r="E13" s="39" t="s">
        <v>177</v>
      </c>
      <c r="F13" s="39" t="s">
        <v>177</v>
      </c>
      <c r="G13" s="39" t="s">
        <v>177</v>
      </c>
      <c r="H13" s="39" t="s">
        <v>177</v>
      </c>
    </row>
    <row r="14" spans="1:8" x14ac:dyDescent="0.3">
      <c r="A14" s="22" t="s">
        <v>187</v>
      </c>
      <c r="B14" s="38" t="s">
        <v>175</v>
      </c>
      <c r="C14" s="41" t="s">
        <v>178</v>
      </c>
      <c r="D14" s="39" t="s">
        <v>184</v>
      </c>
      <c r="E14" s="39" t="s">
        <v>184</v>
      </c>
      <c r="F14" s="39" t="s">
        <v>184</v>
      </c>
      <c r="G14" s="39" t="s">
        <v>184</v>
      </c>
      <c r="H14" s="39" t="s">
        <v>184</v>
      </c>
    </row>
    <row r="15" spans="1:8" x14ac:dyDescent="0.3">
      <c r="A15" s="22" t="s">
        <v>187</v>
      </c>
      <c r="B15" s="38" t="s">
        <v>176</v>
      </c>
      <c r="C15" s="41" t="s">
        <v>178</v>
      </c>
      <c r="D15" s="39" t="s">
        <v>184</v>
      </c>
      <c r="E15" s="39" t="s">
        <v>184</v>
      </c>
      <c r="F15" s="39" t="s">
        <v>184</v>
      </c>
      <c r="G15" s="39" t="s">
        <v>184</v>
      </c>
      <c r="H15" s="39" t="s">
        <v>184</v>
      </c>
    </row>
    <row r="16" spans="1:8" x14ac:dyDescent="0.3">
      <c r="A16" s="22" t="s">
        <v>187</v>
      </c>
      <c r="B16" s="22" t="s">
        <v>126</v>
      </c>
      <c r="D16" s="17"/>
      <c r="E16" s="18"/>
      <c r="F16" s="19"/>
      <c r="G16" s="20"/>
      <c r="H16" s="21"/>
    </row>
    <row r="17" spans="1:8" x14ac:dyDescent="0.3">
      <c r="A17" s="22" t="s">
        <v>7</v>
      </c>
      <c r="B17" s="22" t="s">
        <v>188</v>
      </c>
      <c r="D17" s="17"/>
      <c r="E17" s="18"/>
      <c r="F17" s="19"/>
      <c r="G17" s="20"/>
      <c r="H17" s="21"/>
    </row>
    <row r="18" spans="1:8" x14ac:dyDescent="0.3">
      <c r="A18" s="22" t="s">
        <v>7</v>
      </c>
      <c r="B18" s="22" t="s">
        <v>189</v>
      </c>
      <c r="D18" s="17"/>
      <c r="E18" s="18"/>
      <c r="F18" s="19"/>
      <c r="G18" s="20"/>
      <c r="H18" s="21"/>
    </row>
    <row r="19" spans="1:8" x14ac:dyDescent="0.3">
      <c r="A19" s="22" t="s">
        <v>7</v>
      </c>
      <c r="B19" s="22" t="s">
        <v>193</v>
      </c>
      <c r="D19" s="17"/>
      <c r="E19" s="18"/>
      <c r="F19" s="19"/>
      <c r="G19" s="20"/>
      <c r="H19" s="21"/>
    </row>
    <row r="20" spans="1:8" x14ac:dyDescent="0.3">
      <c r="A20" s="22" t="s">
        <v>7</v>
      </c>
      <c r="B20" s="22" t="s">
        <v>194</v>
      </c>
      <c r="D20" s="17"/>
      <c r="E20" s="18"/>
      <c r="F20" s="19"/>
      <c r="G20" s="20"/>
      <c r="H20" s="21"/>
    </row>
    <row r="21" spans="1:8" x14ac:dyDescent="0.3">
      <c r="A21" s="22" t="s">
        <v>187</v>
      </c>
      <c r="B21" s="22" t="s">
        <v>127</v>
      </c>
      <c r="D21" s="17"/>
      <c r="E21" s="18"/>
      <c r="F21" s="19"/>
      <c r="G21" s="20"/>
      <c r="H21" s="21"/>
    </row>
    <row r="22" spans="1:8" x14ac:dyDescent="0.3">
      <c r="A22" s="22" t="s">
        <v>7</v>
      </c>
      <c r="B22" s="22" t="s">
        <v>229</v>
      </c>
      <c r="D22" s="17"/>
      <c r="E22" s="18"/>
      <c r="F22" s="19"/>
      <c r="G22" s="20"/>
      <c r="H22" s="21"/>
    </row>
    <row r="23" spans="1:8" x14ac:dyDescent="0.3">
      <c r="A23" s="22" t="s">
        <v>7</v>
      </c>
      <c r="B23" s="22" t="s">
        <v>236</v>
      </c>
      <c r="D23" s="17"/>
      <c r="E23" s="18"/>
      <c r="F23" s="19"/>
      <c r="G23" s="20"/>
      <c r="H23" s="21"/>
    </row>
    <row r="24" spans="1:8" x14ac:dyDescent="0.3">
      <c r="A24" s="22" t="s">
        <v>7</v>
      </c>
      <c r="B24" s="22" t="s">
        <v>237</v>
      </c>
      <c r="D24" s="17"/>
      <c r="E24" s="18"/>
      <c r="F24" s="19"/>
      <c r="G24" s="20"/>
      <c r="H24" s="21"/>
    </row>
    <row r="25" spans="1:8" x14ac:dyDescent="0.3">
      <c r="A25" s="22" t="s">
        <v>187</v>
      </c>
      <c r="B25" s="22" t="s">
        <v>128</v>
      </c>
      <c r="D25" s="17"/>
      <c r="E25" s="18"/>
      <c r="F25" s="19"/>
      <c r="G25" s="20"/>
      <c r="H25" s="21"/>
    </row>
    <row r="26" spans="1:8" x14ac:dyDescent="0.3">
      <c r="A26" s="22" t="s">
        <v>7</v>
      </c>
      <c r="B26" s="22" t="s">
        <v>238</v>
      </c>
      <c r="D26" s="17"/>
      <c r="E26" s="18"/>
      <c r="F26" s="19"/>
      <c r="G26" s="20"/>
      <c r="H26" s="21"/>
    </row>
    <row r="27" spans="1:8" x14ac:dyDescent="0.3">
      <c r="A27" s="22" t="s">
        <v>7</v>
      </c>
      <c r="B27" s="22" t="s">
        <v>239</v>
      </c>
      <c r="D27" s="17"/>
      <c r="E27" s="18"/>
      <c r="F27" s="19"/>
      <c r="G27" s="20"/>
      <c r="H27" s="21"/>
    </row>
    <row r="28" spans="1:8" x14ac:dyDescent="0.3">
      <c r="A28" s="22" t="s">
        <v>187</v>
      </c>
      <c r="B28" s="22" t="s">
        <v>129</v>
      </c>
      <c r="D28" s="17"/>
      <c r="E28" s="18"/>
      <c r="F28" s="19"/>
      <c r="G28" s="20"/>
      <c r="H28" s="21"/>
    </row>
    <row r="29" spans="1:8" x14ac:dyDescent="0.3">
      <c r="A29" s="22" t="s">
        <v>7</v>
      </c>
      <c r="B29" s="22" t="s">
        <v>240</v>
      </c>
      <c r="D29" s="17"/>
      <c r="E29" s="18"/>
      <c r="F29" s="19"/>
      <c r="G29" s="20"/>
      <c r="H29" s="21"/>
    </row>
    <row r="30" spans="1:8" x14ac:dyDescent="0.3">
      <c r="A30" s="22" t="s">
        <v>7</v>
      </c>
      <c r="B30" s="22" t="s">
        <v>241</v>
      </c>
      <c r="D30" s="17"/>
      <c r="E30" s="18"/>
      <c r="F30" s="19"/>
      <c r="G30" s="20"/>
      <c r="H30" s="21"/>
    </row>
    <row r="31" spans="1:8" x14ac:dyDescent="0.3">
      <c r="A31" s="22" t="s">
        <v>7</v>
      </c>
      <c r="B31" s="22" t="s">
        <v>242</v>
      </c>
      <c r="D31" s="17"/>
      <c r="E31" s="18"/>
      <c r="F31" s="19"/>
      <c r="G31" s="20"/>
      <c r="H31" s="21"/>
    </row>
    <row r="32" spans="1:8" x14ac:dyDescent="0.3">
      <c r="A32" s="22" t="s">
        <v>7</v>
      </c>
      <c r="B32" s="22" t="s">
        <v>243</v>
      </c>
      <c r="D32" s="17"/>
      <c r="E32" s="18"/>
      <c r="F32" s="19"/>
      <c r="G32" s="20"/>
      <c r="H32" s="21"/>
    </row>
    <row r="33" spans="1:8" x14ac:dyDescent="0.3">
      <c r="A33" s="22" t="s">
        <v>7</v>
      </c>
      <c r="B33" s="22" t="s">
        <v>244</v>
      </c>
      <c r="D33" s="17"/>
      <c r="E33" s="18"/>
      <c r="F33" s="19"/>
      <c r="G33" s="20"/>
      <c r="H33" s="21"/>
    </row>
    <row r="34" spans="1:8" x14ac:dyDescent="0.3">
      <c r="A34" s="22" t="s">
        <v>187</v>
      </c>
      <c r="B34" s="22" t="s">
        <v>130</v>
      </c>
      <c r="D34" s="17"/>
      <c r="E34" s="18"/>
      <c r="F34" s="19"/>
      <c r="G34" s="20"/>
      <c r="H34" s="21"/>
    </row>
    <row r="35" spans="1:8" x14ac:dyDescent="0.3">
      <c r="A35" s="22" t="s">
        <v>7</v>
      </c>
      <c r="B35" s="22" t="s">
        <v>245</v>
      </c>
      <c r="D35" s="17"/>
      <c r="E35" s="18"/>
      <c r="F35" s="19"/>
      <c r="G35" s="20"/>
      <c r="H35" s="21"/>
    </row>
    <row r="36" spans="1:8" x14ac:dyDescent="0.3">
      <c r="A36" s="22" t="s">
        <v>7</v>
      </c>
      <c r="B36" s="22" t="s">
        <v>246</v>
      </c>
      <c r="D36" s="17"/>
      <c r="E36" s="18"/>
      <c r="F36" s="19"/>
      <c r="G36" s="20"/>
      <c r="H36" s="21"/>
    </row>
    <row r="37" spans="1:8" x14ac:dyDescent="0.3">
      <c r="A37" s="22" t="s">
        <v>7</v>
      </c>
      <c r="B37" s="22" t="s">
        <v>247</v>
      </c>
      <c r="D37" s="17"/>
      <c r="E37" s="18"/>
      <c r="F37" s="19"/>
      <c r="G37" s="20"/>
      <c r="H37" s="21"/>
    </row>
    <row r="38" spans="1:8" x14ac:dyDescent="0.3">
      <c r="A38" s="22" t="s">
        <v>187</v>
      </c>
      <c r="B38" s="22" t="s">
        <v>131</v>
      </c>
      <c r="D38" s="17"/>
      <c r="E38" s="18"/>
      <c r="F38" s="19"/>
      <c r="G38" s="20"/>
      <c r="H38" s="21"/>
    </row>
    <row r="39" spans="1:8" x14ac:dyDescent="0.3">
      <c r="A39" s="22" t="s">
        <v>7</v>
      </c>
      <c r="B39" s="22" t="s">
        <v>248</v>
      </c>
      <c r="D39" s="17"/>
      <c r="E39" s="18"/>
      <c r="F39" s="19"/>
      <c r="G39" s="20"/>
      <c r="H39" s="21"/>
    </row>
    <row r="40" spans="1:8" x14ac:dyDescent="0.3">
      <c r="A40" s="22" t="s">
        <v>7</v>
      </c>
      <c r="B40" s="22" t="s">
        <v>249</v>
      </c>
      <c r="D40" s="17"/>
      <c r="E40" s="18"/>
      <c r="F40" s="19"/>
      <c r="G40" s="20"/>
      <c r="H40" s="21"/>
    </row>
    <row r="41" spans="1:8" x14ac:dyDescent="0.3">
      <c r="A41" s="22" t="s">
        <v>7</v>
      </c>
      <c r="B41" s="22" t="s">
        <v>250</v>
      </c>
      <c r="D41" s="17"/>
      <c r="E41" s="18"/>
      <c r="F41" s="19"/>
      <c r="G41" s="20"/>
      <c r="H41" s="21"/>
    </row>
    <row r="42" spans="1:8" x14ac:dyDescent="0.3">
      <c r="A42" s="22" t="s">
        <v>187</v>
      </c>
      <c r="B42" s="22" t="s">
        <v>132</v>
      </c>
      <c r="D42" s="17"/>
      <c r="E42" s="18"/>
      <c r="F42" s="19"/>
      <c r="G42" s="20"/>
      <c r="H42" s="21"/>
    </row>
    <row r="43" spans="1:8" x14ac:dyDescent="0.3">
      <c r="A43" s="22" t="s">
        <v>7</v>
      </c>
      <c r="B43" s="22" t="s">
        <v>251</v>
      </c>
      <c r="D43" s="17"/>
      <c r="E43" s="18"/>
      <c r="F43" s="19"/>
      <c r="G43" s="20"/>
      <c r="H43" s="21"/>
    </row>
    <row r="44" spans="1:8" x14ac:dyDescent="0.3">
      <c r="A44" s="22" t="s">
        <v>7</v>
      </c>
      <c r="B44" s="22" t="s">
        <v>252</v>
      </c>
      <c r="D44" s="17"/>
      <c r="E44" s="18"/>
      <c r="F44" s="19"/>
      <c r="G44" s="20"/>
      <c r="H44" s="21"/>
    </row>
    <row r="45" spans="1:8" ht="18" x14ac:dyDescent="0.3">
      <c r="A45" s="22" t="s">
        <v>253</v>
      </c>
      <c r="B45" s="68" t="s">
        <v>134</v>
      </c>
      <c r="C45" s="39"/>
      <c r="D45" s="39"/>
      <c r="E45" s="39"/>
      <c r="F45" s="39"/>
      <c r="G45" s="39"/>
      <c r="H45" s="39"/>
    </row>
    <row r="46" spans="1:8" x14ac:dyDescent="0.3">
      <c r="A46" s="22" t="s">
        <v>187</v>
      </c>
      <c r="B46" s="22" t="s">
        <v>123</v>
      </c>
      <c r="D46" s="11" t="s">
        <v>20</v>
      </c>
      <c r="E46" s="9" t="s">
        <v>20</v>
      </c>
      <c r="F46" s="12" t="s">
        <v>20</v>
      </c>
      <c r="G46" s="10" t="s">
        <v>20</v>
      </c>
      <c r="H46" s="14" t="s">
        <v>20</v>
      </c>
    </row>
    <row r="47" spans="1:8" x14ac:dyDescent="0.3">
      <c r="A47" s="22" t="s">
        <v>187</v>
      </c>
      <c r="B47" s="22" t="s">
        <v>21</v>
      </c>
      <c r="D47" s="11" t="s">
        <v>20</v>
      </c>
      <c r="E47" s="9" t="s">
        <v>20</v>
      </c>
      <c r="F47" s="12" t="s">
        <v>20</v>
      </c>
      <c r="G47" s="10" t="s">
        <v>20</v>
      </c>
      <c r="H47" s="14" t="s">
        <v>20</v>
      </c>
    </row>
    <row r="48" spans="1:8" x14ac:dyDescent="0.3">
      <c r="A48" s="22" t="s">
        <v>187</v>
      </c>
      <c r="B48" s="22" t="s">
        <v>22</v>
      </c>
      <c r="D48" s="11" t="s">
        <v>20</v>
      </c>
      <c r="E48" s="9" t="s">
        <v>20</v>
      </c>
      <c r="F48" s="12" t="s">
        <v>20</v>
      </c>
      <c r="G48" s="10" t="s">
        <v>20</v>
      </c>
      <c r="H48" s="14" t="s">
        <v>20</v>
      </c>
    </row>
    <row r="49" spans="1:8" x14ac:dyDescent="0.3">
      <c r="A49" s="22" t="s">
        <v>187</v>
      </c>
      <c r="B49" s="22" t="s">
        <v>23</v>
      </c>
      <c r="D49" s="11" t="s">
        <v>20</v>
      </c>
      <c r="E49" s="9" t="s">
        <v>20</v>
      </c>
      <c r="F49" s="12" t="s">
        <v>20</v>
      </c>
      <c r="G49" s="10" t="s">
        <v>20</v>
      </c>
      <c r="H49" s="14" t="s">
        <v>20</v>
      </c>
    </row>
    <row r="50" spans="1:8" x14ac:dyDescent="0.3">
      <c r="A50" s="22" t="s">
        <v>187</v>
      </c>
      <c r="B50" s="22" t="s">
        <v>24</v>
      </c>
      <c r="D50" s="11" t="s">
        <v>20</v>
      </c>
      <c r="E50" s="9" t="s">
        <v>20</v>
      </c>
      <c r="F50" s="12" t="s">
        <v>20</v>
      </c>
      <c r="G50" s="10" t="s">
        <v>20</v>
      </c>
      <c r="H50" s="14" t="s">
        <v>20</v>
      </c>
    </row>
    <row r="51" spans="1:8" x14ac:dyDescent="0.3">
      <c r="A51" s="22" t="s">
        <v>187</v>
      </c>
      <c r="B51" s="22" t="s">
        <v>25</v>
      </c>
      <c r="D51" s="11" t="s">
        <v>20</v>
      </c>
      <c r="E51" s="9" t="s">
        <v>20</v>
      </c>
      <c r="F51" s="12" t="s">
        <v>20</v>
      </c>
      <c r="G51" s="10" t="s">
        <v>20</v>
      </c>
      <c r="H51" s="14" t="s">
        <v>20</v>
      </c>
    </row>
    <row r="52" spans="1:8" x14ac:dyDescent="0.3">
      <c r="A52" s="22" t="s">
        <v>187</v>
      </c>
      <c r="B52" s="22" t="s">
        <v>26</v>
      </c>
      <c r="D52" s="11" t="s">
        <v>20</v>
      </c>
      <c r="E52" s="9" t="s">
        <v>20</v>
      </c>
      <c r="F52" s="12" t="s">
        <v>20</v>
      </c>
      <c r="G52" s="10" t="s">
        <v>20</v>
      </c>
      <c r="H52" s="14" t="s">
        <v>20</v>
      </c>
    </row>
    <row r="53" spans="1:8" x14ac:dyDescent="0.3">
      <c r="A53" s="22" t="s">
        <v>187</v>
      </c>
      <c r="B53" s="22" t="s">
        <v>27</v>
      </c>
      <c r="D53" s="11" t="s">
        <v>20</v>
      </c>
      <c r="E53" s="9" t="s">
        <v>20</v>
      </c>
      <c r="F53" s="12" t="s">
        <v>20</v>
      </c>
      <c r="G53" s="10" t="s">
        <v>20</v>
      </c>
      <c r="H53" s="14" t="s">
        <v>20</v>
      </c>
    </row>
    <row r="54" spans="1:8" x14ac:dyDescent="0.3">
      <c r="A54" s="22" t="s">
        <v>187</v>
      </c>
      <c r="B54" s="22" t="s">
        <v>28</v>
      </c>
      <c r="D54" s="11" t="s">
        <v>20</v>
      </c>
      <c r="E54" s="9" t="s">
        <v>20</v>
      </c>
      <c r="F54" s="12" t="s">
        <v>20</v>
      </c>
      <c r="G54" s="10" t="s">
        <v>20</v>
      </c>
      <c r="H54" s="14" t="s">
        <v>20</v>
      </c>
    </row>
    <row r="55" spans="1:8" x14ac:dyDescent="0.3">
      <c r="A55" s="22" t="s">
        <v>187</v>
      </c>
      <c r="B55" s="22" t="s">
        <v>29</v>
      </c>
      <c r="D55" s="11" t="s">
        <v>20</v>
      </c>
      <c r="E55" s="9" t="s">
        <v>20</v>
      </c>
      <c r="F55" s="12" t="s">
        <v>20</v>
      </c>
      <c r="G55" s="10" t="s">
        <v>20</v>
      </c>
      <c r="H55" s="14" t="s">
        <v>20</v>
      </c>
    </row>
    <row r="56" spans="1:8" x14ac:dyDescent="0.3">
      <c r="A56" s="22" t="s">
        <v>187</v>
      </c>
      <c r="B56" s="22" t="s">
        <v>30</v>
      </c>
      <c r="D56" s="11" t="s">
        <v>20</v>
      </c>
      <c r="E56" s="9" t="s">
        <v>20</v>
      </c>
      <c r="F56" s="12" t="s">
        <v>20</v>
      </c>
      <c r="G56" s="10" t="s">
        <v>20</v>
      </c>
      <c r="H56" s="14" t="s">
        <v>20</v>
      </c>
    </row>
    <row r="57" spans="1:8" x14ac:dyDescent="0.3">
      <c r="A57" s="22" t="s">
        <v>187</v>
      </c>
      <c r="B57" s="22" t="s">
        <v>31</v>
      </c>
      <c r="D57" s="11" t="s">
        <v>20</v>
      </c>
      <c r="E57" s="9" t="s">
        <v>20</v>
      </c>
      <c r="F57" s="12" t="s">
        <v>20</v>
      </c>
      <c r="G57" s="10" t="s">
        <v>20</v>
      </c>
      <c r="H57" s="14" t="s">
        <v>20</v>
      </c>
    </row>
    <row r="58" spans="1:8" x14ac:dyDescent="0.3">
      <c r="A58" s="22" t="s">
        <v>187</v>
      </c>
      <c r="B58" s="22" t="s">
        <v>32</v>
      </c>
      <c r="D58" s="11" t="s">
        <v>20</v>
      </c>
      <c r="E58" s="9" t="s">
        <v>20</v>
      </c>
      <c r="F58" s="12" t="s">
        <v>20</v>
      </c>
      <c r="G58" s="10" t="s">
        <v>20</v>
      </c>
      <c r="H58" s="14" t="s">
        <v>20</v>
      </c>
    </row>
    <row r="59" spans="1:8" x14ac:dyDescent="0.3">
      <c r="A59" s="22" t="s">
        <v>187</v>
      </c>
      <c r="B59" s="22" t="s">
        <v>33</v>
      </c>
      <c r="D59" s="11" t="s">
        <v>20</v>
      </c>
      <c r="E59" s="9" t="s">
        <v>20</v>
      </c>
      <c r="F59" s="12" t="s">
        <v>20</v>
      </c>
      <c r="G59" s="10" t="s">
        <v>20</v>
      </c>
      <c r="H59" s="14" t="s">
        <v>20</v>
      </c>
    </row>
    <row r="60" spans="1:8" x14ac:dyDescent="0.3">
      <c r="A60" s="22" t="s">
        <v>187</v>
      </c>
      <c r="B60" s="22" t="s">
        <v>34</v>
      </c>
      <c r="D60" s="11" t="s">
        <v>20</v>
      </c>
      <c r="E60" s="9" t="s">
        <v>20</v>
      </c>
      <c r="F60" s="12" t="s">
        <v>20</v>
      </c>
      <c r="G60" s="10" t="s">
        <v>20</v>
      </c>
      <c r="H60" s="14" t="s">
        <v>20</v>
      </c>
    </row>
    <row r="61" spans="1:8" x14ac:dyDescent="0.3"/>
    <row r="62" spans="1:8" x14ac:dyDescent="0.3"/>
    <row r="63" spans="1:8" x14ac:dyDescent="0.3"/>
    <row r="64" spans="1:8"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sheetData>
  <sheetProtection sheet="1" objects="1" scenarios="1"/>
  <autoFilter ref="A1:H1" xr:uid="{FB4E768B-BBDF-40D2-9B07-FE50DF21B55B}"/>
  <hyperlinks>
    <hyperlink ref="B2" r:id="rId1" xr:uid="{FB77868D-E885-4657-B6CD-3F1855267922}"/>
  </hyperlinks>
  <pageMargins left="0.7" right="0.7" top="0.75" bottom="0.75" header="0.3" footer="0.3"/>
  <pageSetup paperSize="9"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BF7F-04B8-4ADA-9F34-4006B1F57383}">
  <sheetPr codeName="Sheet5">
    <tabColor rgb="FF00B0F0"/>
  </sheetPr>
  <dimension ref="A1:I83"/>
  <sheetViews>
    <sheetView zoomScaleNormal="100" workbookViewId="0">
      <selection activeCell="G11" sqref="G11"/>
    </sheetView>
  </sheetViews>
  <sheetFormatPr defaultColWidth="0" defaultRowHeight="14.4" zeroHeight="1" x14ac:dyDescent="0.3"/>
  <cols>
    <col min="1" max="1" width="13" style="31" customWidth="1"/>
    <col min="2" max="2" width="6.6640625" bestFit="1" customWidth="1"/>
    <col min="3" max="3" width="75.5546875" customWidth="1"/>
    <col min="4" max="4" width="14.6640625" style="63" customWidth="1"/>
    <col min="5" max="5" width="12.109375" style="64" bestFit="1" customWidth="1"/>
    <col min="6" max="6" width="14.6640625" style="64" bestFit="1" customWidth="1"/>
    <col min="7" max="7" width="14.44140625" style="64" bestFit="1" customWidth="1"/>
    <col min="8" max="8" width="55.6640625" style="64" customWidth="1"/>
    <col min="9" max="9" width="8.88671875" customWidth="1"/>
    <col min="10" max="16384" width="8.88671875" hidden="1"/>
  </cols>
  <sheetData>
    <row r="1" spans="1:8" ht="17.399999999999999" thickBot="1" x14ac:dyDescent="0.35">
      <c r="A1" s="13" t="s">
        <v>35</v>
      </c>
      <c r="B1" s="1" t="s">
        <v>36</v>
      </c>
      <c r="D1" s="28"/>
      <c r="E1"/>
      <c r="F1"/>
      <c r="G1"/>
      <c r="H1"/>
    </row>
    <row r="2" spans="1:8" ht="15" customHeight="1" thickBot="1" x14ac:dyDescent="0.35">
      <c r="A2" s="105" t="s">
        <v>37</v>
      </c>
      <c r="B2" s="106"/>
      <c r="C2" s="106"/>
      <c r="D2" s="59" t="s">
        <v>150</v>
      </c>
      <c r="E2" s="57">
        <f ca="1">AVERAGE(E10,E15,E19,E25,E34,E38,E42)</f>
        <v>1.85</v>
      </c>
      <c r="F2" s="57">
        <f ca="1">AVERAGE(F10,F15,F19,F25,F34,F38,F42)</f>
        <v>4.2357142857142849</v>
      </c>
      <c r="G2" s="57">
        <f ca="1">AVERAGE(G10,G15,G19,G25,G34,G38,G42)</f>
        <v>4.4904761904761914</v>
      </c>
      <c r="H2" s="8"/>
    </row>
    <row r="3" spans="1:8" ht="15" thickBot="1" x14ac:dyDescent="0.35">
      <c r="A3" s="30" t="s">
        <v>38</v>
      </c>
      <c r="B3" s="3" t="s">
        <v>5</v>
      </c>
      <c r="C3" s="3" t="s">
        <v>39</v>
      </c>
      <c r="D3" s="52" t="s">
        <v>40</v>
      </c>
      <c r="E3" s="3" t="s">
        <v>0</v>
      </c>
      <c r="F3" s="3" t="s">
        <v>41</v>
      </c>
      <c r="G3" s="3" t="s">
        <v>42</v>
      </c>
      <c r="H3" s="8" t="s">
        <v>43</v>
      </c>
    </row>
    <row r="4" spans="1:8" ht="15" thickBot="1" x14ac:dyDescent="0.35">
      <c r="A4" s="32">
        <v>0</v>
      </c>
      <c r="B4" s="33">
        <v>1</v>
      </c>
      <c r="C4" s="33" t="s">
        <v>86</v>
      </c>
      <c r="D4" s="8"/>
      <c r="E4" s="8"/>
      <c r="F4" s="8"/>
      <c r="G4" s="8"/>
      <c r="H4" s="56"/>
    </row>
    <row r="5" spans="1:8" ht="15" thickBot="1" x14ac:dyDescent="0.35">
      <c r="A5" s="25" t="s">
        <v>57</v>
      </c>
      <c r="B5" s="4">
        <v>2</v>
      </c>
      <c r="C5" s="4" t="s">
        <v>87</v>
      </c>
      <c r="D5" s="8"/>
      <c r="E5" s="8"/>
      <c r="F5" s="8"/>
      <c r="G5" s="8"/>
      <c r="H5" s="56"/>
    </row>
    <row r="6" spans="1:8" ht="15" thickBot="1" x14ac:dyDescent="0.35">
      <c r="A6" s="25" t="s">
        <v>58</v>
      </c>
      <c r="B6" s="4">
        <v>2</v>
      </c>
      <c r="C6" s="4" t="s">
        <v>88</v>
      </c>
      <c r="D6" s="8"/>
      <c r="E6" s="8"/>
      <c r="F6" s="8"/>
      <c r="G6" s="8"/>
      <c r="H6" s="56"/>
    </row>
    <row r="7" spans="1:8" ht="15" thickBot="1" x14ac:dyDescent="0.35">
      <c r="A7" s="32">
        <v>1</v>
      </c>
      <c r="B7" s="33">
        <v>1</v>
      </c>
      <c r="C7" s="33" t="s">
        <v>89</v>
      </c>
      <c r="D7" s="8"/>
      <c r="E7" s="8"/>
      <c r="F7" s="8"/>
      <c r="G7" s="8"/>
      <c r="H7" s="56"/>
    </row>
    <row r="8" spans="1:8" ht="15" thickBot="1" x14ac:dyDescent="0.35">
      <c r="A8" s="32">
        <v>2</v>
      </c>
      <c r="B8" s="33">
        <v>1</v>
      </c>
      <c r="C8" s="33" t="s">
        <v>90</v>
      </c>
      <c r="D8" s="8"/>
      <c r="E8" s="8"/>
      <c r="F8" s="8"/>
      <c r="G8" s="8"/>
      <c r="H8" s="56"/>
    </row>
    <row r="9" spans="1:8" ht="15" thickBot="1" x14ac:dyDescent="0.35">
      <c r="A9" s="32">
        <v>3</v>
      </c>
      <c r="B9" s="33">
        <v>1</v>
      </c>
      <c r="C9" s="33" t="s">
        <v>91</v>
      </c>
      <c r="D9" s="8"/>
      <c r="E9" s="8"/>
      <c r="F9" s="8"/>
      <c r="G9" s="8"/>
      <c r="H9" s="56"/>
    </row>
    <row r="10" spans="1:8" ht="15" thickBot="1" x14ac:dyDescent="0.35">
      <c r="A10" s="32">
        <v>4</v>
      </c>
      <c r="B10" s="33">
        <v>1</v>
      </c>
      <c r="C10" s="33" t="s">
        <v>92</v>
      </c>
      <c r="D10" s="56"/>
      <c r="E10" s="60">
        <f ca="1">AVERAGE(E11:E14)</f>
        <v>1.75</v>
      </c>
      <c r="F10" s="60">
        <f ca="1">AVERAGE(F11:F14)</f>
        <v>4.25</v>
      </c>
      <c r="G10" s="60">
        <f ca="1">AVERAGE(G11:G14)</f>
        <v>4</v>
      </c>
      <c r="H10" s="56"/>
    </row>
    <row r="11" spans="1:8" ht="15" thickBot="1" x14ac:dyDescent="0.35">
      <c r="A11" s="25" t="s">
        <v>59</v>
      </c>
      <c r="B11" s="4">
        <v>2</v>
      </c>
      <c r="C11" s="4" t="s">
        <v>93</v>
      </c>
      <c r="D11" s="53" t="s">
        <v>44</v>
      </c>
      <c r="E11" s="61">
        <f ca="1">IF(demo,1+ROUND(RAND()*2,0.5),1)</f>
        <v>2</v>
      </c>
      <c r="F11" s="61">
        <f ca="1">IF(demo,3+ROUND(RAND()*2,0.5),3)</f>
        <v>4</v>
      </c>
      <c r="G11" s="61">
        <f ca="1">IF(demo,4+ROUND(RAND(),0.5),5)</f>
        <v>4</v>
      </c>
      <c r="H11" s="62"/>
    </row>
    <row r="12" spans="1:8" ht="15" thickBot="1" x14ac:dyDescent="0.35">
      <c r="A12" s="25" t="s">
        <v>59</v>
      </c>
      <c r="B12" s="4">
        <v>2</v>
      </c>
      <c r="C12" s="4" t="s">
        <v>94</v>
      </c>
      <c r="D12" s="53" t="s">
        <v>44</v>
      </c>
      <c r="E12" s="61">
        <f ca="1">IF(demo,1+ROUND(RAND()*2,0.5),1)</f>
        <v>2</v>
      </c>
      <c r="F12" s="61">
        <f ca="1">IF(demo,3+ROUND(RAND()*2,0.5),3)</f>
        <v>5</v>
      </c>
      <c r="G12" s="61">
        <f ca="1">IF(demo,4+ROUND(RAND(),0.5),5)</f>
        <v>4</v>
      </c>
      <c r="H12" s="62"/>
    </row>
    <row r="13" spans="1:8" ht="15" thickBot="1" x14ac:dyDescent="0.35">
      <c r="A13" s="25" t="s">
        <v>60</v>
      </c>
      <c r="B13" s="4">
        <v>2</v>
      </c>
      <c r="C13" s="4" t="s">
        <v>95</v>
      </c>
      <c r="D13" s="53" t="s">
        <v>44</v>
      </c>
      <c r="E13" s="61">
        <f ca="1">IF(demo,1+ROUND(RAND()*2,0.5),1)</f>
        <v>1</v>
      </c>
      <c r="F13" s="61">
        <f ca="1">IF(demo,3+ROUND(RAND()*2,0.5),3)</f>
        <v>4</v>
      </c>
      <c r="G13" s="61">
        <f ca="1">IF(demo,4+ROUND(RAND(),0.5),5)</f>
        <v>4</v>
      </c>
      <c r="H13" s="62"/>
    </row>
    <row r="14" spans="1:8" ht="15" thickBot="1" x14ac:dyDescent="0.35">
      <c r="A14" s="25" t="s">
        <v>61</v>
      </c>
      <c r="B14" s="4">
        <v>2</v>
      </c>
      <c r="C14" s="4" t="s">
        <v>96</v>
      </c>
      <c r="D14" s="53" t="s">
        <v>44</v>
      </c>
      <c r="E14" s="61">
        <f ca="1">IF(demo,1+ROUND(RAND()*2,0.5),1)</f>
        <v>2</v>
      </c>
      <c r="F14" s="61">
        <f ca="1">IF(demo,3+ROUND(RAND()*2,0.5),3)</f>
        <v>4</v>
      </c>
      <c r="G14" s="61">
        <f ca="1">IF(demo,4+ROUND(RAND(),0.5),5)</f>
        <v>4</v>
      </c>
      <c r="H14" s="62"/>
    </row>
    <row r="15" spans="1:8" ht="15" thickBot="1" x14ac:dyDescent="0.35">
      <c r="A15" s="32">
        <v>5</v>
      </c>
      <c r="B15" s="33">
        <v>1</v>
      </c>
      <c r="C15" s="33" t="s">
        <v>97</v>
      </c>
      <c r="D15" s="56"/>
      <c r="E15" s="60">
        <f ca="1">AVERAGE(E16:E18)</f>
        <v>2.3333333333333335</v>
      </c>
      <c r="F15" s="60">
        <f ca="1">AVERAGE(F16:F18)</f>
        <v>4.333333333333333</v>
      </c>
      <c r="G15" s="60">
        <f ca="1">AVERAGE(G16:G18)</f>
        <v>4.666666666666667</v>
      </c>
      <c r="H15" s="56"/>
    </row>
    <row r="16" spans="1:8" ht="15" thickBot="1" x14ac:dyDescent="0.35">
      <c r="A16" s="25" t="s">
        <v>62</v>
      </c>
      <c r="B16" s="4">
        <v>2</v>
      </c>
      <c r="C16" s="4" t="s">
        <v>98</v>
      </c>
      <c r="D16" s="53" t="s">
        <v>44</v>
      </c>
      <c r="E16" s="61">
        <f ca="1">IF(demo,1+ROUND(RAND()*2,0.5),1)</f>
        <v>3</v>
      </c>
      <c r="F16" s="61">
        <f ca="1">IF(demo,3+ROUND(RAND()*2,0.5),3)</f>
        <v>4</v>
      </c>
      <c r="G16" s="61">
        <f ca="1">IF(demo,4+ROUND(RAND(),0.5),5)</f>
        <v>4</v>
      </c>
      <c r="H16" s="62"/>
    </row>
    <row r="17" spans="1:8" ht="15" thickBot="1" x14ac:dyDescent="0.35">
      <c r="A17" s="25" t="s">
        <v>63</v>
      </c>
      <c r="B17" s="4">
        <v>2</v>
      </c>
      <c r="C17" s="4" t="s">
        <v>99</v>
      </c>
      <c r="D17" s="53" t="s">
        <v>44</v>
      </c>
      <c r="E17" s="61">
        <f ca="1">IF(demo,1+ROUND(RAND()*2,0.5),1)</f>
        <v>2</v>
      </c>
      <c r="F17" s="61">
        <f ca="1">IF(demo,3+ROUND(RAND()*2,0.5),3)</f>
        <v>4</v>
      </c>
      <c r="G17" s="61">
        <f ca="1">IF(demo,4+ROUND(RAND(),0.5),5)</f>
        <v>5</v>
      </c>
      <c r="H17" s="62"/>
    </row>
    <row r="18" spans="1:8" ht="15" thickBot="1" x14ac:dyDescent="0.35">
      <c r="A18" s="25" t="s">
        <v>64</v>
      </c>
      <c r="B18" s="4">
        <v>2</v>
      </c>
      <c r="C18" s="4" t="s">
        <v>100</v>
      </c>
      <c r="D18" s="53" t="s">
        <v>44</v>
      </c>
      <c r="E18" s="61">
        <f ca="1">IF(demo,1+ROUND(RAND()*2,0.5),1)</f>
        <v>2</v>
      </c>
      <c r="F18" s="61">
        <f ca="1">IF(demo,3+ROUND(RAND()*2,0.5),3)</f>
        <v>5</v>
      </c>
      <c r="G18" s="61">
        <f ca="1">IF(demo,4+ROUND(RAND(),0.5),5)</f>
        <v>5</v>
      </c>
      <c r="H18" s="62"/>
    </row>
    <row r="19" spans="1:8" ht="15" thickBot="1" x14ac:dyDescent="0.35">
      <c r="A19" s="32">
        <v>6</v>
      </c>
      <c r="B19" s="33">
        <v>1</v>
      </c>
      <c r="C19" s="33" t="s">
        <v>101</v>
      </c>
      <c r="D19" s="56"/>
      <c r="E19" s="60">
        <f ca="1">AVERAGE(E20:E20,E24)</f>
        <v>1.8333333333333335</v>
      </c>
      <c r="F19" s="60">
        <f ca="1">AVERAGE(F20:F20,F24)</f>
        <v>4.6666666666666661</v>
      </c>
      <c r="G19" s="60">
        <f ca="1">AVERAGE(G20:G20,G24)</f>
        <v>4.8333333333333339</v>
      </c>
      <c r="H19" s="56"/>
    </row>
    <row r="20" spans="1:8" ht="15" thickBot="1" x14ac:dyDescent="0.35">
      <c r="A20" s="50" t="s">
        <v>65</v>
      </c>
      <c r="B20" s="51">
        <v>2</v>
      </c>
      <c r="C20" s="51" t="s">
        <v>102</v>
      </c>
      <c r="D20" s="56"/>
      <c r="E20" s="60">
        <f ca="1">AVERAGE(E21:E23)</f>
        <v>1.6666666666666667</v>
      </c>
      <c r="F20" s="60">
        <f ca="1">AVERAGE(F21:F23)</f>
        <v>4.333333333333333</v>
      </c>
      <c r="G20" s="60">
        <f ca="1">AVERAGE(G21:G23)</f>
        <v>4.666666666666667</v>
      </c>
      <c r="H20" s="56"/>
    </row>
    <row r="21" spans="1:8" ht="15" thickBot="1" x14ac:dyDescent="0.35">
      <c r="A21" s="25" t="s">
        <v>66</v>
      </c>
      <c r="B21" s="4">
        <v>3</v>
      </c>
      <c r="C21" s="4" t="s">
        <v>87</v>
      </c>
      <c r="D21" s="53" t="s">
        <v>44</v>
      </c>
      <c r="E21" s="61">
        <f ca="1">IF(demo,1+ROUND(RAND()*2,0.5),1)</f>
        <v>1</v>
      </c>
      <c r="F21" s="61">
        <f ca="1">IF(demo,3+ROUND(RAND()*2,0.5),3)</f>
        <v>4</v>
      </c>
      <c r="G21" s="61">
        <f ca="1">IF(demo,4+ROUND(RAND(),0.5),5)</f>
        <v>5</v>
      </c>
      <c r="H21" s="62"/>
    </row>
    <row r="22" spans="1:8" ht="15" thickBot="1" x14ac:dyDescent="0.35">
      <c r="A22" s="25" t="s">
        <v>67</v>
      </c>
      <c r="B22" s="4">
        <v>3</v>
      </c>
      <c r="C22" s="4" t="s">
        <v>103</v>
      </c>
      <c r="D22" s="53" t="s">
        <v>44</v>
      </c>
      <c r="E22" s="61">
        <f ca="1">IF(demo,1+ROUND(RAND()*2,0.5),1)</f>
        <v>2</v>
      </c>
      <c r="F22" s="61">
        <f ca="1">IF(demo,3+ROUND(RAND()*2,0.5),3)</f>
        <v>4</v>
      </c>
      <c r="G22" s="61">
        <f ca="1">IF(demo,4+ROUND(RAND(),0.5),5)</f>
        <v>5</v>
      </c>
      <c r="H22" s="62"/>
    </row>
    <row r="23" spans="1:8" ht="15" thickBot="1" x14ac:dyDescent="0.35">
      <c r="A23" s="25" t="s">
        <v>68</v>
      </c>
      <c r="B23" s="4">
        <v>3</v>
      </c>
      <c r="C23" s="4" t="s">
        <v>104</v>
      </c>
      <c r="D23" s="53" t="s">
        <v>44</v>
      </c>
      <c r="E23" s="61">
        <f ca="1">IF(demo,1+ROUND(RAND()*2,0.5),1)</f>
        <v>2</v>
      </c>
      <c r="F23" s="61">
        <f ca="1">IF(demo,3+ROUND(RAND()*2,0.5),3)</f>
        <v>5</v>
      </c>
      <c r="G23" s="61">
        <f ca="1">IF(demo,4+ROUND(RAND(),0.5),5)</f>
        <v>4</v>
      </c>
      <c r="H23" s="62"/>
    </row>
    <row r="24" spans="1:8" ht="15" thickBot="1" x14ac:dyDescent="0.35">
      <c r="A24" s="25" t="s">
        <v>69</v>
      </c>
      <c r="B24" s="4">
        <v>2</v>
      </c>
      <c r="C24" s="4" t="s">
        <v>105</v>
      </c>
      <c r="D24" s="53" t="s">
        <v>44</v>
      </c>
      <c r="E24" s="61">
        <f ca="1">IF(demo,1+ROUND(RAND()*2,0.5),1)</f>
        <v>2</v>
      </c>
      <c r="F24" s="61">
        <f ca="1">IF(demo,3+ROUND(RAND()*2,0.5),3)</f>
        <v>5</v>
      </c>
      <c r="G24" s="61">
        <f ca="1">IF(demo,4+ROUND(RAND(),0.5),5)</f>
        <v>5</v>
      </c>
      <c r="H24" s="62"/>
    </row>
    <row r="25" spans="1:8" ht="15" thickBot="1" x14ac:dyDescent="0.35">
      <c r="A25" s="32">
        <v>7</v>
      </c>
      <c r="B25" s="33">
        <v>1</v>
      </c>
      <c r="C25" s="33" t="s">
        <v>106</v>
      </c>
      <c r="D25" s="56"/>
      <c r="E25" s="60">
        <f ca="1">AVERAGE(E26:E30)</f>
        <v>2.2000000000000002</v>
      </c>
      <c r="F25" s="60">
        <f ca="1">AVERAGE(F26:F30)</f>
        <v>4.0666666666666664</v>
      </c>
      <c r="G25" s="60">
        <f ca="1">AVERAGE(G26:G30)</f>
        <v>4.2666666666666666</v>
      </c>
      <c r="H25" s="56"/>
    </row>
    <row r="26" spans="1:8" ht="15" thickBot="1" x14ac:dyDescent="0.35">
      <c r="A26" s="25" t="s">
        <v>70</v>
      </c>
      <c r="B26" s="4">
        <v>2</v>
      </c>
      <c r="C26" s="4" t="s">
        <v>107</v>
      </c>
      <c r="D26" s="53" t="s">
        <v>44</v>
      </c>
      <c r="E26" s="61">
        <f ca="1">IF(demo,1+ROUND(RAND()*2,0.5),1)</f>
        <v>3</v>
      </c>
      <c r="F26" s="61">
        <f ca="1">IF(demo,3+ROUND(RAND()*2,0.5),3)</f>
        <v>5</v>
      </c>
      <c r="G26" s="61">
        <f ca="1">IF(demo,4+ROUND(RAND(),0.5),5)</f>
        <v>4</v>
      </c>
      <c r="H26" s="62"/>
    </row>
    <row r="27" spans="1:8" ht="15" thickBot="1" x14ac:dyDescent="0.35">
      <c r="A27" s="25" t="s">
        <v>71</v>
      </c>
      <c r="B27" s="4">
        <v>2</v>
      </c>
      <c r="C27" s="4" t="s">
        <v>108</v>
      </c>
      <c r="D27" s="53" t="s">
        <v>44</v>
      </c>
      <c r="E27" s="61">
        <f ca="1">IF(demo,1+ROUND(RAND()*2,0.5),1)</f>
        <v>3</v>
      </c>
      <c r="F27" s="61">
        <f ca="1">IF(demo,3+ROUND(RAND()*2,0.5),3)</f>
        <v>4</v>
      </c>
      <c r="G27" s="61">
        <f ca="1">IF(demo,4+ROUND(RAND(),0.5),5)</f>
        <v>4</v>
      </c>
      <c r="H27" s="62"/>
    </row>
    <row r="28" spans="1:8" ht="15" thickBot="1" x14ac:dyDescent="0.35">
      <c r="A28" s="25" t="s">
        <v>72</v>
      </c>
      <c r="B28" s="4">
        <v>2</v>
      </c>
      <c r="C28" s="4" t="s">
        <v>109</v>
      </c>
      <c r="D28" s="53" t="s">
        <v>44</v>
      </c>
      <c r="E28" s="61">
        <f ca="1">IF(demo,1+ROUND(RAND()*2,0.5),1)</f>
        <v>2</v>
      </c>
      <c r="F28" s="61">
        <f ca="1">IF(demo,3+ROUND(RAND()*2,0.5),3)</f>
        <v>3</v>
      </c>
      <c r="G28" s="61">
        <f ca="1">IF(demo,4+ROUND(RAND(),0.5),5)</f>
        <v>4</v>
      </c>
      <c r="H28" s="62"/>
    </row>
    <row r="29" spans="1:8" ht="15" thickBot="1" x14ac:dyDescent="0.35">
      <c r="A29" s="25" t="s">
        <v>73</v>
      </c>
      <c r="B29" s="4">
        <v>2</v>
      </c>
      <c r="C29" s="4" t="s">
        <v>110</v>
      </c>
      <c r="D29" s="53" t="s">
        <v>44</v>
      </c>
      <c r="E29" s="61">
        <f ca="1">IF(demo,1+ROUND(RAND()*2,0.5),1)</f>
        <v>1</v>
      </c>
      <c r="F29" s="61">
        <f ca="1">IF(demo,3+ROUND(RAND()*2,0.5),3)</f>
        <v>4</v>
      </c>
      <c r="G29" s="61">
        <f ca="1">IF(demo,4+ROUND(RAND(),0.5),5)</f>
        <v>5</v>
      </c>
      <c r="H29" s="62"/>
    </row>
    <row r="30" spans="1:8" ht="15" thickBot="1" x14ac:dyDescent="0.35">
      <c r="A30" s="50" t="s">
        <v>74</v>
      </c>
      <c r="B30" s="51">
        <v>2</v>
      </c>
      <c r="C30" s="51" t="s">
        <v>111</v>
      </c>
      <c r="D30" s="56"/>
      <c r="E30" s="60">
        <f ca="1">AVERAGE(E31:E33)</f>
        <v>2</v>
      </c>
      <c r="F30" s="60">
        <f ca="1">AVERAGE(F31:F33)</f>
        <v>4.333333333333333</v>
      </c>
      <c r="G30" s="60">
        <f ca="1">AVERAGE(G31:G33)</f>
        <v>4.333333333333333</v>
      </c>
      <c r="H30" s="56"/>
    </row>
    <row r="31" spans="1:8" ht="15" thickBot="1" x14ac:dyDescent="0.35">
      <c r="A31" s="25" t="s">
        <v>75</v>
      </c>
      <c r="B31" s="4">
        <v>3</v>
      </c>
      <c r="C31" s="4" t="s">
        <v>87</v>
      </c>
      <c r="D31" s="53" t="s">
        <v>44</v>
      </c>
      <c r="E31" s="61">
        <f ca="1">IF(demo,1+ROUND(RAND()*2,0.5),1)</f>
        <v>3</v>
      </c>
      <c r="F31" s="61">
        <f ca="1">IF(demo,3+ROUND(RAND()*2,0.5),3)</f>
        <v>4</v>
      </c>
      <c r="G31" s="61">
        <f ca="1">IF(demo,4+ROUND(RAND(),0.5),5)</f>
        <v>4</v>
      </c>
      <c r="H31" s="62"/>
    </row>
    <row r="32" spans="1:8" ht="15" thickBot="1" x14ac:dyDescent="0.35">
      <c r="A32" s="25" t="s">
        <v>76</v>
      </c>
      <c r="B32" s="4">
        <v>3</v>
      </c>
      <c r="C32" s="4" t="s">
        <v>112</v>
      </c>
      <c r="D32" s="53" t="s">
        <v>44</v>
      </c>
      <c r="E32" s="61">
        <f ca="1">IF(demo,1+ROUND(RAND()*2,0.5),1)</f>
        <v>1</v>
      </c>
      <c r="F32" s="61">
        <f ca="1">IF(demo,3+ROUND(RAND()*2,0.5),3)</f>
        <v>5</v>
      </c>
      <c r="G32" s="61">
        <f ca="1">IF(demo,4+ROUND(RAND(),0.5),5)</f>
        <v>5</v>
      </c>
      <c r="H32" s="62"/>
    </row>
    <row r="33" spans="1:8" ht="15" thickBot="1" x14ac:dyDescent="0.35">
      <c r="A33" s="25" t="s">
        <v>77</v>
      </c>
      <c r="B33" s="4">
        <v>3</v>
      </c>
      <c r="C33" s="4" t="s">
        <v>113</v>
      </c>
      <c r="D33" s="53" t="s">
        <v>44</v>
      </c>
      <c r="E33" s="61">
        <f ca="1">IF(demo,1+ROUND(RAND()*2,0.5),1)</f>
        <v>2</v>
      </c>
      <c r="F33" s="61">
        <f ca="1">IF(demo,3+ROUND(RAND()*2,0.5),3)</f>
        <v>4</v>
      </c>
      <c r="G33" s="61">
        <f ca="1">IF(demo,4+ROUND(RAND(),0.5),5)</f>
        <v>4</v>
      </c>
      <c r="H33" s="62"/>
    </row>
    <row r="34" spans="1:8" ht="15" thickBot="1" x14ac:dyDescent="0.35">
      <c r="A34" s="32">
        <v>8</v>
      </c>
      <c r="B34" s="33">
        <v>1</v>
      </c>
      <c r="C34" s="33" t="s">
        <v>114</v>
      </c>
      <c r="D34" s="56"/>
      <c r="E34" s="60">
        <f ca="1">AVERAGE(E35:E37)</f>
        <v>2</v>
      </c>
      <c r="F34" s="60">
        <f ca="1">AVERAGE(F35:F37)</f>
        <v>4</v>
      </c>
      <c r="G34" s="60">
        <f ca="1">AVERAGE(G35:G37)</f>
        <v>4.666666666666667</v>
      </c>
      <c r="H34" s="56"/>
    </row>
    <row r="35" spans="1:8" ht="15" thickBot="1" x14ac:dyDescent="0.35">
      <c r="A35" s="25" t="s">
        <v>78</v>
      </c>
      <c r="B35" s="4">
        <v>2</v>
      </c>
      <c r="C35" s="4" t="s">
        <v>115</v>
      </c>
      <c r="D35" s="53" t="s">
        <v>44</v>
      </c>
      <c r="E35" s="61">
        <f ca="1">IF(demo,1+ROUND(RAND()*2,0.5),1)</f>
        <v>1</v>
      </c>
      <c r="F35" s="61">
        <f ca="1">IF(demo,3+ROUND(RAND()*2,0.5),3)</f>
        <v>3</v>
      </c>
      <c r="G35" s="61">
        <f ca="1">IF(demo,4+ROUND(RAND(),0.5),5)</f>
        <v>5</v>
      </c>
      <c r="H35" s="62"/>
    </row>
    <row r="36" spans="1:8" ht="15" thickBot="1" x14ac:dyDescent="0.35">
      <c r="A36" s="25" t="s">
        <v>79</v>
      </c>
      <c r="B36" s="4">
        <v>2</v>
      </c>
      <c r="C36" s="4" t="s">
        <v>103</v>
      </c>
      <c r="D36" s="53" t="s">
        <v>44</v>
      </c>
      <c r="E36" s="61">
        <f ca="1">IF(demo,1+ROUND(RAND()*2,0.5),1)</f>
        <v>2</v>
      </c>
      <c r="F36" s="61">
        <f ca="1">IF(demo,3+ROUND(RAND()*2,0.5),3)</f>
        <v>4</v>
      </c>
      <c r="G36" s="61">
        <f ca="1">IF(demo,4+ROUND(RAND(),0.5),5)</f>
        <v>5</v>
      </c>
      <c r="H36" s="62"/>
    </row>
    <row r="37" spans="1:8" ht="15" thickBot="1" x14ac:dyDescent="0.35">
      <c r="A37" s="25" t="s">
        <v>80</v>
      </c>
      <c r="B37" s="4">
        <v>2</v>
      </c>
      <c r="C37" s="4" t="s">
        <v>104</v>
      </c>
      <c r="D37" s="53" t="s">
        <v>44</v>
      </c>
      <c r="E37" s="61">
        <f ca="1">IF(demo,1+ROUND(RAND()*2,0.5),1)</f>
        <v>3</v>
      </c>
      <c r="F37" s="61">
        <f ca="1">IF(demo,3+ROUND(RAND()*2,0.5),3)</f>
        <v>5</v>
      </c>
      <c r="G37" s="61">
        <f ca="1">IF(demo,4+ROUND(RAND(),0.5),5)</f>
        <v>4</v>
      </c>
      <c r="H37" s="62"/>
    </row>
    <row r="38" spans="1:8" ht="15" thickBot="1" x14ac:dyDescent="0.35">
      <c r="A38" s="32">
        <v>9</v>
      </c>
      <c r="B38" s="33">
        <v>1</v>
      </c>
      <c r="C38" s="33" t="s">
        <v>116</v>
      </c>
      <c r="D38" s="56"/>
      <c r="E38" s="60">
        <f ca="1">AVERAGE(E39:E41)</f>
        <v>1.3333333333333333</v>
      </c>
      <c r="F38" s="60">
        <f ca="1">AVERAGE(F39:F41)</f>
        <v>4.333333333333333</v>
      </c>
      <c r="G38" s="60">
        <f ca="1">AVERAGE(G39:G41)</f>
        <v>4</v>
      </c>
      <c r="H38" s="56"/>
    </row>
    <row r="39" spans="1:8" ht="15" thickBot="1" x14ac:dyDescent="0.35">
      <c r="A39" s="25" t="s">
        <v>81</v>
      </c>
      <c r="B39" s="4">
        <v>2</v>
      </c>
      <c r="C39" s="4" t="s">
        <v>117</v>
      </c>
      <c r="D39" s="53" t="s">
        <v>44</v>
      </c>
      <c r="E39" s="61">
        <f ca="1">IF(demo,1+ROUND(RAND()*2,0.5),1)</f>
        <v>2</v>
      </c>
      <c r="F39" s="61">
        <f ca="1">IF(demo,3+ROUND(RAND()*2,0.5),3)</f>
        <v>4</v>
      </c>
      <c r="G39" s="61">
        <f ca="1">IF(demo,4+ROUND(RAND(),0.5),5)</f>
        <v>4</v>
      </c>
      <c r="H39" s="62"/>
    </row>
    <row r="40" spans="1:8" ht="15" thickBot="1" x14ac:dyDescent="0.35">
      <c r="A40" s="25" t="s">
        <v>82</v>
      </c>
      <c r="B40" s="4">
        <v>2</v>
      </c>
      <c r="C40" s="4" t="s">
        <v>118</v>
      </c>
      <c r="D40" s="53" t="s">
        <v>44</v>
      </c>
      <c r="E40" s="61">
        <f ca="1">IF(demo,1+ROUND(RAND()*2,0.5),1)</f>
        <v>1</v>
      </c>
      <c r="F40" s="61">
        <f ca="1">IF(demo,3+ROUND(RAND()*2,0.5),3)</f>
        <v>5</v>
      </c>
      <c r="G40" s="61">
        <f ca="1">IF(demo,4+ROUND(RAND(),0.5),5)</f>
        <v>4</v>
      </c>
      <c r="H40" s="62"/>
    </row>
    <row r="41" spans="1:8" ht="15" thickBot="1" x14ac:dyDescent="0.35">
      <c r="A41" s="25" t="s">
        <v>83</v>
      </c>
      <c r="B41" s="4">
        <v>2</v>
      </c>
      <c r="C41" s="4" t="s">
        <v>119</v>
      </c>
      <c r="D41" s="53" t="s">
        <v>44</v>
      </c>
      <c r="E41" s="61">
        <f ca="1">IF(demo,1+ROUND(RAND()*2,0.5),1)</f>
        <v>1</v>
      </c>
      <c r="F41" s="61">
        <f ca="1">IF(demo,3+ROUND(RAND()*2,0.5),3)</f>
        <v>4</v>
      </c>
      <c r="G41" s="61">
        <f ca="1">IF(demo,4+ROUND(RAND(),0.5),5)</f>
        <v>4</v>
      </c>
      <c r="H41" s="62"/>
    </row>
    <row r="42" spans="1:8" ht="15" thickBot="1" x14ac:dyDescent="0.35">
      <c r="A42" s="32">
        <v>10</v>
      </c>
      <c r="B42" s="33">
        <v>1</v>
      </c>
      <c r="C42" s="33" t="s">
        <v>120</v>
      </c>
      <c r="D42" s="56"/>
      <c r="E42" s="60">
        <f ca="1">AVERAGE(E43:E44)</f>
        <v>1.5</v>
      </c>
      <c r="F42" s="60">
        <f ca="1">AVERAGE(F43:F44)</f>
        <v>4</v>
      </c>
      <c r="G42" s="60">
        <f ca="1">AVERAGE(G43:G44)</f>
        <v>5</v>
      </c>
      <c r="H42" s="56"/>
    </row>
    <row r="43" spans="1:8" ht="15" thickBot="1" x14ac:dyDescent="0.35">
      <c r="A43" s="25" t="s">
        <v>84</v>
      </c>
      <c r="B43" s="4">
        <v>2</v>
      </c>
      <c r="C43" s="4" t="s">
        <v>122</v>
      </c>
      <c r="D43" s="53" t="s">
        <v>44</v>
      </c>
      <c r="E43" s="61">
        <f ca="1">IF(demo,1+ROUND(RAND()*2,0.5),1)</f>
        <v>1</v>
      </c>
      <c r="F43" s="61">
        <f ca="1">IF(demo,3+ROUND(RAND()*2,0.5),3)</f>
        <v>3</v>
      </c>
      <c r="G43" s="61">
        <f ca="1">IF(demo,4+ROUND(RAND(),0.5),5)</f>
        <v>5</v>
      </c>
      <c r="H43" s="62"/>
    </row>
    <row r="44" spans="1:8" ht="15" thickBot="1" x14ac:dyDescent="0.35">
      <c r="A44" s="25" t="s">
        <v>85</v>
      </c>
      <c r="B44" s="4">
        <v>2</v>
      </c>
      <c r="C44" s="4" t="s">
        <v>121</v>
      </c>
      <c r="D44" s="53" t="s">
        <v>44</v>
      </c>
      <c r="E44" s="61">
        <f ca="1">IF(demo,1+ROUND(RAND()*2,0.5),1)</f>
        <v>2</v>
      </c>
      <c r="F44" s="61">
        <f ca="1">IF(demo,3+ROUND(RAND()*2,0.5),3)</f>
        <v>5</v>
      </c>
      <c r="G44" s="61">
        <f ca="1">IF(demo,4+ROUND(RAND(),0.5),5)</f>
        <v>5</v>
      </c>
      <c r="H44" s="62"/>
    </row>
    <row r="45" spans="1:8" hidden="1" x14ac:dyDescent="0.3">
      <c r="A45" s="26"/>
    </row>
    <row r="46" spans="1:8" hidden="1" x14ac:dyDescent="0.3">
      <c r="A46" s="26"/>
    </row>
    <row r="47" spans="1:8" hidden="1" x14ac:dyDescent="0.3">
      <c r="A47" s="26"/>
    </row>
    <row r="48" spans="1:8" hidden="1" x14ac:dyDescent="0.3">
      <c r="A48" s="26"/>
    </row>
    <row r="49" spans="1:1" hidden="1" x14ac:dyDescent="0.3">
      <c r="A49" s="26"/>
    </row>
    <row r="50" spans="1:1" hidden="1" x14ac:dyDescent="0.3">
      <c r="A50" s="26"/>
    </row>
    <row r="51" spans="1:1" hidden="1" x14ac:dyDescent="0.3">
      <c r="A51" s="26"/>
    </row>
    <row r="52" spans="1:1" hidden="1" x14ac:dyDescent="0.3">
      <c r="A52" s="26"/>
    </row>
    <row r="53" spans="1:1" hidden="1" x14ac:dyDescent="0.3">
      <c r="A53" s="26"/>
    </row>
    <row r="54" spans="1:1" hidden="1" x14ac:dyDescent="0.3">
      <c r="A54" s="26"/>
    </row>
    <row r="55" spans="1:1" hidden="1" x14ac:dyDescent="0.3">
      <c r="A55" s="26"/>
    </row>
    <row r="56" spans="1:1" hidden="1" x14ac:dyDescent="0.3">
      <c r="A56" s="26" t="s">
        <v>63</v>
      </c>
    </row>
    <row r="57" spans="1:1" hidden="1" x14ac:dyDescent="0.3">
      <c r="A57" s="26" t="s">
        <v>64</v>
      </c>
    </row>
    <row r="58" spans="1:1" hidden="1" x14ac:dyDescent="0.3">
      <c r="A58" s="26">
        <v>6</v>
      </c>
    </row>
    <row r="59" spans="1:1" hidden="1" x14ac:dyDescent="0.3">
      <c r="A59" s="26" t="s">
        <v>65</v>
      </c>
    </row>
    <row r="60" spans="1:1" hidden="1" x14ac:dyDescent="0.3">
      <c r="A60" s="26" t="s">
        <v>66</v>
      </c>
    </row>
    <row r="61" spans="1:1" hidden="1" x14ac:dyDescent="0.3">
      <c r="A61" s="26" t="s">
        <v>67</v>
      </c>
    </row>
    <row r="62" spans="1:1" hidden="1" x14ac:dyDescent="0.3">
      <c r="A62" s="26" t="s">
        <v>68</v>
      </c>
    </row>
    <row r="63" spans="1:1" hidden="1" x14ac:dyDescent="0.3">
      <c r="A63" s="26" t="s">
        <v>69</v>
      </c>
    </row>
    <row r="64" spans="1:1" hidden="1" x14ac:dyDescent="0.3">
      <c r="A64" s="26">
        <v>7</v>
      </c>
    </row>
    <row r="65" spans="1:1" hidden="1" x14ac:dyDescent="0.3">
      <c r="A65" s="26" t="s">
        <v>70</v>
      </c>
    </row>
    <row r="66" spans="1:1" hidden="1" x14ac:dyDescent="0.3">
      <c r="A66" s="26" t="s">
        <v>71</v>
      </c>
    </row>
    <row r="67" spans="1:1" hidden="1" x14ac:dyDescent="0.3">
      <c r="A67" s="26" t="s">
        <v>72</v>
      </c>
    </row>
    <row r="68" spans="1:1" hidden="1" x14ac:dyDescent="0.3">
      <c r="A68" s="26" t="s">
        <v>73</v>
      </c>
    </row>
    <row r="69" spans="1:1" hidden="1" x14ac:dyDescent="0.3">
      <c r="A69" s="26" t="s">
        <v>74</v>
      </c>
    </row>
    <row r="70" spans="1:1" hidden="1" x14ac:dyDescent="0.3">
      <c r="A70" s="26" t="s">
        <v>75</v>
      </c>
    </row>
    <row r="71" spans="1:1" hidden="1" x14ac:dyDescent="0.3">
      <c r="A71" s="26" t="s">
        <v>76</v>
      </c>
    </row>
    <row r="72" spans="1:1" hidden="1" x14ac:dyDescent="0.3">
      <c r="A72" s="26" t="s">
        <v>77</v>
      </c>
    </row>
    <row r="73" spans="1:1" hidden="1" x14ac:dyDescent="0.3">
      <c r="A73" s="26">
        <v>8</v>
      </c>
    </row>
    <row r="74" spans="1:1" hidden="1" x14ac:dyDescent="0.3">
      <c r="A74" s="26" t="s">
        <v>78</v>
      </c>
    </row>
    <row r="75" spans="1:1" hidden="1" x14ac:dyDescent="0.3">
      <c r="A75" s="26" t="s">
        <v>79</v>
      </c>
    </row>
    <row r="76" spans="1:1" hidden="1" x14ac:dyDescent="0.3">
      <c r="A76" s="26" t="s">
        <v>80</v>
      </c>
    </row>
    <row r="77" spans="1:1" hidden="1" x14ac:dyDescent="0.3">
      <c r="A77" s="26">
        <v>9</v>
      </c>
    </row>
    <row r="78" spans="1:1" hidden="1" x14ac:dyDescent="0.3">
      <c r="A78" s="26" t="s">
        <v>81</v>
      </c>
    </row>
    <row r="79" spans="1:1" hidden="1" x14ac:dyDescent="0.3">
      <c r="A79" s="26" t="s">
        <v>82</v>
      </c>
    </row>
    <row r="80" spans="1:1" hidden="1" x14ac:dyDescent="0.3">
      <c r="A80" s="26" t="s">
        <v>83</v>
      </c>
    </row>
    <row r="81" spans="1:1" hidden="1" x14ac:dyDescent="0.3">
      <c r="A81" s="26">
        <v>10</v>
      </c>
    </row>
    <row r="82" spans="1:1" hidden="1" x14ac:dyDescent="0.3">
      <c r="A82" s="26" t="s">
        <v>84</v>
      </c>
    </row>
    <row r="83" spans="1:1" hidden="1" x14ac:dyDescent="0.3">
      <c r="A83" s="26" t="s">
        <v>85</v>
      </c>
    </row>
  </sheetData>
  <sheetProtection sheet="1" objects="1" scenarios="1"/>
  <mergeCells count="1">
    <mergeCell ref="A2:C2"/>
  </mergeCells>
  <conditionalFormatting sqref="D11:D14 D16:D18 D21:D24 D26:D29 D31:D33 D35:D37 D39:D41 D43:D44">
    <cfRule type="cellIs" dxfId="7" priority="73" operator="equal">
      <formula>"YES"</formula>
    </cfRule>
    <cfRule type="cellIs" dxfId="6" priority="72" operator="equal">
      <formula>"NO"</formula>
    </cfRule>
  </conditionalFormatting>
  <conditionalFormatting sqref="D11:D14 D26:D29 D21:D24 D16:D18 D31:D33 D35:D37 D39:D41 D43:D44">
    <cfRule type="colorScale" priority="76">
      <colorScale>
        <cfvo type="min"/>
        <cfvo type="percentile" val="50"/>
        <cfvo type="max"/>
        <color rgb="FFF8696B"/>
        <color rgb="FFFFEB84"/>
        <color rgb="FF63BE7B"/>
      </colorScale>
    </cfRule>
    <cfRule type="colorScale" priority="75">
      <colorScale>
        <cfvo type="num" val="FALSE"/>
        <cfvo type="num" val="TRUE"/>
        <color rgb="FFFF0000"/>
        <color rgb="FF00B050"/>
      </colorScale>
    </cfRule>
    <cfRule type="colorScale" priority="74">
      <colorScale>
        <cfvo type="num" val="&quot;NO&quot;"/>
        <cfvo type="num" val="&quot;YES&quot;"/>
        <color rgb="FFFF0000"/>
        <color rgb="FF00B050"/>
      </colorScale>
    </cfRule>
  </conditionalFormatting>
  <conditionalFormatting sqref="E2:G2">
    <cfRule type="colorScale" priority="44">
      <colorScale>
        <cfvo type="min"/>
        <cfvo type="percentile" val="50"/>
        <cfvo type="max"/>
        <color rgb="FFF8696B"/>
        <color rgb="FFFFEB84"/>
        <color rgb="FF63BE7B"/>
      </colorScale>
    </cfRule>
    <cfRule type="colorScale" priority="43">
      <colorScale>
        <cfvo type="num" val="FALSE"/>
        <cfvo type="num" val="TRUE"/>
        <color rgb="FFFF0000"/>
        <color rgb="FF00B050"/>
      </colorScale>
    </cfRule>
    <cfRule type="colorScale" priority="42">
      <colorScale>
        <cfvo type="num" val="&quot;NO&quot;"/>
        <cfvo type="num" val="&quot;YES&quot;"/>
        <color rgb="FFFF0000"/>
        <color rgb="FF00B050"/>
      </colorScale>
    </cfRule>
    <cfRule type="cellIs" dxfId="5" priority="41" operator="equal">
      <formula>"YES"</formula>
    </cfRule>
    <cfRule type="cellIs" dxfId="4" priority="40" operator="equal">
      <formula>"NO"</formula>
    </cfRule>
    <cfRule type="colorScale" priority="39">
      <colorScale>
        <cfvo type="num" val="1"/>
        <cfvo type="num" val="3"/>
        <cfvo type="num" val="5"/>
        <color rgb="FFFF0000"/>
        <color rgb="FFFFC000"/>
        <color rgb="FF00B050"/>
      </colorScale>
    </cfRule>
  </conditionalFormatting>
  <conditionalFormatting sqref="E11:G11">
    <cfRule type="colorScale" priority="38">
      <colorScale>
        <cfvo type="num" val="1"/>
        <cfvo type="num" val="3"/>
        <cfvo type="num" val="5"/>
        <color rgb="FFFF0000"/>
        <color rgb="FFFFC000"/>
        <color rgb="FF00B050"/>
      </colorScale>
    </cfRule>
  </conditionalFormatting>
  <conditionalFormatting sqref="E12:G12">
    <cfRule type="colorScale" priority="37">
      <colorScale>
        <cfvo type="num" val="1"/>
        <cfvo type="num" val="3"/>
        <cfvo type="num" val="5"/>
        <color rgb="FFFF0000"/>
        <color rgb="FFFFC000"/>
        <color rgb="FF00B050"/>
      </colorScale>
    </cfRule>
  </conditionalFormatting>
  <conditionalFormatting sqref="E13:G13">
    <cfRule type="colorScale" priority="36">
      <colorScale>
        <cfvo type="num" val="1"/>
        <cfvo type="num" val="3"/>
        <cfvo type="num" val="5"/>
        <color rgb="FFFF0000"/>
        <color rgb="FFFFC000"/>
        <color rgb="FF00B050"/>
      </colorScale>
    </cfRule>
  </conditionalFormatting>
  <conditionalFormatting sqref="E14:G14">
    <cfRule type="colorScale" priority="35">
      <colorScale>
        <cfvo type="num" val="1"/>
        <cfvo type="num" val="3"/>
        <cfvo type="num" val="5"/>
        <color rgb="FFFF0000"/>
        <color rgb="FFFFC000"/>
        <color rgb="FF00B050"/>
      </colorScale>
    </cfRule>
  </conditionalFormatting>
  <conditionalFormatting sqref="E16:G16">
    <cfRule type="colorScale" priority="34">
      <colorScale>
        <cfvo type="num" val="1"/>
        <cfvo type="num" val="3"/>
        <cfvo type="num" val="5"/>
        <color rgb="FFFF0000"/>
        <color rgb="FFFFC000"/>
        <color rgb="FF00B050"/>
      </colorScale>
    </cfRule>
  </conditionalFormatting>
  <conditionalFormatting sqref="E17:G17">
    <cfRule type="colorScale" priority="33">
      <colorScale>
        <cfvo type="num" val="1"/>
        <cfvo type="num" val="3"/>
        <cfvo type="num" val="5"/>
        <color rgb="FFFF0000"/>
        <color rgb="FFFFC000"/>
        <color rgb="FF00B050"/>
      </colorScale>
    </cfRule>
  </conditionalFormatting>
  <conditionalFormatting sqref="E18:G18">
    <cfRule type="colorScale" priority="32">
      <colorScale>
        <cfvo type="num" val="1"/>
        <cfvo type="num" val="3"/>
        <cfvo type="num" val="5"/>
        <color rgb="FFFF0000"/>
        <color rgb="FFFFC000"/>
        <color rgb="FF00B050"/>
      </colorScale>
    </cfRule>
  </conditionalFormatting>
  <conditionalFormatting sqref="E21:G21">
    <cfRule type="colorScale" priority="25">
      <colorScale>
        <cfvo type="num" val="1"/>
        <cfvo type="num" val="3"/>
        <cfvo type="num" val="5"/>
        <color rgb="FFFF0000"/>
        <color rgb="FFFFC000"/>
        <color rgb="FF00B050"/>
      </colorScale>
    </cfRule>
  </conditionalFormatting>
  <conditionalFormatting sqref="E22:G22">
    <cfRule type="colorScale" priority="24">
      <colorScale>
        <cfvo type="num" val="1"/>
        <cfvo type="num" val="3"/>
        <cfvo type="num" val="5"/>
        <color rgb="FFFF0000"/>
        <color rgb="FFFFC000"/>
        <color rgb="FF00B050"/>
      </colorScale>
    </cfRule>
  </conditionalFormatting>
  <conditionalFormatting sqref="E23:G23">
    <cfRule type="colorScale" priority="23">
      <colorScale>
        <cfvo type="num" val="1"/>
        <cfvo type="num" val="3"/>
        <cfvo type="num" val="5"/>
        <color rgb="FFFF0000"/>
        <color rgb="FFFFC000"/>
        <color rgb="FF00B050"/>
      </colorScale>
    </cfRule>
  </conditionalFormatting>
  <conditionalFormatting sqref="E24:G24">
    <cfRule type="colorScale" priority="22">
      <colorScale>
        <cfvo type="num" val="1"/>
        <cfvo type="num" val="3"/>
        <cfvo type="num" val="5"/>
        <color rgb="FFFF0000"/>
        <color rgb="FFFFC000"/>
        <color rgb="FF00B050"/>
      </colorScale>
    </cfRule>
  </conditionalFormatting>
  <conditionalFormatting sqref="E26:G26">
    <cfRule type="colorScale" priority="21">
      <colorScale>
        <cfvo type="num" val="1"/>
        <cfvo type="num" val="3"/>
        <cfvo type="num" val="5"/>
        <color rgb="FFFF0000"/>
        <color rgb="FFFFC000"/>
        <color rgb="FF00B050"/>
      </colorScale>
    </cfRule>
  </conditionalFormatting>
  <conditionalFormatting sqref="E27:G27">
    <cfRule type="colorScale" priority="20">
      <colorScale>
        <cfvo type="num" val="1"/>
        <cfvo type="num" val="3"/>
        <cfvo type="num" val="5"/>
        <color rgb="FFFF0000"/>
        <color rgb="FFFFC000"/>
        <color rgb="FF00B050"/>
      </colorScale>
    </cfRule>
  </conditionalFormatting>
  <conditionalFormatting sqref="E28:G28">
    <cfRule type="colorScale" priority="19">
      <colorScale>
        <cfvo type="num" val="1"/>
        <cfvo type="num" val="3"/>
        <cfvo type="num" val="5"/>
        <color rgb="FFFF0000"/>
        <color rgb="FFFFC000"/>
        <color rgb="FF00B050"/>
      </colorScale>
    </cfRule>
  </conditionalFormatting>
  <conditionalFormatting sqref="E29:G29">
    <cfRule type="colorScale" priority="18">
      <colorScale>
        <cfvo type="num" val="1"/>
        <cfvo type="num" val="3"/>
        <cfvo type="num" val="5"/>
        <color rgb="FFFF0000"/>
        <color rgb="FFFFC000"/>
        <color rgb="FF00B050"/>
      </colorScale>
    </cfRule>
  </conditionalFormatting>
  <conditionalFormatting sqref="E31:G31">
    <cfRule type="colorScale" priority="17">
      <colorScale>
        <cfvo type="num" val="1"/>
        <cfvo type="num" val="3"/>
        <cfvo type="num" val="5"/>
        <color rgb="FFFF0000"/>
        <color rgb="FFFFC000"/>
        <color rgb="FF00B050"/>
      </colorScale>
    </cfRule>
  </conditionalFormatting>
  <conditionalFormatting sqref="E32:G32">
    <cfRule type="colorScale" priority="16">
      <colorScale>
        <cfvo type="num" val="1"/>
        <cfvo type="num" val="3"/>
        <cfvo type="num" val="5"/>
        <color rgb="FFFF0000"/>
        <color rgb="FFFFC000"/>
        <color rgb="FF00B050"/>
      </colorScale>
    </cfRule>
  </conditionalFormatting>
  <conditionalFormatting sqref="E33:G33">
    <cfRule type="colorScale" priority="15">
      <colorScale>
        <cfvo type="num" val="1"/>
        <cfvo type="num" val="3"/>
        <cfvo type="num" val="5"/>
        <color rgb="FFFF0000"/>
        <color rgb="FFFFC000"/>
        <color rgb="FF00B050"/>
      </colorScale>
    </cfRule>
  </conditionalFormatting>
  <conditionalFormatting sqref="E35:G35">
    <cfRule type="colorScale" priority="14">
      <colorScale>
        <cfvo type="num" val="1"/>
        <cfvo type="num" val="3"/>
        <cfvo type="num" val="5"/>
        <color rgb="FFFF0000"/>
        <color rgb="FFFFC000"/>
        <color rgb="FF00B050"/>
      </colorScale>
    </cfRule>
  </conditionalFormatting>
  <conditionalFormatting sqref="E36:G36">
    <cfRule type="colorScale" priority="13">
      <colorScale>
        <cfvo type="num" val="1"/>
        <cfvo type="num" val="3"/>
        <cfvo type="num" val="5"/>
        <color rgb="FFFF0000"/>
        <color rgb="FFFFC000"/>
        <color rgb="FF00B050"/>
      </colorScale>
    </cfRule>
  </conditionalFormatting>
  <conditionalFormatting sqref="E37:G37">
    <cfRule type="colorScale" priority="12">
      <colorScale>
        <cfvo type="num" val="1"/>
        <cfvo type="num" val="3"/>
        <cfvo type="num" val="5"/>
        <color rgb="FFFF0000"/>
        <color rgb="FFFFC000"/>
        <color rgb="FF00B050"/>
      </colorScale>
    </cfRule>
  </conditionalFormatting>
  <conditionalFormatting sqref="E39:G39">
    <cfRule type="colorScale" priority="11">
      <colorScale>
        <cfvo type="num" val="1"/>
        <cfvo type="num" val="3"/>
        <cfvo type="num" val="5"/>
        <color rgb="FFFF0000"/>
        <color rgb="FFFFC000"/>
        <color rgb="FF00B050"/>
      </colorScale>
    </cfRule>
  </conditionalFormatting>
  <conditionalFormatting sqref="E40:G40">
    <cfRule type="colorScale" priority="10">
      <colorScale>
        <cfvo type="num" val="1"/>
        <cfvo type="num" val="3"/>
        <cfvo type="num" val="5"/>
        <color rgb="FFFF0000"/>
        <color rgb="FFFFC000"/>
        <color rgb="FF00B050"/>
      </colorScale>
    </cfRule>
  </conditionalFormatting>
  <conditionalFormatting sqref="E41:G41">
    <cfRule type="colorScale" priority="9">
      <colorScale>
        <cfvo type="num" val="1"/>
        <cfvo type="num" val="3"/>
        <cfvo type="num" val="5"/>
        <color rgb="FFFF0000"/>
        <color rgb="FFFFC000"/>
        <color rgb="FF00B050"/>
      </colorScale>
    </cfRule>
  </conditionalFormatting>
  <conditionalFormatting sqref="E43:G43">
    <cfRule type="colorScale" priority="8">
      <colorScale>
        <cfvo type="num" val="1"/>
        <cfvo type="num" val="3"/>
        <cfvo type="num" val="5"/>
        <color rgb="FFFF0000"/>
        <color rgb="FFFFC000"/>
        <color rgb="FF00B050"/>
      </colorScale>
    </cfRule>
  </conditionalFormatting>
  <conditionalFormatting sqref="E44:G44">
    <cfRule type="colorScale" priority="7">
      <colorScale>
        <cfvo type="num" val="1"/>
        <cfvo type="num" val="3"/>
        <cfvo type="num" val="5"/>
        <color rgb="FFFF0000"/>
        <color rgb="FFFFC000"/>
        <color rgb="FF00B050"/>
      </colorScale>
    </cfRule>
  </conditionalFormatting>
  <hyperlinks>
    <hyperlink ref="A1" location="'ISMS Maturity Index - Clauses'!A1" display="Back to main" xr:uid="{2A0C5A23-AEDA-4400-B00B-2519150ADAE7}"/>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0070C0"/>
  </sheetPr>
  <dimension ref="A1:I13"/>
  <sheetViews>
    <sheetView zoomScale="85" zoomScaleNormal="85" workbookViewId="0">
      <selection activeCell="F10" sqref="F10"/>
    </sheetView>
  </sheetViews>
  <sheetFormatPr defaultColWidth="0" defaultRowHeight="14.4" zeroHeight="1" x14ac:dyDescent="0.3"/>
  <cols>
    <col min="1" max="1" width="11.5546875" bestFit="1" customWidth="1"/>
    <col min="2" max="2" width="45.33203125" customWidth="1"/>
    <col min="3" max="3" width="35.88671875" bestFit="1" customWidth="1"/>
    <col min="4" max="4" width="12.109375" bestFit="1" customWidth="1"/>
    <col min="5" max="5" width="14.6640625" bestFit="1" customWidth="1"/>
    <col min="6" max="6" width="14.44140625" bestFit="1" customWidth="1"/>
    <col min="7" max="7" width="31.33203125" customWidth="1"/>
    <col min="8" max="8" width="25.6640625" customWidth="1"/>
    <col min="9" max="9" width="4.88671875" hidden="1" customWidth="1"/>
    <col min="10" max="16384" width="27.33203125" hidden="1"/>
  </cols>
  <sheetData>
    <row r="1" spans="1:8" ht="17.399999999999999" thickBot="1" x14ac:dyDescent="0.35">
      <c r="A1" s="13" t="s">
        <v>35</v>
      </c>
      <c r="B1" s="1" t="s">
        <v>266</v>
      </c>
    </row>
    <row r="2" spans="1:8" ht="15" customHeight="1" thickBot="1" x14ac:dyDescent="0.35">
      <c r="A2" s="107" t="s">
        <v>37</v>
      </c>
      <c r="B2" s="108"/>
      <c r="C2" s="59" t="s">
        <v>150</v>
      </c>
      <c r="D2" s="57">
        <f ca="1">AVERAGEIF(D5:D12,"&gt;0")</f>
        <v>1.25</v>
      </c>
      <c r="E2" s="57">
        <f ca="1">AVERAGEIF(E5:E12,"&gt;0")</f>
        <v>3.375</v>
      </c>
      <c r="F2" s="57">
        <f ca="1">AVERAGEIF(F5:F12,"&gt;0")</f>
        <v>4.75</v>
      </c>
      <c r="G2" s="8"/>
      <c r="H2" s="8"/>
    </row>
    <row r="3" spans="1:8" ht="29.4" thickBot="1" x14ac:dyDescent="0.35">
      <c r="A3" s="2" t="s">
        <v>38</v>
      </c>
      <c r="B3" s="3" t="s">
        <v>39</v>
      </c>
      <c r="C3" s="3" t="s">
        <v>46</v>
      </c>
      <c r="D3" s="3" t="s">
        <v>0</v>
      </c>
      <c r="E3" s="3" t="s">
        <v>41</v>
      </c>
      <c r="F3" s="3" t="s">
        <v>42</v>
      </c>
      <c r="G3" s="8" t="s">
        <v>43</v>
      </c>
      <c r="H3" s="8" t="s">
        <v>48</v>
      </c>
    </row>
    <row r="4" spans="1:8" ht="15" thickBot="1" x14ac:dyDescent="0.35">
      <c r="A4" s="54"/>
      <c r="B4" s="54" t="s">
        <v>296</v>
      </c>
      <c r="C4" s="55"/>
      <c r="D4" s="55"/>
      <c r="E4" s="55"/>
      <c r="F4" s="55"/>
      <c r="G4" s="55"/>
      <c r="H4" s="55"/>
    </row>
    <row r="5" spans="1:8" ht="15" thickBot="1" x14ac:dyDescent="0.35">
      <c r="A5" s="95" t="s">
        <v>281</v>
      </c>
      <c r="B5" s="95" t="s">
        <v>49</v>
      </c>
      <c r="C5" s="25" t="s">
        <v>295</v>
      </c>
      <c r="D5" s="61">
        <f t="shared" ref="D5:D12" ca="1" si="0">IF(demo,1+ROUND(RAND(),0.5),1)</f>
        <v>1</v>
      </c>
      <c r="E5" s="61">
        <f t="shared" ref="E5:E12" ca="1" si="1">IF(demo,3+ROUND(RAND(),0.5),3)</f>
        <v>4</v>
      </c>
      <c r="F5" s="61">
        <f t="shared" ref="F5:F12" ca="1" si="2">IF(demo,4+ROUND(RAND(),0.5),5)</f>
        <v>5</v>
      </c>
      <c r="G5" s="65"/>
      <c r="H5" s="65"/>
    </row>
    <row r="6" spans="1:8" ht="15" thickBot="1" x14ac:dyDescent="0.35">
      <c r="A6" s="95" t="s">
        <v>282</v>
      </c>
      <c r="B6" s="95" t="s">
        <v>51</v>
      </c>
      <c r="C6" s="25" t="s">
        <v>295</v>
      </c>
      <c r="D6" s="61">
        <f t="shared" ca="1" si="0"/>
        <v>1</v>
      </c>
      <c r="E6" s="61">
        <f t="shared" ca="1" si="1"/>
        <v>3</v>
      </c>
      <c r="F6" s="61">
        <f t="shared" ca="1" si="2"/>
        <v>5</v>
      </c>
      <c r="G6" s="65"/>
      <c r="H6" s="65"/>
    </row>
    <row r="7" spans="1:8" ht="15" thickBot="1" x14ac:dyDescent="0.35">
      <c r="A7" s="95" t="s">
        <v>283</v>
      </c>
      <c r="B7" s="95" t="s">
        <v>284</v>
      </c>
      <c r="C7" s="25" t="s">
        <v>295</v>
      </c>
      <c r="D7" s="61">
        <f t="shared" ca="1" si="0"/>
        <v>1</v>
      </c>
      <c r="E7" s="61">
        <f t="shared" ca="1" si="1"/>
        <v>3</v>
      </c>
      <c r="F7" s="61">
        <f t="shared" ca="1" si="2"/>
        <v>5</v>
      </c>
      <c r="G7" s="65"/>
      <c r="H7" s="65"/>
    </row>
    <row r="8" spans="1:8" ht="15" thickBot="1" x14ac:dyDescent="0.35">
      <c r="A8" s="95" t="s">
        <v>285</v>
      </c>
      <c r="B8" s="95" t="s">
        <v>286</v>
      </c>
      <c r="C8" s="25" t="s">
        <v>295</v>
      </c>
      <c r="D8" s="61">
        <f t="shared" ca="1" si="0"/>
        <v>1</v>
      </c>
      <c r="E8" s="61">
        <f t="shared" ca="1" si="1"/>
        <v>3</v>
      </c>
      <c r="F8" s="61">
        <f t="shared" ca="1" si="2"/>
        <v>4</v>
      </c>
      <c r="G8" s="65"/>
      <c r="H8" s="65"/>
    </row>
    <row r="9" spans="1:8" ht="15" thickBot="1" x14ac:dyDescent="0.35">
      <c r="A9" s="95" t="s">
        <v>287</v>
      </c>
      <c r="B9" s="95" t="s">
        <v>288</v>
      </c>
      <c r="C9" s="25" t="s">
        <v>295</v>
      </c>
      <c r="D9" s="61">
        <f t="shared" ca="1" si="0"/>
        <v>2</v>
      </c>
      <c r="E9" s="61">
        <f t="shared" ca="1" si="1"/>
        <v>4</v>
      </c>
      <c r="F9" s="61">
        <f t="shared" ca="1" si="2"/>
        <v>5</v>
      </c>
      <c r="G9" s="65"/>
      <c r="H9" s="65"/>
    </row>
    <row r="10" spans="1:8" ht="15" thickBot="1" x14ac:dyDescent="0.35">
      <c r="A10" s="95" t="s">
        <v>289</v>
      </c>
      <c r="B10" s="95" t="s">
        <v>290</v>
      </c>
      <c r="C10" s="25" t="s">
        <v>295</v>
      </c>
      <c r="D10" s="61">
        <f t="shared" ca="1" si="0"/>
        <v>1</v>
      </c>
      <c r="E10" s="61">
        <f t="shared" ca="1" si="1"/>
        <v>3</v>
      </c>
      <c r="F10" s="61">
        <f t="shared" ca="1" si="2"/>
        <v>5</v>
      </c>
      <c r="G10" s="65"/>
      <c r="H10" s="65"/>
    </row>
    <row r="11" spans="1:8" ht="15" thickBot="1" x14ac:dyDescent="0.35">
      <c r="A11" s="95" t="s">
        <v>291</v>
      </c>
      <c r="B11" s="95" t="s">
        <v>292</v>
      </c>
      <c r="C11" s="25" t="s">
        <v>295</v>
      </c>
      <c r="D11" s="61">
        <f t="shared" ca="1" si="0"/>
        <v>1</v>
      </c>
      <c r="E11" s="61">
        <f t="shared" ca="1" si="1"/>
        <v>3</v>
      </c>
      <c r="F11" s="61">
        <f t="shared" ca="1" si="2"/>
        <v>5</v>
      </c>
      <c r="G11" s="65"/>
      <c r="H11" s="65"/>
    </row>
    <row r="12" spans="1:8" ht="29.4" thickBot="1" x14ac:dyDescent="0.35">
      <c r="A12" s="95" t="s">
        <v>293</v>
      </c>
      <c r="B12" s="95" t="s">
        <v>294</v>
      </c>
      <c r="C12" s="25" t="s">
        <v>295</v>
      </c>
      <c r="D12" s="61">
        <f t="shared" ca="1" si="0"/>
        <v>2</v>
      </c>
      <c r="E12" s="61">
        <f t="shared" ca="1" si="1"/>
        <v>4</v>
      </c>
      <c r="F12" s="61">
        <f t="shared" ca="1" si="2"/>
        <v>4</v>
      </c>
      <c r="G12" s="65"/>
      <c r="H12" s="65"/>
    </row>
    <row r="13" spans="1:8" ht="28.8" hidden="1" x14ac:dyDescent="0.3">
      <c r="A13" s="92" t="s">
        <v>293</v>
      </c>
      <c r="B13" s="94" t="s">
        <v>294</v>
      </c>
    </row>
  </sheetData>
  <sheetProtection sheet="1" objects="1" scenarios="1"/>
  <mergeCells count="1">
    <mergeCell ref="A2:B2"/>
  </mergeCells>
  <conditionalFormatting sqref="C4">
    <cfRule type="colorScale" priority="1">
      <colorScale>
        <cfvo type="num" val="1"/>
        <cfvo type="num" val="3"/>
        <cfvo type="num" val="5"/>
        <color rgb="FFFF0000"/>
        <color rgb="FFFFC000"/>
        <color rgb="FF00B050"/>
      </colorScale>
    </cfRule>
  </conditionalFormatting>
  <conditionalFormatting sqref="D2:F2">
    <cfRule type="colorScale" priority="6">
      <colorScale>
        <cfvo type="num" val="1"/>
        <cfvo type="num" val="3"/>
        <cfvo type="num" val="5"/>
        <color rgb="FFFF0000"/>
        <color rgb="FFFFC000"/>
        <color rgb="FF00B050"/>
      </colorScale>
    </cfRule>
  </conditionalFormatting>
  <conditionalFormatting sqref="D4:F12">
    <cfRule type="colorScale" priority="5">
      <colorScale>
        <cfvo type="num" val="1"/>
        <cfvo type="num" val="3"/>
        <cfvo type="num" val="5"/>
        <color rgb="FFFF0000"/>
        <color rgb="FFFFC000"/>
        <color rgb="FF00B050"/>
      </colorScale>
    </cfRule>
  </conditionalFormatting>
  <conditionalFormatting sqref="G4">
    <cfRule type="colorScale" priority="4">
      <colorScale>
        <cfvo type="num" val="1"/>
        <cfvo type="num" val="3"/>
        <cfvo type="num" val="5"/>
        <color rgb="FFFF0000"/>
        <color rgb="FFFFC000"/>
        <color rgb="FF00B050"/>
      </colorScale>
    </cfRule>
  </conditionalFormatting>
  <conditionalFormatting sqref="H4">
    <cfRule type="colorScale" priority="2">
      <colorScale>
        <cfvo type="num" val="1"/>
        <cfvo type="num" val="3"/>
        <cfvo type="num" val="5"/>
        <color rgb="FFFF0000"/>
        <color rgb="FFFFC000"/>
        <color rgb="FF00B050"/>
      </colorScale>
    </cfRule>
  </conditionalFormatting>
  <hyperlinks>
    <hyperlink ref="A1" location="'ISMS Maturity Index - Clauses'!A1" display="Back to main" xr:uid="{1B0294D5-05AA-43C8-9DB9-E58F939F16C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9">
    <tabColor rgb="FF0070C0"/>
  </sheetPr>
  <dimension ref="A1:I24"/>
  <sheetViews>
    <sheetView zoomScale="85" zoomScaleNormal="85" workbookViewId="0">
      <selection activeCell="A17" sqref="A17"/>
    </sheetView>
  </sheetViews>
  <sheetFormatPr defaultColWidth="0" defaultRowHeight="14.4" zeroHeight="1" x14ac:dyDescent="0.3"/>
  <cols>
    <col min="1" max="1" width="11.5546875" bestFit="1" customWidth="1"/>
    <col min="2" max="2" width="30.88671875" bestFit="1" customWidth="1"/>
    <col min="3" max="3" width="41.109375" bestFit="1" customWidth="1"/>
    <col min="4" max="8" width="18.6640625" customWidth="1"/>
    <col min="9" max="9" width="3.109375" hidden="1" customWidth="1"/>
    <col min="10" max="16384" width="18.6640625" hidden="1"/>
  </cols>
  <sheetData>
    <row r="1" spans="1:8" ht="17.399999999999999" thickBot="1" x14ac:dyDescent="0.35">
      <c r="A1" s="13" t="s">
        <v>35</v>
      </c>
      <c r="B1" s="1" t="s">
        <v>267</v>
      </c>
    </row>
    <row r="2" spans="1:8" ht="15" customHeight="1" thickBot="1" x14ac:dyDescent="0.35">
      <c r="A2" s="107" t="s">
        <v>37</v>
      </c>
      <c r="B2" s="108"/>
      <c r="C2" s="59" t="s">
        <v>150</v>
      </c>
      <c r="D2" s="57">
        <f ca="1">AVERAGEIF(D5:D20,"&gt;0")</f>
        <v>2.0625</v>
      </c>
      <c r="E2" s="57">
        <f ca="1">AVERAGEIF(E5:E20,"&gt;0")</f>
        <v>3.8125</v>
      </c>
      <c r="F2" s="57">
        <f ca="1">AVERAGEIF(F5:F20,"&gt;0")</f>
        <v>4.375</v>
      </c>
      <c r="G2" s="5"/>
    </row>
    <row r="3" spans="1:8" ht="15" thickBot="1" x14ac:dyDescent="0.35">
      <c r="A3" s="2" t="s">
        <v>38</v>
      </c>
      <c r="B3" s="3" t="s">
        <v>39</v>
      </c>
      <c r="C3" s="3" t="s">
        <v>46</v>
      </c>
      <c r="D3" s="3" t="s">
        <v>0</v>
      </c>
      <c r="E3" s="3" t="s">
        <v>41</v>
      </c>
      <c r="F3" s="3" t="s">
        <v>42</v>
      </c>
      <c r="G3" s="8" t="s">
        <v>52</v>
      </c>
      <c r="H3" s="8" t="s">
        <v>48</v>
      </c>
    </row>
    <row r="4" spans="1:8" ht="15" thickBot="1" x14ac:dyDescent="0.35">
      <c r="A4" s="2"/>
      <c r="B4" s="3"/>
      <c r="C4" s="3"/>
      <c r="D4" s="27"/>
      <c r="E4" s="27"/>
      <c r="F4" s="27"/>
      <c r="G4" s="8"/>
      <c r="H4" s="8"/>
    </row>
    <row r="5" spans="1:8" ht="29.4" thickBot="1" x14ac:dyDescent="0.35">
      <c r="A5" s="95" t="s">
        <v>297</v>
      </c>
      <c r="B5" s="95" t="s">
        <v>298</v>
      </c>
      <c r="C5" s="4" t="s">
        <v>295</v>
      </c>
      <c r="D5" s="96">
        <f t="shared" ref="D5:D20" ca="1" si="0">IF(demo,1+ROUND(RAND()*2,0.5),1)</f>
        <v>3</v>
      </c>
      <c r="E5" s="96">
        <f t="shared" ref="E5:E20" ca="1" si="1">IF(demo,3+ROUND(RAND()*2,0.5),3)</f>
        <v>4</v>
      </c>
      <c r="F5" s="96">
        <f t="shared" ref="F5:F20" ca="1" si="2">IF(demo,4+ROUND(RAND(),0.5),5)</f>
        <v>4</v>
      </c>
      <c r="G5" s="62"/>
      <c r="H5" s="62"/>
    </row>
    <row r="6" spans="1:8" ht="29.4" thickBot="1" x14ac:dyDescent="0.35">
      <c r="A6" s="95" t="s">
        <v>299</v>
      </c>
      <c r="B6" s="95" t="s">
        <v>300</v>
      </c>
      <c r="C6" s="4" t="s">
        <v>295</v>
      </c>
      <c r="D6" s="96">
        <f t="shared" ca="1" si="0"/>
        <v>2</v>
      </c>
      <c r="E6" s="96">
        <f t="shared" ca="1" si="1"/>
        <v>5</v>
      </c>
      <c r="F6" s="96">
        <f t="shared" ca="1" si="2"/>
        <v>5</v>
      </c>
      <c r="G6" s="62"/>
      <c r="H6" s="62"/>
    </row>
    <row r="7" spans="1:8" ht="15" thickBot="1" x14ac:dyDescent="0.35">
      <c r="A7" s="95" t="s">
        <v>301</v>
      </c>
      <c r="B7" s="95" t="s">
        <v>302</v>
      </c>
      <c r="C7" s="4" t="s">
        <v>295</v>
      </c>
      <c r="D7" s="96">
        <f t="shared" ca="1" si="0"/>
        <v>2</v>
      </c>
      <c r="E7" s="96">
        <f t="shared" ca="1" si="1"/>
        <v>3</v>
      </c>
      <c r="F7" s="96">
        <f t="shared" ca="1" si="2"/>
        <v>5</v>
      </c>
      <c r="G7" s="62"/>
      <c r="H7" s="62"/>
    </row>
    <row r="8" spans="1:8" ht="15" thickBot="1" x14ac:dyDescent="0.35">
      <c r="A8" s="95" t="s">
        <v>303</v>
      </c>
      <c r="B8" s="95" t="s">
        <v>304</v>
      </c>
      <c r="C8" s="4" t="s">
        <v>295</v>
      </c>
      <c r="D8" s="96">
        <f t="shared" ca="1" si="0"/>
        <v>1</v>
      </c>
      <c r="E8" s="96">
        <f t="shared" ca="1" si="1"/>
        <v>4</v>
      </c>
      <c r="F8" s="96">
        <f t="shared" ca="1" si="2"/>
        <v>4</v>
      </c>
      <c r="G8" s="62"/>
      <c r="H8" s="62"/>
    </row>
    <row r="9" spans="1:8" ht="15" thickBot="1" x14ac:dyDescent="0.35">
      <c r="A9" s="95" t="s">
        <v>305</v>
      </c>
      <c r="B9" s="95" t="s">
        <v>306</v>
      </c>
      <c r="C9" s="4" t="s">
        <v>295</v>
      </c>
      <c r="D9" s="96">
        <f t="shared" ca="1" si="0"/>
        <v>2</v>
      </c>
      <c r="E9" s="96">
        <f t="shared" ca="1" si="1"/>
        <v>4</v>
      </c>
      <c r="F9" s="96">
        <f t="shared" ca="1" si="2"/>
        <v>4</v>
      </c>
      <c r="G9" s="62"/>
      <c r="H9" s="62"/>
    </row>
    <row r="10" spans="1:8" ht="15" thickBot="1" x14ac:dyDescent="0.35">
      <c r="A10" s="95" t="s">
        <v>307</v>
      </c>
      <c r="B10" s="95" t="s">
        <v>308</v>
      </c>
      <c r="C10" s="4" t="s">
        <v>295</v>
      </c>
      <c r="D10" s="96">
        <f t="shared" ca="1" si="0"/>
        <v>3</v>
      </c>
      <c r="E10" s="96">
        <f t="shared" ca="1" si="1"/>
        <v>4</v>
      </c>
      <c r="F10" s="96">
        <f t="shared" ca="1" si="2"/>
        <v>5</v>
      </c>
      <c r="G10" s="62"/>
      <c r="H10" s="62"/>
    </row>
    <row r="11" spans="1:8" ht="29.4" thickBot="1" x14ac:dyDescent="0.35">
      <c r="A11" s="95" t="s">
        <v>309</v>
      </c>
      <c r="B11" s="95" t="s">
        <v>310</v>
      </c>
      <c r="C11" s="4" t="s">
        <v>295</v>
      </c>
      <c r="D11" s="96">
        <f t="shared" ca="1" si="0"/>
        <v>1</v>
      </c>
      <c r="E11" s="96">
        <f t="shared" ca="1" si="1"/>
        <v>3</v>
      </c>
      <c r="F11" s="96">
        <f t="shared" ca="1" si="2"/>
        <v>4</v>
      </c>
      <c r="G11" s="62"/>
      <c r="H11" s="62"/>
    </row>
    <row r="12" spans="1:8" ht="15" thickBot="1" x14ac:dyDescent="0.35">
      <c r="A12" s="95" t="s">
        <v>311</v>
      </c>
      <c r="B12" s="95" t="s">
        <v>312</v>
      </c>
      <c r="C12" s="4" t="s">
        <v>295</v>
      </c>
      <c r="D12" s="96">
        <f t="shared" ca="1" si="0"/>
        <v>2</v>
      </c>
      <c r="E12" s="96">
        <f t="shared" ca="1" si="1"/>
        <v>3</v>
      </c>
      <c r="F12" s="96">
        <f t="shared" ca="1" si="2"/>
        <v>4</v>
      </c>
      <c r="G12" s="62"/>
      <c r="H12" s="62"/>
    </row>
    <row r="13" spans="1:8" ht="29.4" thickBot="1" x14ac:dyDescent="0.35">
      <c r="A13" s="95" t="s">
        <v>313</v>
      </c>
      <c r="B13" s="95" t="s">
        <v>314</v>
      </c>
      <c r="C13" s="4" t="s">
        <v>295</v>
      </c>
      <c r="D13" s="96">
        <f t="shared" ca="1" si="0"/>
        <v>2</v>
      </c>
      <c r="E13" s="96">
        <f t="shared" ca="1" si="1"/>
        <v>4</v>
      </c>
      <c r="F13" s="96">
        <f t="shared" ca="1" si="2"/>
        <v>5</v>
      </c>
      <c r="G13" s="62"/>
      <c r="H13" s="62"/>
    </row>
    <row r="14" spans="1:8" ht="15" thickBot="1" x14ac:dyDescent="0.35">
      <c r="A14" s="95" t="s">
        <v>315</v>
      </c>
      <c r="B14" s="95" t="s">
        <v>316</v>
      </c>
      <c r="C14" s="4" t="s">
        <v>295</v>
      </c>
      <c r="D14" s="96">
        <f t="shared" ca="1" si="0"/>
        <v>2</v>
      </c>
      <c r="E14" s="96">
        <f t="shared" ca="1" si="1"/>
        <v>4</v>
      </c>
      <c r="F14" s="96">
        <f t="shared" ca="1" si="2"/>
        <v>4</v>
      </c>
      <c r="G14" s="62"/>
      <c r="H14" s="62"/>
    </row>
    <row r="15" spans="1:8" ht="15" thickBot="1" x14ac:dyDescent="0.35">
      <c r="A15" s="95" t="s">
        <v>317</v>
      </c>
      <c r="B15" s="95" t="s">
        <v>318</v>
      </c>
      <c r="C15" s="4" t="s">
        <v>295</v>
      </c>
      <c r="D15" s="96">
        <f t="shared" ca="1" si="0"/>
        <v>3</v>
      </c>
      <c r="E15" s="96">
        <f t="shared" ca="1" si="1"/>
        <v>3</v>
      </c>
      <c r="F15" s="96">
        <f t="shared" ca="1" si="2"/>
        <v>4</v>
      </c>
      <c r="G15" s="62"/>
      <c r="H15" s="62"/>
    </row>
    <row r="16" spans="1:8" ht="15" thickBot="1" x14ac:dyDescent="0.35">
      <c r="A16" s="95" t="s">
        <v>319</v>
      </c>
      <c r="B16" s="95" t="s">
        <v>320</v>
      </c>
      <c r="C16" s="4" t="s">
        <v>295</v>
      </c>
      <c r="D16" s="96">
        <f t="shared" ca="1" si="0"/>
        <v>2</v>
      </c>
      <c r="E16" s="96">
        <f t="shared" ca="1" si="1"/>
        <v>4</v>
      </c>
      <c r="F16" s="96">
        <f t="shared" ca="1" si="2"/>
        <v>4</v>
      </c>
      <c r="G16" s="62"/>
      <c r="H16" s="62"/>
    </row>
    <row r="17" spans="1:8" ht="15" thickBot="1" x14ac:dyDescent="0.35">
      <c r="A17" s="95" t="s">
        <v>321</v>
      </c>
      <c r="B17" s="95" t="s">
        <v>322</v>
      </c>
      <c r="C17" s="4" t="s">
        <v>295</v>
      </c>
      <c r="D17" s="96">
        <f t="shared" ca="1" si="0"/>
        <v>2</v>
      </c>
      <c r="E17" s="96">
        <f t="shared" ca="1" si="1"/>
        <v>3</v>
      </c>
      <c r="F17" s="96">
        <f t="shared" ca="1" si="2"/>
        <v>4</v>
      </c>
      <c r="G17" s="62"/>
      <c r="H17" s="62"/>
    </row>
    <row r="18" spans="1:8" ht="29.4" thickBot="1" x14ac:dyDescent="0.35">
      <c r="A18" s="95" t="s">
        <v>323</v>
      </c>
      <c r="B18" s="95" t="s">
        <v>324</v>
      </c>
      <c r="C18" s="4" t="s">
        <v>295</v>
      </c>
      <c r="D18" s="96">
        <f t="shared" ca="1" si="0"/>
        <v>1</v>
      </c>
      <c r="E18" s="96">
        <f t="shared" ca="1" si="1"/>
        <v>4</v>
      </c>
      <c r="F18" s="96">
        <f t="shared" ca="1" si="2"/>
        <v>5</v>
      </c>
      <c r="G18" s="62"/>
      <c r="H18" s="62"/>
    </row>
    <row r="19" spans="1:8" ht="15" thickBot="1" x14ac:dyDescent="0.35">
      <c r="A19" s="95" t="s">
        <v>325</v>
      </c>
      <c r="B19" s="95" t="s">
        <v>326</v>
      </c>
      <c r="C19" s="4" t="s">
        <v>295</v>
      </c>
      <c r="D19" s="96">
        <f t="shared" ca="1" si="0"/>
        <v>3</v>
      </c>
      <c r="E19" s="96">
        <f t="shared" ca="1" si="1"/>
        <v>5</v>
      </c>
      <c r="F19" s="96">
        <f t="shared" ca="1" si="2"/>
        <v>5</v>
      </c>
      <c r="G19" s="62"/>
      <c r="H19" s="62"/>
    </row>
    <row r="20" spans="1:8" ht="29.4" thickBot="1" x14ac:dyDescent="0.35">
      <c r="A20" s="95" t="s">
        <v>327</v>
      </c>
      <c r="B20" s="95" t="s">
        <v>328</v>
      </c>
      <c r="C20" s="4" t="s">
        <v>295</v>
      </c>
      <c r="D20" s="96">
        <f t="shared" ca="1" si="0"/>
        <v>2</v>
      </c>
      <c r="E20" s="96">
        <f t="shared" ca="1" si="1"/>
        <v>4</v>
      </c>
      <c r="F20" s="96">
        <f t="shared" ca="1" si="2"/>
        <v>4</v>
      </c>
      <c r="G20" s="62"/>
      <c r="H20" s="62"/>
    </row>
    <row r="21" spans="1:8" hidden="1" x14ac:dyDescent="0.3">
      <c r="A21" s="92" t="s">
        <v>321</v>
      </c>
      <c r="B21" s="94" t="s">
        <v>322</v>
      </c>
    </row>
    <row r="22" spans="1:8" ht="28.8" hidden="1" x14ac:dyDescent="0.3">
      <c r="A22" s="92" t="s">
        <v>323</v>
      </c>
      <c r="B22" s="93" t="s">
        <v>324</v>
      </c>
    </row>
    <row r="23" spans="1:8" hidden="1" x14ac:dyDescent="0.3">
      <c r="A23" s="92" t="s">
        <v>325</v>
      </c>
      <c r="B23" s="93" t="s">
        <v>326</v>
      </c>
    </row>
    <row r="24" spans="1:8" ht="28.8" hidden="1" x14ac:dyDescent="0.3">
      <c r="A24" s="92" t="s">
        <v>327</v>
      </c>
      <c r="B24" s="93" t="s">
        <v>328</v>
      </c>
    </row>
  </sheetData>
  <sheetProtection sheet="1" objects="1" scenarios="1"/>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20">
    <cfRule type="colorScale" priority="1">
      <colorScale>
        <cfvo type="num" val="1"/>
        <cfvo type="num" val="3"/>
        <cfvo type="num" val="5"/>
        <color rgb="FFFF0000"/>
        <color rgb="FFFFC000"/>
        <color rgb="FF00B050"/>
      </colorScale>
    </cfRule>
  </conditionalFormatting>
  <conditionalFormatting sqref="D6:F20">
    <cfRule type="colorScale" priority="2">
      <colorScale>
        <cfvo type="num" val="1"/>
        <cfvo type="num" val="3"/>
        <cfvo type="num" val="5"/>
        <color rgb="FFFF0000"/>
        <color rgb="FFFFC000"/>
        <color rgb="FF00B050"/>
      </colorScale>
    </cfRule>
  </conditionalFormatting>
  <hyperlinks>
    <hyperlink ref="A1" location="'Security Maturity Evaluation'!A1" display="Back to main" xr:uid="{A070CD5A-342D-44FB-944B-72469AB97D9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6C19A1677BC944B9C973B8DA8D210B" ma:contentTypeVersion="14" ma:contentTypeDescription="Create a new document." ma:contentTypeScope="" ma:versionID="396284f42fa0aa963adff93c5a7585d4">
  <xsd:schema xmlns:xsd="http://www.w3.org/2001/XMLSchema" xmlns:p="http://schemas.microsoft.com/office/2006/metadata/properties" xmlns:ns1="http://schemas.microsoft.com/sharepoint/v3" xmlns:ns2="6be2e684-1248-4323-87eb-917c4e6c4266" targetNamespace="http://schemas.microsoft.com/office/2006/metadata/properties" ma:root="true" ma:fieldsID="04e9d0cf390706fe0d53b0ea36a79e74" ns1:_="" ns2:_="">
    <xsd:import namespace="http://schemas.microsoft.com/sharepoint/v3"/>
    <xsd:import namespace="6be2e684-1248-4323-87eb-917c4e6c4266"/>
    <xsd:element name="properties">
      <xsd:complexType>
        <xsd:sequence>
          <xsd:element name="documentManagement">
            <xsd:complexType>
              <xsd:all>
                <xsd:element ref="ns2:Author0" minOccurs="0"/>
                <xsd:element ref="ns2:Deliverable_x0020_Type"/>
                <xsd:element ref="ns2:Document_x0020_Status"/>
                <xsd:element ref="ns2:Engagement_x0020_Phase"/>
                <xsd:element ref="ns2:Customer" minOccurs="0"/>
                <xsd:element ref="ns2:Geography" minOccurs="0"/>
                <xsd:element ref="ns2:Industry" minOccurs="0"/>
                <xsd:element ref="ns1:Language" minOccurs="0"/>
                <xsd:element ref="ns2:Offering" minOccurs="0"/>
                <xsd:element ref="ns2:Products" minOccurs="0"/>
                <xsd:element ref="ns2:Technical_x0020_Community"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Language" ma:index="15" nillable="true" ma:displayName="Language" ma:default="English" ma:description="Field that inherits Language from engagement" ma:format="Dropdown" ma:internalName="Language" ma:readOnly="true">
      <xsd:simpleType>
        <xsd:union memberTypes="dms:Text">
          <xsd:simpleType>
            <xsd:restriction base="dms:Choice">
              <xsd:enumeration value="Unknown"/>
            </xsd:restriction>
          </xsd:simpleType>
        </xsd:union>
      </xsd:simpleType>
    </xsd:element>
  </xsd:schema>
  <xsd:schema xmlns:xsd="http://www.w3.org/2001/XMLSchema" xmlns:dms="http://schemas.microsoft.com/office/2006/documentManagement/types" targetNamespace="6be2e684-1248-4323-87eb-917c4e6c4266" elementFormDefault="qualified">
    <xsd:import namespace="http://schemas.microsoft.com/office/2006/documentManagement/types"/>
    <xsd:element name="Author0" ma:index="8" nillable="true" ma:displayName="Author" ma:list="UserInfo" ma:internalName="Author0"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liverable_x0020_Type" ma:index="9" ma:displayName="Deliverable Type" ma:format="Dropdown" ma:internalName="Deliverable_x0020_Type" ma:readOnly="false">
      <xsd:simpleType>
        <xsd:restriction base="dms:Choice">
          <xsd:enumeration value="Availability Plan"/>
          <xsd:enumeration value="Backup &amp; Recovery Plan"/>
          <xsd:enumeration value="Budget Estimate Template"/>
          <xsd:enumeration value="Budget Plan"/>
          <xsd:enumeration value="Business Requirements"/>
          <xsd:enumeration value="Capacity Plan"/>
          <xsd:enumeration value="CHI Best Practice"/>
          <xsd:enumeration value="Close Out Meeting Agenda"/>
          <xsd:enumeration value="Code Review Guide"/>
          <xsd:enumeration value="Communications Plan"/>
          <xsd:enumeration value="Conceptual Design"/>
          <xsd:enumeration value="Conditions of Satisfaction (COS)"/>
          <xsd:enumeration value="Consultant Status Report"/>
          <xsd:enumeration value="COS Checklist"/>
          <xsd:enumeration value="Deliverable Acceptance Form"/>
          <xsd:enumeration value="Deployment Plan"/>
          <xsd:enumeration value="Design Review Guide"/>
          <xsd:enumeration value="Development Plan"/>
          <xsd:enumeration value="End User Support Plan"/>
          <xsd:enumeration value="Engagement Closure Checklist"/>
          <xsd:enumeration value="Engagement Structure Document"/>
          <xsd:enumeration value="Executive/Stakeholder Status Report"/>
          <xsd:enumeration value="Final Security Review Checklist"/>
          <xsd:enumeration value="Functional Specification"/>
          <xsd:enumeration value="Initiation Checklist"/>
          <xsd:enumeration value="Issue Tracking List"/>
          <xsd:enumeration value="Kickoff Meeting Agenda"/>
          <xsd:enumeration value="Kickoff Presentation"/>
          <xsd:enumeration value="Lab Management Plan"/>
          <xsd:enumeration value="Logical Design Plan"/>
          <xsd:enumeration value="Master Project Plan"/>
          <xsd:enumeration value="Master Project Schedule"/>
          <xsd:enumeration value="Migration Plan"/>
          <xsd:enumeration value="Monitoring Plan"/>
          <xsd:enumeration value="Operational Assessment"/>
          <xsd:enumeration value="Operations Guide"/>
          <xsd:enumeration value="Operations Plan"/>
          <xsd:enumeration value="Organizational Readiness Assessment"/>
          <xsd:enumeration value="Orientation Guide"/>
          <xsd:enumeration value="Performance Plan"/>
          <xsd:enumeration value="Physical Design Plan"/>
          <xsd:enumeration value="Pilot Plan"/>
          <xsd:enumeration value="Post-Project Analysis Document"/>
          <xsd:enumeration value="Presentation"/>
          <xsd:enumeration value="Project Change Request Form"/>
          <xsd:enumeration value="Project Change Request Log"/>
          <xsd:enumeration value="Project Close Out Form"/>
          <xsd:enumeration value="Project Closure Document"/>
          <xsd:enumeration value="Project Finance Toolkit"/>
          <xsd:enumeration value="Project Issue Tracking List"/>
          <xsd:enumeration value="Project Management Assessment"/>
          <xsd:enumeration value="Project Performance Report (PPR)"/>
          <xsd:enumeration value="Project Schedule"/>
          <xsd:enumeration value="Project Status Report"/>
          <xsd:enumeration value="Project Structure Document"/>
          <xsd:enumeration value="Proposal"/>
          <xsd:enumeration value="Purchase &amp; Facilities Plan"/>
          <xsd:enumeration value="QA Deal Compass"/>
          <xsd:enumeration value="Requirements"/>
          <xsd:enumeration value="Responsibility Matrix"/>
          <xsd:enumeration value="RFP/RFI"/>
          <xsd:enumeration value="RFP/RFI Response"/>
          <xsd:enumeration value="Risk Identification Checklist"/>
          <xsd:enumeration value="Risk List"/>
          <xsd:enumeration value="Roles and Responsibilities"/>
          <xsd:enumeration value="Secure Deployment Assessment"/>
          <xsd:enumeration value="Security Architecture"/>
          <xsd:enumeration value="Security Code Review"/>
          <xsd:enumeration value="Security Plan"/>
          <xsd:enumeration value="Security Requirements Checklist"/>
          <xsd:enumeration value="Security Response Plan"/>
          <xsd:enumeration value="Security Test Cases"/>
          <xsd:enumeration value="Services Estimation Framework Toolkit"/>
          <xsd:enumeration value="Statement of Work"/>
          <xsd:enumeration value="Support Plan"/>
          <xsd:enumeration value="Team Skills Profile"/>
          <xsd:enumeration value="Test and Bug Report"/>
          <xsd:enumeration value="Test Plan"/>
          <xsd:enumeration value="Test Specification"/>
          <xsd:enumeration value="Threat Models"/>
          <xsd:enumeration value="Training Materials"/>
          <xsd:enumeration value="Training Plan"/>
          <xsd:enumeration value="Usage Scenarios"/>
          <xsd:enumeration value="User Profiles"/>
          <xsd:enumeration value="Vision/Scope"/>
          <xsd:enumeration value="Whitepaper"/>
          <xsd:enumeration value="Work Breakdown Structure"/>
          <xsd:enumeration value="Work Order"/>
        </xsd:restriction>
      </xsd:simpleType>
    </xsd:element>
    <xsd:element name="Document_x0020_Status" ma:index="10" ma:displayName="Document Status" ma:format="Dropdown" ma:internalName="Document_x0020_Status" ma:readOnly="false">
      <xsd:simpleType>
        <xsd:restriction base="dms:Choice">
          <xsd:enumeration value="Template"/>
          <xsd:enumeration value="Draft"/>
          <xsd:enumeration value="Final"/>
          <xsd:enumeration value="Pending Internal Review"/>
          <xsd:enumeration value="Pending Customer Review"/>
        </xsd:restriction>
      </xsd:simpleType>
    </xsd:element>
    <xsd:element name="Engagement_x0020_Phase" ma:index="11" ma:displayName="Engagement Phase" ma:format="Dropdown" ma:internalName="Engagement_x0020_Phase" ma:readOnly="false">
      <xsd:simpleType>
        <xsd:restriction base="dms:Choice">
          <xsd:enumeration value="MSF-Delivery Management"/>
          <xsd:enumeration value="MSF-Envision"/>
          <xsd:enumeration value="MSF-Plan"/>
          <xsd:enumeration value="MSF-Develop"/>
          <xsd:enumeration value="MSF-Stabilize"/>
          <xsd:enumeration value="MSF-Deploy"/>
        </xsd:restriction>
      </xsd:simpleType>
    </xsd:element>
    <xsd:element name="Customer" ma:index="12" nillable="true" ma:displayName="Customer" ma:default="QUINTILES TRANSNATIONAL CORP" ma:description="Field that inherits Customer name from engagement" ma:internalName="Customer" ma:readOnly="true">
      <xsd:simpleType>
        <xsd:restriction base="dms:Text">
          <xsd:maxLength value="255"/>
        </xsd:restriction>
      </xsd:simpleType>
    </xsd:element>
    <xsd:element name="Geography" ma:index="13" nillable="true" ma:displayName="Geography" ma:default="United States" ma:description="Field that inherits Geography from engagement" ma:internalName="Geography" ma:readOnly="true">
      <xsd:simpleType>
        <xsd:restriction base="dms:Text">
          <xsd:maxLength value="255"/>
        </xsd:restriction>
      </xsd:simpleType>
    </xsd:element>
    <xsd:element name="Industry" ma:index="14" nillable="true" ma:displayName="Industry" ma:default="Health" ma:description="Field that inherits Industry data from engagement" ma:internalName="Industry" ma:readOnly="true">
      <xsd:complexType>
        <xsd:complexContent>
          <xsd:extension base="dms:MultiChoiceFillIn">
            <xsd:sequence>
              <xsd:element name="Value" maxOccurs="unbounded" minOccurs="0" nillable="true">
                <xsd:simpleType>
                  <xsd:union memberTypes="dms:Text">
                    <xsd:simpleType>
                      <xsd:restriction base="dms:Choice">
                        <xsd:enumeration value="Unknown"/>
                      </xsd:restriction>
                    </xsd:simpleType>
                  </xsd:union>
                </xsd:simpleType>
              </xsd:element>
            </xsd:sequence>
          </xsd:extension>
        </xsd:complexContent>
      </xsd:complexType>
    </xsd:element>
    <xsd:element name="Offering" ma:index="16" nillable="true" ma:displayName="Offering" ma:default="Custom Engagement-No Offering" ma:description="Field that inherits Offering from engagement" ma:format="Dropdown" ma:internalName="Offering" ma:readOnly="true">
      <xsd:simpleType>
        <xsd:union memberTypes="dms:Text">
          <xsd:simpleType>
            <xsd:restriction base="dms:Choice">
              <xsd:enumeration value="Unknown"/>
            </xsd:restriction>
          </xsd:simpleType>
        </xsd:union>
      </xsd:simpleType>
    </xsd:element>
    <xsd:element name="Products" ma:index="17" nillable="true" ma:displayName="Products" ma:default="SharePoint Portal Server 2007" ma:description="Field that inherits Products data from engagement" ma:internalName="Products" ma:readOnly="true">
      <xsd:complexType>
        <xsd:complexContent>
          <xsd:extension base="dms:MultiChoiceFillIn">
            <xsd:sequence>
              <xsd:element name="Value" maxOccurs="unbounded" minOccurs="0" nillable="true">
                <xsd:simpleType>
                  <xsd:union memberTypes="dms:Text">
                    <xsd:simpleType>
                      <xsd:restriction base="dms:Choice">
                        <xsd:enumeration value="Unknown"/>
                      </xsd:restriction>
                    </xsd:simpleType>
                  </xsd:union>
                </xsd:simpleType>
              </xsd:element>
            </xsd:sequence>
          </xsd:extension>
        </xsd:complexContent>
      </xsd:complexType>
    </xsd:element>
    <xsd:element name="Technical_x0020_Community" ma:index="18" nillable="true" ma:displayName="Technical Community" ma:default="Information Worker" ma:description="Field that inherits Technical Community from engagement" ma:format="Dropdown" ma:internalName="Technical_x0020_Community" ma:readOnly="true">
      <xsd:simpleType>
        <xsd:union memberTypes="dms:Text">
          <xsd:simpleType>
            <xsd:restriction base="dms:Choice">
              <xsd:enumeration value="Unknown"/>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Author0 xmlns="6be2e684-1248-4323-87eb-917c4e6c4266">
      <UserInfo>
        <DisplayName>Yvonne Harryman</DisplayName>
        <AccountId>1</AccountId>
        <AccountType/>
      </UserInfo>
    </Author0>
    <Deliverable_x0020_Type xmlns="6be2e684-1248-4323-87eb-917c4e6c4266">Operational Assessment</Deliverable_x0020_Type>
    <Document_x0020_Status xmlns="6be2e684-1248-4323-87eb-917c4e6c4266">Final</Document_x0020_Status>
    <Engagement_x0020_Phase xmlns="6be2e684-1248-4323-87eb-917c4e6c4266">MSF-Develop</Engagement_x0020_Phas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E1DD27B6-8D98-451C-80F7-75F24518D2CB}">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6be2e684-1248-4323-87eb-917c4e6c4266"/>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925ADC4-3FF4-4E22-9450-499F22B256A8}">
  <ds:schemaRefs>
    <ds:schemaRef ds:uri="http://purl.org/dc/terms/"/>
    <ds:schemaRef ds:uri="http://schemas.microsoft.com/office/2006/documentManagement/types"/>
    <ds:schemaRef ds:uri="6be2e684-1248-4323-87eb-917c4e6c4266"/>
    <ds:schemaRef ds:uri="http://www.w3.org/XML/1998/namespace"/>
    <ds:schemaRef ds:uri="http://schemas.microsoft.com/sharepoint/v3"/>
    <ds:schemaRef ds:uri="http://purl.org/dc/elements/1.1/"/>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A5463AF5-A7CF-41D8-A651-866DC00F3261}">
  <ds:schemaRefs>
    <ds:schemaRef ds:uri="http://schemas.microsoft.com/sharepoint/v3/contenttype/forms"/>
  </ds:schemaRefs>
</ds:datastoreItem>
</file>

<file path=customXml/itemProps4.xml><?xml version="1.0" encoding="utf-8"?>
<ds:datastoreItem xmlns:ds="http://schemas.openxmlformats.org/officeDocument/2006/customXml" ds:itemID="{EA5E8F9A-2929-483D-8EAA-55FA3A9F9A6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vt:i4>
      </vt:variant>
    </vt:vector>
  </HeadingPairs>
  <TitlesOfParts>
    <vt:vector size="32" baseType="lpstr">
      <vt:lpstr>Start here - Manual</vt:lpstr>
      <vt:lpstr>License</vt:lpstr>
      <vt:lpstr>Overview Results</vt:lpstr>
      <vt:lpstr>ISMS Maturity Index - Clauses</vt:lpstr>
      <vt:lpstr>ISMS Maturity Index - Annex</vt:lpstr>
      <vt:lpstr>CMMI Model Definitions</vt:lpstr>
      <vt:lpstr>ISMS Main Clauses</vt:lpstr>
      <vt:lpstr>Governance</vt:lpstr>
      <vt:lpstr>Asset management</vt:lpstr>
      <vt:lpstr>Information Protection</vt:lpstr>
      <vt:lpstr>Human Resource security</vt:lpstr>
      <vt:lpstr>Physical security</vt:lpstr>
      <vt:lpstr>System and network security</vt:lpstr>
      <vt:lpstr>Application security</vt:lpstr>
      <vt:lpstr> Secure configuration</vt:lpstr>
      <vt:lpstr>Identity and access Mgt</vt:lpstr>
      <vt:lpstr>Threat and vulnerability Mgt</vt:lpstr>
      <vt:lpstr> Continuity</vt:lpstr>
      <vt:lpstr>Supplier Security</vt:lpstr>
      <vt:lpstr>Legal and compliance</vt:lpstr>
      <vt:lpstr>security event mgt</vt:lpstr>
      <vt:lpstr> Info Sec Assurance</vt:lpstr>
      <vt:lpstr>X.1 Additional areas</vt:lpstr>
      <vt:lpstr>X.2 NIS 2</vt:lpstr>
      <vt:lpstr>Notes</vt:lpstr>
      <vt:lpstr>Copyright</vt:lpstr>
      <vt:lpstr>References</vt:lpstr>
      <vt:lpstr>Category Drop down list</vt:lpstr>
      <vt:lpstr>demo</vt:lpstr>
      <vt:lpstr>LookupTable</vt:lpstr>
      <vt:lpstr>'ISMS Maturity Index - Annex'!Print_Area</vt:lpstr>
      <vt:lpstr>'ISMS Maturity Index - Clauses'!Print_Area</vt:lpstr>
    </vt:vector>
  </TitlesOfParts>
  <Manager/>
  <Company>CyberMinute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 Security Maturity Assessment</dc:title>
  <dc:subject>CMMI Based Security Assessment</dc:subject>
  <dc:creator>Peter Geelen</dc:creator>
  <cp:keywords/>
  <dc:description/>
  <cp:lastModifiedBy>Peter Geelen</cp:lastModifiedBy>
  <cp:revision/>
  <cp:lastPrinted>2023-06-30T09:47:05Z</cp:lastPrinted>
  <dcterms:created xsi:type="dcterms:W3CDTF">2008-07-31T14:15:29Z</dcterms:created>
  <dcterms:modified xsi:type="dcterms:W3CDTF">2024-04-25T11:27:20Z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mo">
    <vt:lpwstr>Yes</vt:lpwstr>
  </property>
</Properties>
</file>