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cenario_setup_1" sheetId="1" r:id="rId1"/>
    <sheet name="scenario_setup_2" sheetId="3" r:id="rId2"/>
    <sheet name="testing_after_fix_cap" sheetId="4" r:id="rId3"/>
    <sheet name="Summary_comparison_after_fix_ca" sheetId="5" r:id="rId4"/>
    <sheet name="Summary_comparison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5" l="1"/>
  <c r="F25" i="5" s="1"/>
  <c r="E24" i="5"/>
  <c r="D24" i="5"/>
  <c r="D25" i="5" s="1"/>
  <c r="F23" i="5"/>
  <c r="E23" i="5"/>
  <c r="D23" i="5"/>
  <c r="F19" i="5"/>
  <c r="F20" i="5" s="1"/>
  <c r="E19" i="5"/>
  <c r="D19" i="5"/>
  <c r="F18" i="5"/>
  <c r="E18" i="5"/>
  <c r="D18" i="5"/>
  <c r="F14" i="5"/>
  <c r="F15" i="5" s="1"/>
  <c r="E14" i="5"/>
  <c r="D14" i="5"/>
  <c r="D15" i="5" s="1"/>
  <c r="F13" i="5"/>
  <c r="E13" i="5"/>
  <c r="D13" i="5"/>
  <c r="F9" i="5"/>
  <c r="F10" i="5" s="1"/>
  <c r="E9" i="5"/>
  <c r="D9" i="5"/>
  <c r="F8" i="5"/>
  <c r="E8" i="5"/>
  <c r="D8" i="5"/>
  <c r="D10" i="5" s="1"/>
  <c r="E15" i="5" l="1"/>
  <c r="E10" i="5"/>
  <c r="E25" i="5"/>
  <c r="E20" i="5"/>
  <c r="D20" i="5"/>
  <c r="E8" i="2"/>
  <c r="F8" i="2"/>
  <c r="F10" i="2" s="1"/>
  <c r="E9" i="2"/>
  <c r="E10" i="2" s="1"/>
  <c r="F9" i="2"/>
  <c r="D9" i="2"/>
  <c r="D8" i="2"/>
  <c r="D13" i="2"/>
  <c r="E23" i="2"/>
  <c r="F23" i="2"/>
  <c r="E24" i="2"/>
  <c r="F24" i="2"/>
  <c r="D24" i="2"/>
  <c r="D23" i="2"/>
  <c r="F19" i="2"/>
  <c r="F18" i="2"/>
  <c r="E18" i="2"/>
  <c r="E19" i="2"/>
  <c r="D19" i="2"/>
  <c r="D18" i="2"/>
  <c r="D14" i="2"/>
  <c r="E14" i="2"/>
  <c r="F14" i="2"/>
  <c r="E13" i="2"/>
  <c r="F13" i="2"/>
  <c r="D20" i="2" l="1"/>
  <c r="D10" i="2"/>
  <c r="F20" i="2"/>
  <c r="E20" i="2"/>
  <c r="F15" i="2"/>
  <c r="D15" i="2"/>
  <c r="E15" i="2"/>
  <c r="F25" i="2" l="1"/>
  <c r="D25" i="2" l="1"/>
  <c r="E25" i="2"/>
</calcChain>
</file>

<file path=xl/sharedStrings.xml><?xml version="1.0" encoding="utf-8"?>
<sst xmlns="http://schemas.openxmlformats.org/spreadsheetml/2006/main" count="176" uniqueCount="46">
  <si>
    <t>FFSpd = Post_Spd + x
when not enough available data</t>
  </si>
  <si>
    <t>FF_condition volume, based on 7sec headway</t>
  </si>
  <si>
    <t>500 veh/hr</t>
  </si>
  <si>
    <t>7 mph</t>
  </si>
  <si>
    <t>Sampling method</t>
  </si>
  <si>
    <t>1. V/C below 0.5, sample 50 data points per 0.05 V/C bracket</t>
  </si>
  <si>
    <t>2. V/C above 0.5, sample 100 data points per 0.05 V/C bracket</t>
  </si>
  <si>
    <t>Assumption</t>
  </si>
  <si>
    <t>Result</t>
  </si>
  <si>
    <t>Alpha</t>
  </si>
  <si>
    <t>Beta</t>
  </si>
  <si>
    <t>R^2 &gt; 0.6, RMSE &lt; 10</t>
  </si>
  <si>
    <t>R^2 &gt; 0.5, RMSE &lt; 10</t>
  </si>
  <si>
    <t>alpha</t>
  </si>
  <si>
    <t>beta</t>
  </si>
  <si>
    <t>scenario_1</t>
  </si>
  <si>
    <t>scenario_2</t>
  </si>
  <si>
    <t>traditional</t>
  </si>
  <si>
    <t>FFSPD 70, VC 1.2</t>
  </si>
  <si>
    <t>FFSPD 70, VC 0.6</t>
  </si>
  <si>
    <t>speed change based on different V/C and VDF parameter</t>
  </si>
  <si>
    <t>Comparison</t>
  </si>
  <si>
    <t>Speed percent change</t>
  </si>
  <si>
    <t>FFSPD 70, VC 1</t>
  </si>
  <si>
    <t>FFSPD 70, VC 0.5</t>
  </si>
  <si>
    <t>FFSPD 70, VC 0.8</t>
  </si>
  <si>
    <t>FFSPD 70, VC 0.4</t>
  </si>
  <si>
    <t>Selection rule segments to average VDF</t>
  </si>
  <si>
    <t>FFSPD 70, VC 1.6</t>
  </si>
  <si>
    <t>validating RMSE</t>
  </si>
  <si>
    <t>scenario_1 runs</t>
  </si>
  <si>
    <t>scenario_2  runs</t>
  </si>
  <si>
    <t>setup</t>
  </si>
  <si>
    <t>sample_size= 50</t>
  </si>
  <si>
    <t>ffspd_offset= 5</t>
  </si>
  <si>
    <t>FF_Condition= 500</t>
  </si>
  <si>
    <t>points_threshold= 200</t>
  </si>
  <si>
    <t>criteria= adj_R2 &gt; 0.5 &amp; RMSE &lt; 10</t>
  </si>
  <si>
    <t>Changed ffspd average subset to be above post spd</t>
  </si>
  <si>
    <t>FF_Condition= 300</t>
  </si>
  <si>
    <t>ffspd_offset= 7</t>
  </si>
  <si>
    <t>points_threshold= 100</t>
  </si>
  <si>
    <t>criteria= adj_R2 &gt; 0.6 &amp; RMSE &lt; 10</t>
  </si>
  <si>
    <t>ffspd_offset= 10</t>
  </si>
  <si>
    <t>explained this is based on the HV% capacity not fixed capacity</t>
  </si>
  <si>
    <t>using scenario_2 parameters per Peng's decision on 3/13/2023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</si>
</sst>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9" fontId="0" fillId="0" borderId="0" xfId="1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19051</xdr:colOff>
      <xdr:row>17</xdr:row>
      <xdr:rowOff>38100</xdr:rowOff>
    </xdr:from>
    <xdr:to>
      <xdr:col>18</xdr:col>
      <xdr:colOff>560029</xdr:colOff>
      <xdr:row>33</xdr:row>
      <xdr:rowOff>170818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1726" y="3276600"/>
          <a:ext cx="6636978" cy="3180718"/>
        </a:xfrm>
        <a:prstGeom prst="rect">
          <a:avLst/>
        </a:prstGeom>
      </xdr:spPr>
    </xdr:pic>
    <xdr:clientData/>
  </xdr:twoCellAnchor>
  <xdr:twoCellAnchor editAs="oneCell">
    <xdr:from>
      <xdr:col>7</xdr:col>
      <xdr:colOff>609599</xdr:colOff>
      <xdr:row>0</xdr:row>
      <xdr:rowOff>180974</xdr:rowOff>
    </xdr:from>
    <xdr:to>
      <xdr:col>18</xdr:col>
      <xdr:colOff>428625</xdr:colOff>
      <xdr:row>16</xdr:row>
      <xdr:rowOff>177023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62674" y="180974"/>
          <a:ext cx="6524626" cy="30440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B7" sqref="B7:C9"/>
    </sheetView>
  </sheetViews>
  <sheetFormatPr defaultRowHeight="15" x14ac:dyDescent="0.25"/>
  <cols>
    <col min="2" max="2" width="41.5703125" customWidth="1"/>
    <col min="3" max="3" width="56" bestFit="1" customWidth="1"/>
  </cols>
  <sheetData>
    <row r="1" spans="2:3" x14ac:dyDescent="0.25">
      <c r="B1" s="6" t="s">
        <v>7</v>
      </c>
      <c r="C1" s="6"/>
    </row>
    <row r="2" spans="2:3" x14ac:dyDescent="0.25">
      <c r="B2" t="s">
        <v>1</v>
      </c>
      <c r="C2" t="s">
        <v>2</v>
      </c>
    </row>
    <row r="3" spans="2:3" ht="51" customHeight="1" x14ac:dyDescent="0.25">
      <c r="B3" s="1" t="s">
        <v>0</v>
      </c>
      <c r="C3" t="s">
        <v>3</v>
      </c>
    </row>
    <row r="4" spans="2:3" x14ac:dyDescent="0.25">
      <c r="B4" s="6" t="s">
        <v>4</v>
      </c>
      <c r="C4" t="s">
        <v>5</v>
      </c>
    </row>
    <row r="5" spans="2:3" x14ac:dyDescent="0.25">
      <c r="B5" s="6"/>
      <c r="C5" t="s">
        <v>6</v>
      </c>
    </row>
    <row r="6" spans="2:3" x14ac:dyDescent="0.25">
      <c r="B6" s="2" t="s">
        <v>27</v>
      </c>
      <c r="C6" s="4" t="s">
        <v>12</v>
      </c>
    </row>
    <row r="7" spans="2:3" x14ac:dyDescent="0.25">
      <c r="B7" s="6" t="s">
        <v>8</v>
      </c>
      <c r="C7" s="6"/>
    </row>
    <row r="8" spans="2:3" x14ac:dyDescent="0.25">
      <c r="B8" t="s">
        <v>9</v>
      </c>
      <c r="C8">
        <v>0.35</v>
      </c>
    </row>
    <row r="9" spans="2:3" x14ac:dyDescent="0.25">
      <c r="B9" t="s">
        <v>10</v>
      </c>
      <c r="C9">
        <v>2.91</v>
      </c>
    </row>
  </sheetData>
  <mergeCells count="3">
    <mergeCell ref="B4:B5"/>
    <mergeCell ref="B1:C1"/>
    <mergeCell ref="B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20" sqref="C20"/>
    </sheetView>
  </sheetViews>
  <sheetFormatPr defaultRowHeight="15" x14ac:dyDescent="0.25"/>
  <cols>
    <col min="2" max="2" width="42.42578125" bestFit="1" customWidth="1"/>
    <col min="3" max="3" width="56" bestFit="1" customWidth="1"/>
  </cols>
  <sheetData>
    <row r="1" spans="2:3" x14ac:dyDescent="0.25">
      <c r="B1" s="6" t="s">
        <v>7</v>
      </c>
      <c r="C1" s="6"/>
    </row>
    <row r="2" spans="2:3" x14ac:dyDescent="0.25">
      <c r="B2" t="s">
        <v>1</v>
      </c>
      <c r="C2" t="s">
        <v>2</v>
      </c>
    </row>
    <row r="3" spans="2:3" ht="28.5" customHeight="1" x14ac:dyDescent="0.25">
      <c r="B3" s="1" t="s">
        <v>0</v>
      </c>
      <c r="C3" t="s">
        <v>3</v>
      </c>
    </row>
    <row r="4" spans="2:3" x14ac:dyDescent="0.25">
      <c r="B4" s="6" t="s">
        <v>4</v>
      </c>
      <c r="C4" t="s">
        <v>5</v>
      </c>
    </row>
    <row r="5" spans="2:3" x14ac:dyDescent="0.25">
      <c r="B5" s="6"/>
      <c r="C5" t="s">
        <v>6</v>
      </c>
    </row>
    <row r="6" spans="2:3" x14ac:dyDescent="0.25">
      <c r="B6" s="2" t="s">
        <v>27</v>
      </c>
      <c r="C6" s="4" t="s">
        <v>11</v>
      </c>
    </row>
    <row r="7" spans="2:3" x14ac:dyDescent="0.25">
      <c r="B7" s="6" t="s">
        <v>8</v>
      </c>
      <c r="C7" s="6"/>
    </row>
    <row r="8" spans="2:3" x14ac:dyDescent="0.25">
      <c r="B8" t="s">
        <v>9</v>
      </c>
      <c r="C8">
        <v>0.53</v>
      </c>
    </row>
    <row r="9" spans="2:3" x14ac:dyDescent="0.25">
      <c r="B9" t="s">
        <v>10</v>
      </c>
      <c r="C9">
        <v>3.53</v>
      </c>
    </row>
  </sheetData>
  <mergeCells count="3">
    <mergeCell ref="B1:C1"/>
    <mergeCell ref="B4:B5"/>
    <mergeCell ref="B7:C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3"/>
  <sheetViews>
    <sheetView workbookViewId="0">
      <selection activeCell="H4" sqref="H4"/>
    </sheetView>
  </sheetViews>
  <sheetFormatPr defaultRowHeight="15" x14ac:dyDescent="0.25"/>
  <cols>
    <col min="2" max="2" width="6" bestFit="1" customWidth="1"/>
    <col min="3" max="3" width="47.42578125" bestFit="1" customWidth="1"/>
    <col min="4" max="4" width="14.85546875" bestFit="1" customWidth="1"/>
    <col min="5" max="5" width="6.140625" bestFit="1" customWidth="1"/>
    <col min="6" max="8" width="5" bestFit="1" customWidth="1"/>
    <col min="9" max="9" width="15.140625" bestFit="1" customWidth="1"/>
    <col min="11" max="11" width="6" bestFit="1" customWidth="1"/>
    <col min="12" max="12" width="47.42578125" bestFit="1" customWidth="1"/>
    <col min="13" max="13" width="15.28515625" bestFit="1" customWidth="1"/>
    <col min="14" max="14" width="6.140625" bestFit="1" customWidth="1"/>
    <col min="15" max="17" width="5" bestFit="1" customWidth="1"/>
    <col min="18" max="18" width="15.140625" bestFit="1" customWidth="1"/>
  </cols>
  <sheetData>
    <row r="1" spans="2:18" x14ac:dyDescent="0.25">
      <c r="D1" t="s">
        <v>30</v>
      </c>
      <c r="E1" s="6" t="s">
        <v>8</v>
      </c>
      <c r="F1" s="6"/>
      <c r="G1" s="6"/>
      <c r="H1" s="6"/>
      <c r="I1" t="s">
        <v>29</v>
      </c>
      <c r="M1" t="s">
        <v>31</v>
      </c>
      <c r="N1" s="6" t="s">
        <v>8</v>
      </c>
      <c r="O1" s="6"/>
      <c r="P1" s="6"/>
      <c r="Q1" s="6"/>
      <c r="R1" t="s">
        <v>29</v>
      </c>
    </row>
    <row r="2" spans="2:18" x14ac:dyDescent="0.25">
      <c r="D2">
        <v>1</v>
      </c>
      <c r="E2" t="s">
        <v>9</v>
      </c>
      <c r="F2">
        <v>0.3</v>
      </c>
      <c r="G2" t="s">
        <v>10</v>
      </c>
      <c r="H2">
        <v>2.89</v>
      </c>
      <c r="I2">
        <v>7.7</v>
      </c>
      <c r="M2">
        <v>1</v>
      </c>
      <c r="N2" t="s">
        <v>9</v>
      </c>
      <c r="O2">
        <v>0.48</v>
      </c>
      <c r="P2" t="s">
        <v>10</v>
      </c>
      <c r="Q2">
        <v>2.93</v>
      </c>
      <c r="R2">
        <v>7.48</v>
      </c>
    </row>
    <row r="3" spans="2:18" x14ac:dyDescent="0.25">
      <c r="D3">
        <v>2</v>
      </c>
      <c r="E3" t="s">
        <v>9</v>
      </c>
      <c r="F3">
        <v>0.33</v>
      </c>
      <c r="G3" t="s">
        <v>10</v>
      </c>
      <c r="H3">
        <v>3.05</v>
      </c>
      <c r="I3">
        <v>7.59</v>
      </c>
      <c r="M3">
        <v>2</v>
      </c>
      <c r="N3" t="s">
        <v>9</v>
      </c>
      <c r="O3">
        <v>0.44</v>
      </c>
      <c r="P3" t="s">
        <v>10</v>
      </c>
      <c r="Q3">
        <v>2.84</v>
      </c>
      <c r="R3">
        <v>7.39</v>
      </c>
    </row>
    <row r="4" spans="2:18" x14ac:dyDescent="0.25">
      <c r="D4" s="5">
        <v>3</v>
      </c>
      <c r="E4" s="5" t="s">
        <v>9</v>
      </c>
      <c r="F4" s="5">
        <v>0.33</v>
      </c>
      <c r="G4" s="5" t="s">
        <v>10</v>
      </c>
      <c r="H4" s="5">
        <v>3.06</v>
      </c>
      <c r="I4" s="5">
        <v>7.7</v>
      </c>
      <c r="J4" s="5"/>
      <c r="K4" s="5"/>
      <c r="L4" s="5"/>
      <c r="M4" s="5">
        <v>3</v>
      </c>
      <c r="N4" s="5" t="s">
        <v>9</v>
      </c>
      <c r="O4" s="5">
        <v>0.42</v>
      </c>
      <c r="P4" s="5" t="s">
        <v>10</v>
      </c>
      <c r="Q4" s="5">
        <v>2.72</v>
      </c>
      <c r="R4" s="5">
        <v>7.45</v>
      </c>
    </row>
    <row r="5" spans="2:18" x14ac:dyDescent="0.25">
      <c r="D5">
        <v>4</v>
      </c>
      <c r="E5" t="s">
        <v>9</v>
      </c>
      <c r="F5">
        <v>0.33</v>
      </c>
      <c r="G5" t="s">
        <v>10</v>
      </c>
      <c r="H5">
        <v>3.18</v>
      </c>
      <c r="I5">
        <v>7.78</v>
      </c>
      <c r="M5">
        <v>4</v>
      </c>
      <c r="N5" t="s">
        <v>9</v>
      </c>
      <c r="O5">
        <v>0.39</v>
      </c>
      <c r="P5" t="s">
        <v>10</v>
      </c>
      <c r="Q5">
        <v>2.7</v>
      </c>
      <c r="R5">
        <v>7.49</v>
      </c>
    </row>
    <row r="6" spans="2:18" x14ac:dyDescent="0.25">
      <c r="D6">
        <v>5</v>
      </c>
      <c r="E6" t="s">
        <v>9</v>
      </c>
      <c r="F6">
        <v>0.3</v>
      </c>
      <c r="G6" t="s">
        <v>10</v>
      </c>
      <c r="H6">
        <v>2.92</v>
      </c>
      <c r="I6">
        <v>7.72</v>
      </c>
      <c r="M6">
        <v>5</v>
      </c>
      <c r="N6" t="s">
        <v>9</v>
      </c>
      <c r="O6">
        <v>0.46</v>
      </c>
      <c r="P6" t="s">
        <v>10</v>
      </c>
      <c r="Q6">
        <v>3.12</v>
      </c>
      <c r="R6">
        <v>7.57</v>
      </c>
    </row>
    <row r="7" spans="2:18" x14ac:dyDescent="0.25">
      <c r="D7">
        <v>6</v>
      </c>
      <c r="E7" t="s">
        <v>9</v>
      </c>
      <c r="F7">
        <v>0.31</v>
      </c>
      <c r="G7" t="s">
        <v>10</v>
      </c>
      <c r="H7">
        <v>2.88</v>
      </c>
      <c r="I7">
        <v>7.68</v>
      </c>
      <c r="M7">
        <v>6</v>
      </c>
      <c r="N7" t="s">
        <v>9</v>
      </c>
      <c r="O7">
        <v>0.43</v>
      </c>
      <c r="P7" t="s">
        <v>10</v>
      </c>
      <c r="Q7">
        <v>2.86</v>
      </c>
      <c r="R7">
        <v>7.5</v>
      </c>
    </row>
    <row r="12" spans="2:18" x14ac:dyDescent="0.25">
      <c r="B12" t="s">
        <v>32</v>
      </c>
      <c r="K12" t="s">
        <v>32</v>
      </c>
    </row>
    <row r="13" spans="2:18" x14ac:dyDescent="0.25">
      <c r="B13">
        <v>1</v>
      </c>
      <c r="C13" t="s">
        <v>33</v>
      </c>
      <c r="K13">
        <v>1</v>
      </c>
      <c r="L13" t="s">
        <v>33</v>
      </c>
    </row>
    <row r="14" spans="2:18" x14ac:dyDescent="0.25">
      <c r="C14" t="s">
        <v>34</v>
      </c>
      <c r="L14" t="s">
        <v>34</v>
      </c>
    </row>
    <row r="15" spans="2:18" x14ac:dyDescent="0.25">
      <c r="C15" t="s">
        <v>35</v>
      </c>
      <c r="L15" t="s">
        <v>35</v>
      </c>
    </row>
    <row r="16" spans="2:18" x14ac:dyDescent="0.25">
      <c r="C16" t="s">
        <v>36</v>
      </c>
      <c r="L16" t="s">
        <v>36</v>
      </c>
    </row>
    <row r="17" spans="2:12" x14ac:dyDescent="0.25">
      <c r="C17" t="s">
        <v>37</v>
      </c>
      <c r="L17" t="s">
        <v>42</v>
      </c>
    </row>
    <row r="18" spans="2:12" x14ac:dyDescent="0.25">
      <c r="C18" t="s">
        <v>38</v>
      </c>
      <c r="L18" t="s">
        <v>38</v>
      </c>
    </row>
    <row r="20" spans="2:12" x14ac:dyDescent="0.25">
      <c r="B20">
        <v>2</v>
      </c>
      <c r="C20" t="s">
        <v>33</v>
      </c>
      <c r="K20">
        <v>2</v>
      </c>
      <c r="L20" t="s">
        <v>33</v>
      </c>
    </row>
    <row r="21" spans="2:12" x14ac:dyDescent="0.25">
      <c r="C21" t="s">
        <v>34</v>
      </c>
      <c r="L21" t="s">
        <v>34</v>
      </c>
    </row>
    <row r="22" spans="2:12" x14ac:dyDescent="0.25">
      <c r="C22" t="s">
        <v>39</v>
      </c>
      <c r="L22" t="s">
        <v>39</v>
      </c>
    </row>
    <row r="23" spans="2:12" x14ac:dyDescent="0.25">
      <c r="C23" t="s">
        <v>36</v>
      </c>
      <c r="L23" t="s">
        <v>36</v>
      </c>
    </row>
    <row r="24" spans="2:12" x14ac:dyDescent="0.25">
      <c r="C24" t="s">
        <v>37</v>
      </c>
      <c r="L24" t="s">
        <v>42</v>
      </c>
    </row>
    <row r="25" spans="2:12" x14ac:dyDescent="0.25">
      <c r="C25" t="s">
        <v>38</v>
      </c>
      <c r="L25" t="s">
        <v>38</v>
      </c>
    </row>
    <row r="27" spans="2:12" x14ac:dyDescent="0.25">
      <c r="B27">
        <v>3</v>
      </c>
      <c r="C27" t="s">
        <v>33</v>
      </c>
      <c r="K27">
        <v>3</v>
      </c>
      <c r="L27" t="s">
        <v>33</v>
      </c>
    </row>
    <row r="28" spans="2:12" x14ac:dyDescent="0.25">
      <c r="C28" t="s">
        <v>40</v>
      </c>
      <c r="L28" t="s">
        <v>40</v>
      </c>
    </row>
    <row r="29" spans="2:12" x14ac:dyDescent="0.25">
      <c r="C29" t="s">
        <v>35</v>
      </c>
      <c r="L29" t="s">
        <v>35</v>
      </c>
    </row>
    <row r="30" spans="2:12" x14ac:dyDescent="0.25">
      <c r="C30" t="s">
        <v>36</v>
      </c>
      <c r="L30" t="s">
        <v>36</v>
      </c>
    </row>
    <row r="31" spans="2:12" x14ac:dyDescent="0.25">
      <c r="C31" t="s">
        <v>37</v>
      </c>
      <c r="L31" t="s">
        <v>42</v>
      </c>
    </row>
    <row r="32" spans="2:12" x14ac:dyDescent="0.25">
      <c r="C32" t="s">
        <v>38</v>
      </c>
      <c r="L32" t="s">
        <v>38</v>
      </c>
    </row>
    <row r="34" spans="2:12" x14ac:dyDescent="0.25">
      <c r="B34">
        <v>4</v>
      </c>
      <c r="C34" t="s">
        <v>33</v>
      </c>
      <c r="K34">
        <v>4</v>
      </c>
      <c r="L34" t="s">
        <v>33</v>
      </c>
    </row>
    <row r="35" spans="2:12" x14ac:dyDescent="0.25">
      <c r="C35" t="s">
        <v>40</v>
      </c>
      <c r="L35" t="s">
        <v>40</v>
      </c>
    </row>
    <row r="36" spans="2:12" x14ac:dyDescent="0.25">
      <c r="C36" t="s">
        <v>35</v>
      </c>
      <c r="L36" t="s">
        <v>35</v>
      </c>
    </row>
    <row r="37" spans="2:12" x14ac:dyDescent="0.25">
      <c r="C37" t="s">
        <v>41</v>
      </c>
      <c r="L37" t="s">
        <v>41</v>
      </c>
    </row>
    <row r="38" spans="2:12" x14ac:dyDescent="0.25">
      <c r="C38" t="s">
        <v>37</v>
      </c>
      <c r="L38" t="s">
        <v>42</v>
      </c>
    </row>
    <row r="39" spans="2:12" x14ac:dyDescent="0.25">
      <c r="C39" t="s">
        <v>38</v>
      </c>
      <c r="L39" t="s">
        <v>38</v>
      </c>
    </row>
    <row r="41" spans="2:12" x14ac:dyDescent="0.25">
      <c r="B41">
        <v>5</v>
      </c>
      <c r="C41" t="s">
        <v>33</v>
      </c>
      <c r="L41" t="s">
        <v>33</v>
      </c>
    </row>
    <row r="42" spans="2:12" x14ac:dyDescent="0.25">
      <c r="C42" t="s">
        <v>43</v>
      </c>
      <c r="L42" t="s">
        <v>43</v>
      </c>
    </row>
    <row r="43" spans="2:12" x14ac:dyDescent="0.25">
      <c r="C43" t="s">
        <v>35</v>
      </c>
      <c r="L43" t="s">
        <v>35</v>
      </c>
    </row>
    <row r="44" spans="2:12" x14ac:dyDescent="0.25">
      <c r="C44" t="s">
        <v>41</v>
      </c>
      <c r="L44" t="s">
        <v>41</v>
      </c>
    </row>
    <row r="45" spans="2:12" x14ac:dyDescent="0.25">
      <c r="C45" t="s">
        <v>37</v>
      </c>
      <c r="L45" t="s">
        <v>42</v>
      </c>
    </row>
    <row r="46" spans="2:12" x14ac:dyDescent="0.25">
      <c r="C46" t="s">
        <v>38</v>
      </c>
      <c r="L46" t="s">
        <v>38</v>
      </c>
    </row>
    <row r="48" spans="2:12" x14ac:dyDescent="0.25">
      <c r="B48">
        <v>6</v>
      </c>
      <c r="C48" t="s">
        <v>33</v>
      </c>
      <c r="L48" t="s">
        <v>33</v>
      </c>
    </row>
    <row r="49" spans="3:12" x14ac:dyDescent="0.25">
      <c r="C49" t="s">
        <v>43</v>
      </c>
      <c r="L49" t="s">
        <v>43</v>
      </c>
    </row>
    <row r="50" spans="3:12" x14ac:dyDescent="0.25">
      <c r="C50" t="s">
        <v>35</v>
      </c>
      <c r="L50" t="s">
        <v>35</v>
      </c>
    </row>
    <row r="51" spans="3:12" x14ac:dyDescent="0.25">
      <c r="C51" t="s">
        <v>36</v>
      </c>
      <c r="L51" t="s">
        <v>36</v>
      </c>
    </row>
    <row r="52" spans="3:12" x14ac:dyDescent="0.25">
      <c r="C52" t="s">
        <v>37</v>
      </c>
      <c r="L52" t="s">
        <v>42</v>
      </c>
    </row>
    <row r="53" spans="3:12" x14ac:dyDescent="0.25">
      <c r="C53" t="s">
        <v>38</v>
      </c>
      <c r="L53" t="s">
        <v>38</v>
      </c>
    </row>
  </sheetData>
  <mergeCells count="2">
    <mergeCell ref="E1:H1"/>
    <mergeCell ref="N1:Q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25"/>
  <sheetViews>
    <sheetView workbookViewId="0">
      <selection activeCell="D4" sqref="D4"/>
    </sheetView>
  </sheetViews>
  <sheetFormatPr defaultRowHeight="15" x14ac:dyDescent="0.25"/>
  <cols>
    <col min="3" max="3" width="25.85546875" bestFit="1" customWidth="1"/>
    <col min="4" max="5" width="10.42578125" bestFit="1" customWidth="1"/>
  </cols>
  <sheetData>
    <row r="2" spans="3:6" x14ac:dyDescent="0.25">
      <c r="C2" s="6" t="s">
        <v>21</v>
      </c>
      <c r="D2" s="6"/>
      <c r="E2" s="6"/>
      <c r="F2" s="6"/>
    </row>
    <row r="3" spans="3:6" x14ac:dyDescent="0.25">
      <c r="D3" t="s">
        <v>15</v>
      </c>
      <c r="E3" t="s">
        <v>16</v>
      </c>
      <c r="F3" t="s">
        <v>17</v>
      </c>
    </row>
    <row r="4" spans="3:6" x14ac:dyDescent="0.25">
      <c r="C4" t="s">
        <v>13</v>
      </c>
      <c r="D4">
        <v>0.33</v>
      </c>
      <c r="E4">
        <v>0.42</v>
      </c>
      <c r="F4">
        <v>0.15</v>
      </c>
    </row>
    <row r="5" spans="3:6" x14ac:dyDescent="0.25">
      <c r="C5" t="s">
        <v>14</v>
      </c>
      <c r="D5">
        <v>3.06</v>
      </c>
      <c r="E5">
        <v>2.72</v>
      </c>
      <c r="F5">
        <v>4</v>
      </c>
    </row>
    <row r="7" spans="3:6" x14ac:dyDescent="0.25">
      <c r="C7" s="6" t="s">
        <v>20</v>
      </c>
      <c r="D7" s="6"/>
      <c r="E7" s="6"/>
      <c r="F7" s="6"/>
    </row>
    <row r="8" spans="3:6" x14ac:dyDescent="0.25">
      <c r="C8" t="s">
        <v>28</v>
      </c>
      <c r="D8">
        <f>70/(1+D4*1.6^D5)</f>
        <v>29.284534212313524</v>
      </c>
      <c r="E8">
        <f t="shared" ref="E8:F8" si="0">70/(1+E4*1.6^E5)</f>
        <v>27.908587504178538</v>
      </c>
      <c r="F8">
        <f t="shared" si="0"/>
        <v>35.299338389543323</v>
      </c>
    </row>
    <row r="9" spans="3:6" x14ac:dyDescent="0.25">
      <c r="C9" t="s">
        <v>25</v>
      </c>
      <c r="D9">
        <f>70/(1+D4*0.8^D5)</f>
        <v>59.997620526826793</v>
      </c>
      <c r="E9">
        <f t="shared" ref="E9:F9" si="1">70/(1+E4*0.8^E5)</f>
        <v>56.961308442173859</v>
      </c>
      <c r="F9">
        <f t="shared" si="1"/>
        <v>65.948145914983428</v>
      </c>
    </row>
    <row r="10" spans="3:6" x14ac:dyDescent="0.25">
      <c r="C10" t="s">
        <v>22</v>
      </c>
      <c r="D10" s="3">
        <f>(D9/D8-1)</f>
        <v>1.0487817935515964</v>
      </c>
      <c r="E10" s="3">
        <f>(E9/E8-1)</f>
        <v>1.0409957484822718</v>
      </c>
      <c r="F10" s="3">
        <f>(F9/F8-1)</f>
        <v>0.86825444678926789</v>
      </c>
    </row>
    <row r="11" spans="3:6" x14ac:dyDescent="0.25">
      <c r="D11" s="3"/>
      <c r="E11" s="3"/>
      <c r="F11" s="3"/>
    </row>
    <row r="12" spans="3:6" x14ac:dyDescent="0.25">
      <c r="C12" s="6" t="s">
        <v>20</v>
      </c>
      <c r="D12" s="6"/>
      <c r="E12" s="6"/>
      <c r="F12" s="6"/>
    </row>
    <row r="13" spans="3:6" x14ac:dyDescent="0.25">
      <c r="C13" t="s">
        <v>18</v>
      </c>
      <c r="D13">
        <f>70/(1+D4*1.2^D5)</f>
        <v>44.401811172652593</v>
      </c>
      <c r="E13">
        <f t="shared" ref="E13:F13" si="2">70/(1+E4*1.2^E5)</f>
        <v>41.428949810877107</v>
      </c>
      <c r="F13">
        <f t="shared" si="2"/>
        <v>53.392726385159875</v>
      </c>
    </row>
    <row r="14" spans="3:6" x14ac:dyDescent="0.25">
      <c r="C14" t="s">
        <v>19</v>
      </c>
      <c r="D14">
        <f>70/(1+D4*0.6^D5)</f>
        <v>65.473891892220536</v>
      </c>
      <c r="E14">
        <f t="shared" ref="E14:F14" si="3">70/(1+E4*0.6^E5)</f>
        <v>63.367361662909794</v>
      </c>
      <c r="F14">
        <f t="shared" si="3"/>
        <v>68.665149493839763</v>
      </c>
    </row>
    <row r="15" spans="3:6" x14ac:dyDescent="0.25">
      <c r="C15" t="s">
        <v>22</v>
      </c>
      <c r="D15" s="3">
        <f>(D14/D13-1)</f>
        <v>0.4745770535717786</v>
      </c>
      <c r="E15" s="3">
        <f>(E14/E13-1)</f>
        <v>0.5295430357800861</v>
      </c>
      <c r="F15" s="3">
        <f>(F14/F13-1)</f>
        <v>0.28603939417719548</v>
      </c>
    </row>
    <row r="16" spans="3:6" x14ac:dyDescent="0.25">
      <c r="D16" s="3"/>
      <c r="E16" s="3"/>
      <c r="F16" s="3"/>
    </row>
    <row r="17" spans="3:6" x14ac:dyDescent="0.25">
      <c r="C17" s="6" t="s">
        <v>20</v>
      </c>
      <c r="D17" s="6"/>
      <c r="E17" s="6"/>
      <c r="F17" s="6"/>
    </row>
    <row r="18" spans="3:6" x14ac:dyDescent="0.25">
      <c r="C18" t="s">
        <v>23</v>
      </c>
      <c r="D18">
        <f>70/(1+D4*1^D5)</f>
        <v>52.631578947368418</v>
      </c>
      <c r="E18">
        <f>70/(1+E4*1^E5)</f>
        <v>49.295774647887328</v>
      </c>
      <c r="F18">
        <f>70/(1+F4*1^F5)</f>
        <v>60.869565217391312</v>
      </c>
    </row>
    <row r="19" spans="3:6" x14ac:dyDescent="0.25">
      <c r="C19" t="s">
        <v>24</v>
      </c>
      <c r="D19">
        <f>70/(1+D4*0.5^D5)</f>
        <v>67.33555596002509</v>
      </c>
      <c r="E19">
        <f>70/(1+E4*0.5^E5)</f>
        <v>65.805230361267832</v>
      </c>
      <c r="F19">
        <f>70/(1+F4*0.5^F5)</f>
        <v>69.349845201238395</v>
      </c>
    </row>
    <row r="20" spans="3:6" x14ac:dyDescent="0.25">
      <c r="C20" t="s">
        <v>22</v>
      </c>
      <c r="D20" s="3">
        <f>(D19/D18-1)</f>
        <v>0.27937556324047685</v>
      </c>
      <c r="E20" s="3">
        <f>(E19/E18-1)</f>
        <v>0.33490610161429024</v>
      </c>
      <c r="F20" s="3">
        <f>(F19/F18-1)</f>
        <v>0.13931888544891624</v>
      </c>
    </row>
    <row r="22" spans="3:6" x14ac:dyDescent="0.25">
      <c r="C22" s="6" t="s">
        <v>20</v>
      </c>
      <c r="D22" s="6"/>
      <c r="E22" s="6"/>
      <c r="F22" s="6"/>
    </row>
    <row r="23" spans="3:6" x14ac:dyDescent="0.25">
      <c r="C23" t="s">
        <v>25</v>
      </c>
      <c r="D23">
        <f>70/(1+D4*0.8^D5)</f>
        <v>59.997620526826793</v>
      </c>
      <c r="E23">
        <f t="shared" ref="E23:F23" si="4">70/(1+E4*0.8^E5)</f>
        <v>56.961308442173859</v>
      </c>
      <c r="F23">
        <f t="shared" si="4"/>
        <v>65.948145914983428</v>
      </c>
    </row>
    <row r="24" spans="3:6" x14ac:dyDescent="0.25">
      <c r="C24" t="s">
        <v>26</v>
      </c>
      <c r="D24">
        <f>70/(1+D4*0.4^D5)</f>
        <v>68.628109189843471</v>
      </c>
      <c r="E24">
        <f t="shared" ref="E24:F24" si="5">70/(1+E4*0.4^E5)</f>
        <v>67.649725934485971</v>
      </c>
      <c r="F24">
        <f t="shared" si="5"/>
        <v>69.732228243544782</v>
      </c>
    </row>
    <row r="25" spans="3:6" x14ac:dyDescent="0.25">
      <c r="C25" t="s">
        <v>22</v>
      </c>
      <c r="D25" s="3">
        <f>(D24/D23-1)</f>
        <v>0.14384718239213701</v>
      </c>
      <c r="E25" s="3">
        <f>(E24/E23-1)</f>
        <v>0.18764346860400538</v>
      </c>
      <c r="F25" s="3">
        <f>(F24/F23-1)</f>
        <v>5.7379662097545081E-2</v>
      </c>
    </row>
  </sheetData>
  <mergeCells count="5">
    <mergeCell ref="C2:F2"/>
    <mergeCell ref="C7:F7"/>
    <mergeCell ref="C12:F12"/>
    <mergeCell ref="C17:F17"/>
    <mergeCell ref="C22:F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C2:F30"/>
  <sheetViews>
    <sheetView tabSelected="1" workbookViewId="0">
      <selection activeCell="D32" sqref="D32"/>
    </sheetView>
  </sheetViews>
  <sheetFormatPr defaultRowHeight="15" x14ac:dyDescent="0.25"/>
  <cols>
    <col min="3" max="3" width="25.85546875" bestFit="1" customWidth="1"/>
    <col min="4" max="5" width="10.42578125" bestFit="1" customWidth="1"/>
  </cols>
  <sheetData>
    <row r="2" spans="3:6" x14ac:dyDescent="0.25">
      <c r="C2" s="6" t="s">
        <v>21</v>
      </c>
      <c r="D2" s="6"/>
      <c r="E2" s="6"/>
      <c r="F2" s="6"/>
    </row>
    <row r="3" spans="3:6" x14ac:dyDescent="0.25">
      <c r="D3" t="s">
        <v>15</v>
      </c>
      <c r="E3" s="5" t="s">
        <v>16</v>
      </c>
      <c r="F3" t="s">
        <v>17</v>
      </c>
    </row>
    <row r="4" spans="3:6" x14ac:dyDescent="0.25">
      <c r="C4" t="s">
        <v>13</v>
      </c>
      <c r="D4">
        <v>0.35</v>
      </c>
      <c r="E4">
        <v>0.51</v>
      </c>
      <c r="F4">
        <v>0.15</v>
      </c>
    </row>
    <row r="5" spans="3:6" x14ac:dyDescent="0.25">
      <c r="C5" t="s">
        <v>14</v>
      </c>
      <c r="D5">
        <v>2.91</v>
      </c>
      <c r="E5">
        <v>3.53</v>
      </c>
      <c r="F5">
        <v>4</v>
      </c>
    </row>
    <row r="7" spans="3:6" x14ac:dyDescent="0.25">
      <c r="C7" s="6" t="s">
        <v>20</v>
      </c>
      <c r="D7" s="6"/>
      <c r="E7" s="6"/>
      <c r="F7" s="6"/>
    </row>
    <row r="8" spans="3:6" x14ac:dyDescent="0.25">
      <c r="C8" t="s">
        <v>28</v>
      </c>
      <c r="D8">
        <f>70/(1+D4*1.6^D5)</f>
        <v>29.483330663476202</v>
      </c>
      <c r="E8">
        <f t="shared" ref="E8:F8" si="0">70/(1+E4*1.6^E5)</f>
        <v>19.022411504422173</v>
      </c>
      <c r="F8">
        <f t="shared" si="0"/>
        <v>35.299338389543323</v>
      </c>
    </row>
    <row r="9" spans="3:6" x14ac:dyDescent="0.25">
      <c r="C9" t="s">
        <v>25</v>
      </c>
      <c r="D9">
        <f>70/(1+D4*0.8^D5)</f>
        <v>59.179839782381045</v>
      </c>
      <c r="E9">
        <f t="shared" ref="E9:F9" si="1">70/(1+E4*0.8^E5)</f>
        <v>56.818431993648197</v>
      </c>
      <c r="F9">
        <f t="shared" si="1"/>
        <v>65.948145914983428</v>
      </c>
    </row>
    <row r="10" spans="3:6" x14ac:dyDescent="0.25">
      <c r="C10" t="s">
        <v>22</v>
      </c>
      <c r="D10" s="3">
        <f>(D9/D8-1)</f>
        <v>1.0072304739875513</v>
      </c>
      <c r="E10" s="3">
        <f>(E9/E8-1)</f>
        <v>1.9869205584391607</v>
      </c>
      <c r="F10" s="3">
        <f>(F9/F8-1)</f>
        <v>0.86825444678926789</v>
      </c>
    </row>
    <row r="11" spans="3:6" x14ac:dyDescent="0.25">
      <c r="D11" s="3"/>
      <c r="E11" s="3"/>
      <c r="F11" s="3"/>
    </row>
    <row r="12" spans="3:6" x14ac:dyDescent="0.25">
      <c r="C12" s="6" t="s">
        <v>20</v>
      </c>
      <c r="D12" s="6"/>
      <c r="E12" s="6"/>
      <c r="F12" s="6"/>
    </row>
    <row r="13" spans="3:6" x14ac:dyDescent="0.25">
      <c r="C13" t="s">
        <v>18</v>
      </c>
      <c r="D13">
        <f>70/(1+D4*1.2^D5)</f>
        <v>43.888334612735967</v>
      </c>
      <c r="E13">
        <f t="shared" ref="E13:F13" si="2">70/(1+E4*1.2^E5)</f>
        <v>35.520577117861443</v>
      </c>
      <c r="F13">
        <f t="shared" si="2"/>
        <v>53.392726385159875</v>
      </c>
    </row>
    <row r="14" spans="3:6" x14ac:dyDescent="0.25">
      <c r="C14" t="s">
        <v>19</v>
      </c>
      <c r="D14">
        <f>70/(1+D4*0.6^D5)</f>
        <v>64.865458425466997</v>
      </c>
      <c r="E14">
        <f t="shared" ref="E14:F14" si="3">70/(1+E4*0.6^E5)</f>
        <v>64.573746552785863</v>
      </c>
      <c r="F14">
        <f t="shared" si="3"/>
        <v>68.665149493839763</v>
      </c>
    </row>
    <row r="15" spans="3:6" x14ac:dyDescent="0.25">
      <c r="C15" t="s">
        <v>22</v>
      </c>
      <c r="D15" s="3">
        <f>(D14/D13-1)</f>
        <v>0.47796581934197313</v>
      </c>
      <c r="E15" s="3">
        <f>(E14/E13-1)</f>
        <v>0.81792503929546512</v>
      </c>
      <c r="F15" s="3">
        <f>(F14/F13-1)</f>
        <v>0.28603939417719548</v>
      </c>
    </row>
    <row r="16" spans="3:6" x14ac:dyDescent="0.25">
      <c r="D16" s="3"/>
      <c r="E16" s="3"/>
      <c r="F16" s="3"/>
    </row>
    <row r="17" spans="3:6" x14ac:dyDescent="0.25">
      <c r="C17" s="6" t="s">
        <v>20</v>
      </c>
      <c r="D17" s="6"/>
      <c r="E17" s="6"/>
      <c r="F17" s="6"/>
    </row>
    <row r="18" spans="3:6" x14ac:dyDescent="0.25">
      <c r="C18" t="s">
        <v>23</v>
      </c>
      <c r="D18">
        <f>70/(1+D4*1^D5)</f>
        <v>51.851851851851848</v>
      </c>
      <c r="E18">
        <f>70/(1+E4*1^E5)</f>
        <v>46.357615894039732</v>
      </c>
      <c r="F18">
        <f>70/(1+F4*1^F5)</f>
        <v>60.869565217391312</v>
      </c>
    </row>
    <row r="19" spans="3:6" x14ac:dyDescent="0.25">
      <c r="C19" t="s">
        <v>24</v>
      </c>
      <c r="D19">
        <f>70/(1+D4*0.5^D5)</f>
        <v>66.885401326897309</v>
      </c>
      <c r="E19">
        <f>70/(1+E4*0.5^E5)</f>
        <v>67.040152830089639</v>
      </c>
      <c r="F19">
        <f>70/(1+F4*0.5^F5)</f>
        <v>69.349845201238395</v>
      </c>
    </row>
    <row r="20" spans="3:6" x14ac:dyDescent="0.25">
      <c r="C20" t="s">
        <v>22</v>
      </c>
      <c r="D20" s="3">
        <f>(D19/D18-1)</f>
        <v>0.28993273987587687</v>
      </c>
      <c r="E20" s="3">
        <f>(E19/E18-1)</f>
        <v>0.44615186819193364</v>
      </c>
      <c r="F20" s="3">
        <f>(F19/F18-1)</f>
        <v>0.13931888544891624</v>
      </c>
    </row>
    <row r="22" spans="3:6" x14ac:dyDescent="0.25">
      <c r="C22" s="6" t="s">
        <v>20</v>
      </c>
      <c r="D22" s="6"/>
      <c r="E22" s="6"/>
      <c r="F22" s="6"/>
    </row>
    <row r="23" spans="3:6" x14ac:dyDescent="0.25">
      <c r="C23" t="s">
        <v>25</v>
      </c>
      <c r="D23">
        <f>70/(1+D4*0.8^D5)</f>
        <v>59.179839782381045</v>
      </c>
      <c r="E23">
        <f t="shared" ref="E23:F23" si="4">70/(1+E4*0.8^E5)</f>
        <v>56.818431993648197</v>
      </c>
      <c r="F23">
        <f t="shared" si="4"/>
        <v>65.948145914983428</v>
      </c>
    </row>
    <row r="24" spans="3:6" x14ac:dyDescent="0.25">
      <c r="C24" t="s">
        <v>26</v>
      </c>
      <c r="D24">
        <f>70/(1+D4*0.4^D5)</f>
        <v>68.337649284246496</v>
      </c>
      <c r="E24">
        <f t="shared" ref="E24:F24" si="5">70/(1+E4*0.4^E5)</f>
        <v>68.621825491957608</v>
      </c>
      <c r="F24">
        <f t="shared" si="5"/>
        <v>69.732228243544782</v>
      </c>
    </row>
    <row r="25" spans="3:6" x14ac:dyDescent="0.25">
      <c r="C25" t="s">
        <v>22</v>
      </c>
      <c r="D25" s="3">
        <f>(D24/D23-1)</f>
        <v>0.15474542573181993</v>
      </c>
      <c r="E25" s="3">
        <f>(E24/E23-1)</f>
        <v>0.207738810877937</v>
      </c>
      <c r="F25" s="3">
        <f>(F24/F23-1)</f>
        <v>5.7379662097545081E-2</v>
      </c>
    </row>
    <row r="29" spans="3:6" x14ac:dyDescent="0.25">
      <c r="C29" s="5" t="s">
        <v>45</v>
      </c>
    </row>
    <row r="30" spans="3:6" x14ac:dyDescent="0.25">
      <c r="C30" t="s">
        <v>44</v>
      </c>
    </row>
  </sheetData>
  <mergeCells count="5">
    <mergeCell ref="C12:F12"/>
    <mergeCell ref="C2:F2"/>
    <mergeCell ref="C17:F17"/>
    <mergeCell ref="C22:F22"/>
    <mergeCell ref="C7:F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scenario_setup_1</vt:lpstr>
      <vt:lpstr>scenario_setup_2</vt:lpstr>
      <vt:lpstr>testing_after_fix_cap</vt:lpstr>
      <vt:lpstr>Summary_comparison_after_fix_ca</vt:lpstr>
      <vt:lpstr>Summary_comparison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2023-03-13T19:23:17Z</dcterms:modified>
</cp:coreProperties>
</file>