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https://d.docs.live.net/e12efd36acd7df93/Stanford Summer 2017/BUS 123 W — Value Investing An Introduction/BUS 123W— Week 3_Accounting/"/>
    </mc:Choice>
  </mc:AlternateContent>
  <bookViews>
    <workbookView xWindow="0" yWindow="0" windowWidth="28800" windowHeight="13275"/>
  </bookViews>
  <sheets>
    <sheet name="Defining a Business" sheetId="8" r:id="rId1"/>
    <sheet name="Key Ratios" sheetId="9" r:id="rId2"/>
    <sheet name="Balance Sheet" sheetId="1" r:id="rId3"/>
    <sheet name="Income Statement" sheetId="3" r:id="rId4"/>
    <sheet name="Statement of Cash Flows" sheetId="2" r:id="rId5"/>
    <sheet name="Note_5 (Revenue)" sheetId="4" r:id="rId6"/>
    <sheet name="Note_25 (Earnings per share)" sheetId="6" r:id="rId7"/>
    <sheet name="Administrative expenses (CapEx)" sheetId="5" r:id="rId8"/>
  </sheets>
  <definedNames>
    <definedName name="Amortisation_of_intangible_assets">'Administrative expenses (CapEx)'!$B$3:$C$3</definedName>
    <definedName name="Capital_Employed___Total_Assets_–_Excess_Cash_–_non_interest_bearing_liabilities_–_goodwill">'Balance Sheet'!#REF!</definedName>
    <definedName name="Cash_and_cash_equivalents">'Balance Sheet'!$B$12</definedName>
    <definedName name="Cash_flows_from_operating_activities">'Statement of Cash Flows'!$B$2</definedName>
    <definedName name="Closing_cash_and_cash_equivalents">'Statement of Cash Flows'!$B$24</definedName>
    <definedName name="current_assets">'Balance Sheet'!#REF!</definedName>
    <definedName name="Current_income_tax">'Balance Sheet'!$B$17</definedName>
    <definedName name="Deferred_tax">'Balance Sheet'!$B$20</definedName>
    <definedName name="Depreciation_of_property__plant_and_equipment">'Administrative expenses (CapEx)'!$B$2:$C$2</definedName>
    <definedName name="Derivative_financial_instruments">'Balance Sheet'!$B$11</definedName>
    <definedName name="Dividends_paid">'Statement of Cash Flows'!$B$16</definedName>
    <definedName name="Exchange_movements">'Statement of Cash Flows'!$B$23</definedName>
    <definedName name="Financial_liabilities">'Balance Sheet'!$B$16</definedName>
    <definedName name="Financing_activities">'Statement of Cash Flows'!$B$13</definedName>
    <definedName name="FY_2015">'Administrative expenses (CapEx)'!$C$2:$C$7</definedName>
    <definedName name="FY_2016">'Administrative expenses (CapEx)'!$B$2:$B$7</definedName>
    <definedName name="goodwill">'Balance Sheet'!#REF!</definedName>
    <definedName name="goodwill__intangible_assets">'Balance Sheet'!#REF!</definedName>
    <definedName name="Intangible_assets">'Balance Sheet'!$B$4</definedName>
    <definedName name="Interest_paid">'Statement of Cash Flows'!$B$3</definedName>
    <definedName name="Interest_received">'Statement of Cash Flows'!$B$10</definedName>
    <definedName name="Investing_activities">'Statement of Cash Flows'!$B$7</definedName>
    <definedName name="Net_cash_from__used_in__investing_activities">'Statement of Cash Flows'!$B$11</definedName>
    <definedName name="Net_cash_from_operating_activities">'Statement of Cash Flows'!$B$5</definedName>
    <definedName name="Net_cash_used_in_financing_activities">'Statement of Cash Flows'!$B$17</definedName>
    <definedName name="Net_movement_in_cash_and_cash_equivalents">'Statement of Cash Flows'!$B$22</definedName>
    <definedName name="Non_current_assets">'Balance Sheet'!#REF!</definedName>
    <definedName name="non_interest_bearing_liabilities">'Balance Sheet'!#REF!</definedName>
    <definedName name="non_interest_bearing_liabilities___Trade_and_other_payables">'Balance Sheet'!#REF!</definedName>
    <definedName name="Opening_cash_and_cash_equivalents">'Statement of Cash Flows'!$B$21</definedName>
    <definedName name="Operating_lease_costs">'Administrative expenses (CapEx)'!$B$4:$C$4</definedName>
    <definedName name="Other_non_staff_costs">'Administrative expenses (CapEx)'!$B$7:$C$7</definedName>
    <definedName name="Other_occupancy_related_costs">'Administrative expenses (CapEx)'!$B$5:$C$5</definedName>
    <definedName name="Other_reserves">'Balance Sheet'!$B$25</definedName>
    <definedName name="Property__plant_and_equipment">'Balance Sheet'!$B$3</definedName>
    <definedName name="Purchase_of_intangible_assets">'Statement of Cash Flows'!$B$9</definedName>
    <definedName name="Purchase_of_property__plant_and_equipment">'Statement of Cash Flows'!$B$8</definedName>
    <definedName name="Purchases_of_own_shares_–_Employee_Benefit_Trust">'Statement of Cash Flows'!$B$15</definedName>
    <definedName name="Purchases_of_own_shares_–_Treasury">'Statement of Cash Flows'!$B$14</definedName>
    <definedName name="Retained_earnings">'Balance Sheet'!$B$26</definedName>
    <definedName name="Share_capital">'Balance Sheet'!$B$23</definedName>
    <definedName name="Share_premium">'Balance Sheet'!$B$24</definedName>
    <definedName name="Staff_costs__see_note_8">'Administrative expenses (CapEx)'!$B$6:$C$6</definedName>
    <definedName name="Stock_borrowing_collateral">'Balance Sheet'!$B$10</definedName>
    <definedName name="Taxation_paid">'Statement of Cash Flows'!$B$4</definedName>
    <definedName name="Total_Assets">'Balance Sheet'!#REF!</definedName>
    <definedName name="Total_Assets_____Non_current_assets_____Current_assets">'Balance Sheet'!#REF!</definedName>
    <definedName name="Trade_and_other_payables">'Balance Sheet'!$B$15</definedName>
    <definedName name="Trade_and_other_receivables">'Balance Sheet'!$B$8</definedName>
    <definedName name="Trading_investments">'Balance Sheet'!$B$9</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5" i="9" l="1"/>
  <c r="B34" i="9"/>
  <c r="B33" i="9"/>
  <c r="A33" i="9"/>
  <c r="A35" i="9"/>
  <c r="A34" i="9"/>
  <c r="B29" i="9"/>
  <c r="A29" i="9"/>
  <c r="B28" i="9"/>
  <c r="B27" i="9"/>
  <c r="A28" i="9"/>
  <c r="A27" i="9"/>
  <c r="B26" i="9"/>
  <c r="B30" i="9" s="1"/>
  <c r="A26" i="9"/>
  <c r="B10" i="9"/>
  <c r="B9" i="9"/>
  <c r="B8" i="9"/>
  <c r="B12" i="9"/>
  <c r="A10" i="9"/>
  <c r="A9" i="9"/>
  <c r="A8" i="9"/>
  <c r="A12" i="9"/>
  <c r="B7" i="9"/>
  <c r="B6" i="9"/>
  <c r="A7" i="9"/>
  <c r="A6" i="9"/>
  <c r="B22" i="9"/>
  <c r="B21" i="9"/>
  <c r="B20" i="9"/>
  <c r="B19" i="9"/>
  <c r="A22" i="9"/>
  <c r="A21" i="9"/>
  <c r="A20" i="9"/>
  <c r="A19" i="9"/>
  <c r="B18" i="9"/>
  <c r="A18" i="9"/>
  <c r="B41" i="9"/>
  <c r="B15" i="9"/>
  <c r="C28" i="2"/>
  <c r="C27" i="2"/>
  <c r="C26" i="2"/>
  <c r="H7" i="1"/>
  <c r="H4" i="1"/>
  <c r="B26" i="2"/>
  <c r="B30" i="2" s="1"/>
  <c r="A26" i="2"/>
  <c r="B32" i="1"/>
  <c r="C32" i="1"/>
  <c r="B31" i="1"/>
  <c r="C31" i="1"/>
  <c r="B30" i="1"/>
  <c r="B36" i="9" l="1"/>
  <c r="B11" i="9"/>
  <c r="B13" i="9" s="1"/>
  <c r="B23" i="9"/>
</calcChain>
</file>

<file path=xl/sharedStrings.xml><?xml version="1.0" encoding="utf-8"?>
<sst xmlns="http://schemas.openxmlformats.org/spreadsheetml/2006/main" count="191" uniqueCount="152">
  <si>
    <t>Capital Employed = Total Assets – Excess Cash – non-interest bearing liabilities – goodwill</t>
  </si>
  <si>
    <t> </t>
  </si>
  <si>
    <t>Non current assets</t>
  </si>
  <si>
    <t>Deferred tax</t>
  </si>
  <si>
    <t>non-interest bearing liabilities</t>
  </si>
  <si>
    <t>Working Capital</t>
  </si>
  <si>
    <t>Trade and other receivables</t>
  </si>
  <si>
    <t>Property, plant and equipment</t>
  </si>
  <si>
    <t>Intangible assets</t>
  </si>
  <si>
    <t>Current assets</t>
  </si>
  <si>
    <t>Trading investments</t>
  </si>
  <si>
    <t>Stock borrowing collateral</t>
  </si>
  <si>
    <t>Derivative financial instruments</t>
  </si>
  <si>
    <t>Cash and cash equivalents</t>
  </si>
  <si>
    <t>Current liabilities</t>
  </si>
  <si>
    <t>Trade and other payables</t>
  </si>
  <si>
    <t>Financial liabilities</t>
  </si>
  <si>
    <t>Current income tax</t>
  </si>
  <si>
    <t>Non current liabilities</t>
  </si>
  <si>
    <t>Equity</t>
  </si>
  <si>
    <t>Share capital</t>
  </si>
  <si>
    <t>Share premium</t>
  </si>
  <si>
    <t>Other reserves</t>
  </si>
  <si>
    <t>Retained earnings</t>
  </si>
  <si>
    <t xml:space="preserve">Total equity </t>
  </si>
  <si>
    <t>Capital Employed (Min)= Total Assets – Excess Cash – non-interest bearing liabilities – goodwill</t>
  </si>
  <si>
    <t>Capital Employed (Max) = Total Assets – Excess Cash – non-interest bearing liabilities – goodwill</t>
  </si>
  <si>
    <t>FY 2016</t>
  </si>
  <si>
    <t>FY 2015</t>
  </si>
  <si>
    <t>Cash flows from operating activities</t>
  </si>
  <si>
    <t>Interest paid</t>
  </si>
  <si>
    <t>Taxation paid</t>
  </si>
  <si>
    <t>Net cash from operating activities</t>
  </si>
  <si>
    <t>Purchase of property, plant and equipment</t>
  </si>
  <si>
    <t>Purchase of intangible assets</t>
  </si>
  <si>
    <t>Interest received</t>
  </si>
  <si>
    <t>Net cash from/(used in) investing activities</t>
  </si>
  <si>
    <t>Financing activities</t>
  </si>
  <si>
    <t>Purchases of own shares – Treasury</t>
  </si>
  <si>
    <t>Purchases of own shares – Employee Benefit Trust</t>
  </si>
  <si>
    <t>Dividends paid</t>
  </si>
  <si>
    <t>Net cash used in financing activities</t>
  </si>
  <si>
    <t>Net movement in cash and cash equivalents</t>
  </si>
  <si>
    <t>Investing activities</t>
  </si>
  <si>
    <t>Opening cash and cash equivalents</t>
  </si>
  <si>
    <t>Exchange movements</t>
  </si>
  <si>
    <t>Closing cash and cash equivalents</t>
  </si>
  <si>
    <t>Revenue</t>
  </si>
  <si>
    <t>Other operating income/(expense)</t>
  </si>
  <si>
    <t>Total income</t>
  </si>
  <si>
    <t>Administrative expenses</t>
  </si>
  <si>
    <t>Operating profit</t>
  </si>
  <si>
    <t>Finance income</t>
  </si>
  <si>
    <t>Finance costs</t>
  </si>
  <si>
    <t>Profit before tax</t>
  </si>
  <si>
    <t>Taxation</t>
  </si>
  <si>
    <t>Profit after tax</t>
  </si>
  <si>
    <t>Attributable to:</t>
  </si>
  <si>
    <t>Owners of the parent</t>
  </si>
  <si>
    <t>Earnings per share</t>
  </si>
  <si>
    <t>Basic</t>
  </si>
  <si>
    <t>23.5p</t>
  </si>
  <si>
    <t>19.5p</t>
  </si>
  <si>
    <t>Diluted</t>
  </si>
  <si>
    <t>22.4p</t>
  </si>
  <si>
    <t>18.3p</t>
  </si>
  <si>
    <t>Net trading gains</t>
  </si>
  <si>
    <t>Institutional commissions</t>
  </si>
  <si>
    <t>Net institutional income</t>
  </si>
  <si>
    <t>Corporate retainers</t>
  </si>
  <si>
    <t>Advisory fees</t>
  </si>
  <si>
    <t>Placing commissions</t>
  </si>
  <si>
    <t>Depreciation of property, plant and equipment</t>
  </si>
  <si>
    <t>Amortisation of intangible assets</t>
  </si>
  <si>
    <t>Operating lease costs</t>
  </si>
  <si>
    <t>Other occupancy related costs</t>
  </si>
  <si>
    <t>Staff costs (see note 8)</t>
  </si>
  <si>
    <t>Other non-staff costs</t>
  </si>
  <si>
    <t>Free Cash Flow (FCF)</t>
  </si>
  <si>
    <t>• Book Value</t>
  </si>
  <si>
    <t>• Tangible Book Value</t>
  </si>
  <si>
    <t>When applied to a whole company, book value means equity</t>
  </si>
  <si>
    <t xml:space="preserve">Tangible book value is simply book value minus intangible assets. </t>
  </si>
  <si>
    <t>• shares outstanding</t>
  </si>
  <si>
    <t>This is the number of shares that people, investment funds, and other entities hold.</t>
  </si>
  <si>
    <t>• fully diluted shares</t>
  </si>
  <si>
    <t>• authorized shares</t>
  </si>
  <si>
    <t>25. Earnings per share</t>
  </si>
  <si>
    <t>year. Diluted earnings per share takes account of contingently issuable shares arising from share scheme award</t>
  </si>
  <si>
    <t>considered dilutive when their conversion would decrease the profit per share or increase the loss per share from</t>
  </si>
  <si>
    <t>continuing operations attributable to the equity holders. Therefore shares that may be considered dilutive while</t>
  </si>
  <si>
    <t>positive earnings are being reported may not be dilutive while losses are incurred.</t>
  </si>
  <si>
    <r>
      <t xml:space="preserve">Basic earnings per share is calculated on a profit after tax of £26,399,000 (2015: £21,549,000) and </t>
    </r>
    <r>
      <rPr>
        <b/>
        <sz val="10"/>
        <color theme="1"/>
        <rFont val="Arial"/>
        <family val="2"/>
      </rPr>
      <t>112,255,294</t>
    </r>
  </si>
  <si>
    <r>
      <t xml:space="preserve">(2015: </t>
    </r>
    <r>
      <rPr>
        <b/>
        <sz val="10"/>
        <color theme="1"/>
        <rFont val="Arial"/>
        <family val="2"/>
      </rPr>
      <t>110,757,969</t>
    </r>
    <r>
      <rPr>
        <sz val="10"/>
        <color theme="1"/>
        <rFont val="Arial"/>
        <family val="2"/>
      </rPr>
      <t>) ordinary shares being the weighted average number of ordinary shares in issue during the</t>
    </r>
  </si>
  <si>
    <r>
      <t>arrangements where their impact would be dilutive. In accordance with</t>
    </r>
    <r>
      <rPr>
        <b/>
        <sz val="10"/>
        <color theme="1"/>
        <rFont val="Arial"/>
        <family val="2"/>
      </rPr>
      <t xml:space="preserve"> IAS 33</t>
    </r>
    <r>
      <rPr>
        <sz val="10"/>
        <color theme="1"/>
        <rFont val="Arial"/>
        <family val="2"/>
      </rPr>
      <t>, potential ordinary shares are only</t>
    </r>
  </si>
  <si>
    <r>
      <t>The calculations</t>
    </r>
    <r>
      <rPr>
        <u/>
        <sz val="10"/>
        <color theme="1"/>
        <rFont val="Arial"/>
        <family val="2"/>
      </rPr>
      <t xml:space="preserve"> exclude</t>
    </r>
    <r>
      <rPr>
        <sz val="10"/>
        <color theme="1"/>
        <rFont val="Arial"/>
        <family val="2"/>
      </rPr>
      <t xml:space="preserve"> shares held by the Employee Benefit Trust on behalf of the Group and shares held in Treasury.</t>
    </r>
  </si>
  <si>
    <t>Number</t>
  </si>
  <si>
    <t>Weighted average number of ordinary shares in issued during the year – basic</t>
  </si>
  <si>
    <t>Dilutive effect of share awards</t>
  </si>
  <si>
    <t>Diluted number of ordinary shares</t>
  </si>
  <si>
    <r>
      <t xml:space="preserve">
Expense of occupying factory, office, warehouse, or other space, and which is often the second largest business cost after payroll. Some firms which, although owning the occupied property, </t>
    </r>
    <r>
      <rPr>
        <b/>
        <sz val="11"/>
        <color theme="1"/>
        <rFont val="Calibri"/>
        <family val="2"/>
        <scheme val="minor"/>
      </rPr>
      <t>charge occupancy costs against their earnings</t>
    </r>
    <r>
      <rPr>
        <sz val="11"/>
        <color theme="1"/>
        <rFont val="Calibri"/>
        <family val="2"/>
        <scheme val="minor"/>
      </rPr>
      <t xml:space="preserve"> to have a realistic view of their expenses.
Read more: http://www.businessdictionary.com/definition/occupancy-cost.html</t>
    </r>
  </si>
  <si>
    <t>capital expenditure (CAPEX) - An amount spent to acquire or upgrade productive assets (such as buildings, machinery and equipment, vehicles) in order to increase the capacity or efficiency of a company for more than one accounting period. Also called capital spending.</t>
  </si>
  <si>
    <t>CAPEX Estimate</t>
  </si>
  <si>
    <t>Free Cash Flow (FCF) = OCF - Maintanance CAPEX - Operating Lease</t>
  </si>
  <si>
    <r>
      <t>·</t>
    </r>
    <r>
      <rPr>
        <sz val="7"/>
        <color theme="1"/>
        <rFont val="Times New Roman"/>
        <family val="1"/>
      </rPr>
      <t xml:space="preserve">         </t>
    </r>
    <r>
      <rPr>
        <b/>
        <sz val="12"/>
        <color theme="1"/>
        <rFont val="Times New Roman"/>
        <family val="1"/>
      </rPr>
      <t>Free Cash Flow</t>
    </r>
    <r>
      <rPr>
        <sz val="12"/>
        <color theme="1"/>
        <rFont val="Times New Roman"/>
        <family val="1"/>
      </rPr>
      <t> </t>
    </r>
  </si>
  <si>
    <r>
      <t>·</t>
    </r>
    <r>
      <rPr>
        <sz val="7"/>
        <color theme="1"/>
        <rFont val="Times New Roman"/>
        <family val="1"/>
      </rPr>
      <t xml:space="preserve">         </t>
    </r>
    <r>
      <rPr>
        <sz val="12"/>
        <color theme="1"/>
        <rFont val="Times New Roman"/>
        <family val="1"/>
      </rPr>
      <t>Unlike operating income, free cash flow does require some calculation. At a very basic level, it equals </t>
    </r>
    <r>
      <rPr>
        <i/>
        <sz val="12"/>
        <color theme="1"/>
        <rFont val="Times New Roman"/>
        <family val="1"/>
      </rPr>
      <t>cash flow from operations</t>
    </r>
    <r>
      <rPr>
        <sz val="12"/>
        <color theme="1"/>
        <rFont val="Times New Roman"/>
        <family val="1"/>
      </rPr>
      <t> minus </t>
    </r>
    <r>
      <rPr>
        <i/>
        <sz val="12"/>
        <color theme="1"/>
        <rFont val="Times New Roman"/>
        <family val="1"/>
      </rPr>
      <t>capital expenditures</t>
    </r>
    <r>
      <rPr>
        <sz val="12"/>
        <color theme="1"/>
        <rFont val="Times New Roman"/>
        <family val="1"/>
      </rPr>
      <t>. Therefore, it's derived from the cash flow statement. Free cash flow is a measure of the amount of cash that a company </t>
    </r>
    <r>
      <rPr>
        <i/>
        <sz val="12"/>
        <color theme="1"/>
        <rFont val="Times New Roman"/>
        <family val="1"/>
      </rPr>
      <t>throws off</t>
    </r>
    <r>
      <rPr>
        <sz val="12"/>
        <color theme="1"/>
        <rFont val="Times New Roman"/>
        <family val="1"/>
      </rPr>
      <t> just by operating. With this cash, a company could </t>
    </r>
    <r>
      <rPr>
        <i/>
        <sz val="12"/>
        <color theme="1"/>
        <rFont val="Times New Roman"/>
        <family val="1"/>
      </rPr>
      <t>do</t>
    </r>
    <r>
      <rPr>
        <sz val="12"/>
        <color theme="1"/>
        <rFont val="Times New Roman"/>
        <family val="1"/>
      </rPr>
      <t> things. To get a better grip on these possibilities, let’s dive deeper into capital expenditures.</t>
    </r>
  </si>
  <si>
    <r>
      <t>·</t>
    </r>
    <r>
      <rPr>
        <sz val="7"/>
        <color theme="1"/>
        <rFont val="Times New Roman"/>
        <family val="1"/>
      </rPr>
      <t xml:space="preserve">         </t>
    </r>
    <r>
      <rPr>
        <sz val="12"/>
        <color theme="1"/>
        <rFont val="Times New Roman"/>
        <family val="1"/>
      </rPr>
      <t xml:space="preserve">Recall that a </t>
    </r>
    <r>
      <rPr>
        <b/>
        <sz val="12"/>
        <color theme="1"/>
        <rFont val="Times New Roman"/>
        <family val="1"/>
      </rPr>
      <t>capital expenditure</t>
    </r>
    <r>
      <rPr>
        <sz val="12"/>
        <color theme="1"/>
        <rFont val="Times New Roman"/>
        <family val="1"/>
      </rPr>
      <t>—also called </t>
    </r>
    <r>
      <rPr>
        <i/>
        <sz val="12"/>
        <color theme="1"/>
        <rFont val="Times New Roman"/>
        <family val="1"/>
      </rPr>
      <t>capex</t>
    </r>
    <r>
      <rPr>
        <sz val="12"/>
        <color theme="1"/>
        <rFont val="Times New Roman"/>
        <family val="1"/>
      </rPr>
      <t xml:space="preserve">—is the purchase of a noncurrent asset. There are two types: maintenance capex and growth capex. </t>
    </r>
    <r>
      <rPr>
        <b/>
        <sz val="12"/>
        <color theme="1"/>
        <rFont val="Times New Roman"/>
        <family val="1"/>
      </rPr>
      <t>Maintenance capex</t>
    </r>
    <r>
      <rPr>
        <sz val="12"/>
        <color theme="1"/>
        <rFont val="Times New Roman"/>
        <family val="1"/>
      </rPr>
      <t xml:space="preserve"> is the purchase of equipment that will succeed equipment that is wearing out. It’s </t>
    </r>
    <r>
      <rPr>
        <i/>
        <sz val="12"/>
        <color theme="1"/>
        <rFont val="Times New Roman"/>
        <family val="1"/>
      </rPr>
      <t>replacement</t>
    </r>
    <r>
      <rPr>
        <sz val="12"/>
        <color theme="1"/>
        <rFont val="Times New Roman"/>
        <family val="1"/>
      </rPr>
      <t>. It’s a kind of expense that a company incurs just to </t>
    </r>
    <r>
      <rPr>
        <i/>
        <sz val="12"/>
        <color theme="1"/>
        <rFont val="Times New Roman"/>
        <family val="1"/>
      </rPr>
      <t>maintain </t>
    </r>
    <r>
      <rPr>
        <sz val="12"/>
        <color theme="1"/>
        <rFont val="Times New Roman"/>
        <family val="1"/>
      </rPr>
      <t xml:space="preserve">its level of operations. </t>
    </r>
    <r>
      <rPr>
        <b/>
        <sz val="12"/>
        <color theme="1"/>
        <rFont val="Times New Roman"/>
        <family val="1"/>
      </rPr>
      <t>Growth capex</t>
    </r>
    <r>
      <rPr>
        <sz val="12"/>
        <color theme="1"/>
        <rFont val="Times New Roman"/>
        <family val="1"/>
      </rPr>
      <t xml:space="preserve"> is an expense incurred to </t>
    </r>
    <r>
      <rPr>
        <i/>
        <sz val="12"/>
        <color theme="1"/>
        <rFont val="Times New Roman"/>
        <family val="1"/>
      </rPr>
      <t>expand </t>
    </r>
    <r>
      <rPr>
        <sz val="12"/>
        <color theme="1"/>
        <rFont val="Times New Roman"/>
        <family val="1"/>
      </rPr>
      <t>operations. It results in a </t>
    </r>
    <r>
      <rPr>
        <i/>
        <sz val="12"/>
        <color theme="1"/>
        <rFont val="Times New Roman"/>
        <family val="1"/>
      </rPr>
      <t>bigger </t>
    </r>
    <r>
      <rPr>
        <sz val="12"/>
        <color theme="1"/>
        <rFont val="Times New Roman"/>
        <family val="1"/>
      </rPr>
      <t>enterprise.</t>
    </r>
  </si>
  <si>
    <r>
      <t>·</t>
    </r>
    <r>
      <rPr>
        <sz val="7"/>
        <color theme="1"/>
        <rFont val="Times New Roman"/>
        <family val="1"/>
      </rPr>
      <t xml:space="preserve">         </t>
    </r>
    <r>
      <rPr>
        <sz val="12"/>
        <color theme="1"/>
        <rFont val="Times New Roman"/>
        <family val="1"/>
      </rPr>
      <t>To calculate free cash flow well, we would ideally like to deduct only </t>
    </r>
    <r>
      <rPr>
        <i/>
        <sz val="12"/>
        <color theme="1"/>
        <rFont val="Times New Roman"/>
        <family val="1"/>
      </rPr>
      <t>maintenance </t>
    </r>
    <r>
      <rPr>
        <sz val="12"/>
        <color theme="1"/>
        <rFont val="Times New Roman"/>
        <family val="1"/>
      </rPr>
      <t>capex from operating cash flow. After all, it’s the cash-generating power of </t>
    </r>
    <r>
      <rPr>
        <i/>
        <sz val="12"/>
        <color theme="1"/>
        <rFont val="Times New Roman"/>
        <family val="1"/>
      </rPr>
      <t>current </t>
    </r>
    <r>
      <rPr>
        <sz val="12"/>
        <color theme="1"/>
        <rFont val="Times New Roman"/>
        <family val="1"/>
      </rPr>
      <t>operations that we’re trying to measure. We’d hate to </t>
    </r>
    <r>
      <rPr>
        <i/>
        <sz val="12"/>
        <color theme="1"/>
        <rFont val="Times New Roman"/>
        <family val="1"/>
      </rPr>
      <t>underestimate </t>
    </r>
    <r>
      <rPr>
        <sz val="12"/>
        <color theme="1"/>
        <rFont val="Times New Roman"/>
        <family val="1"/>
      </rPr>
      <t>the performance of a business by subtracting </t>
    </r>
    <r>
      <rPr>
        <i/>
        <sz val="12"/>
        <color theme="1"/>
        <rFont val="Times New Roman"/>
        <family val="1"/>
      </rPr>
      <t>all </t>
    </r>
    <r>
      <rPr>
        <sz val="12"/>
        <color theme="1"/>
        <rFont val="Times New Roman"/>
        <family val="1"/>
      </rPr>
      <t>capex. The problem is that financial statements make it hard to see which portion of capex is just maintenance.</t>
    </r>
  </si>
  <si>
    <r>
      <t>Six Parameters for Defining a Business</t>
    </r>
    <r>
      <rPr>
        <sz val="12"/>
        <color theme="1"/>
        <rFont val="Times New Roman"/>
        <family val="1"/>
      </rPr>
      <t> </t>
    </r>
  </si>
  <si>
    <t>Comment</t>
  </si>
  <si>
    <t xml:space="preserve">Weighted average number of ordinary shares in issued during the year – basic 
</t>
  </si>
  <si>
    <t xml:space="preserve">Dilutive effect of share awards 
</t>
  </si>
  <si>
    <t xml:space="preserve">Diluted number of ordinary shares
</t>
  </si>
  <si>
    <t>Capital Employed (max)</t>
  </si>
  <si>
    <t>Capital Employed (min)</t>
  </si>
  <si>
    <t>Assumption: Excess cash = 0</t>
  </si>
  <si>
    <t>Assumption: Excess cash = all cash (unrealistic !!!)</t>
  </si>
  <si>
    <r>
      <rPr>
        <b/>
        <sz val="11"/>
        <color theme="1"/>
        <rFont val="Calibri"/>
        <family val="2"/>
        <scheme val="minor"/>
      </rPr>
      <t>shares outstanding</t>
    </r>
    <r>
      <rPr>
        <sz val="11"/>
        <color theme="1"/>
        <rFont val="Calibri"/>
        <family val="2"/>
        <scheme val="minor"/>
      </rPr>
      <t xml:space="preserve">. This is the number of shares that people, investment funds, and other entities hold.  </t>
    </r>
  </si>
  <si>
    <r>
      <rPr>
        <b/>
        <sz val="11"/>
        <color theme="1"/>
        <rFont val="Calibri"/>
        <family val="2"/>
        <scheme val="minor"/>
      </rPr>
      <t>fully diluted shares</t>
    </r>
    <r>
      <rPr>
        <sz val="11"/>
        <color theme="1"/>
        <rFont val="Calibri"/>
        <family val="2"/>
        <scheme val="minor"/>
      </rPr>
      <t xml:space="preserve">. It’s equal to shares outstanding plus the number of shares that could become shares outstanding if other securities issued by the company were exercised or converted. </t>
    </r>
  </si>
  <si>
    <t>Numis Corporation PLC.</t>
  </si>
  <si>
    <t>(most recently ended fiscal year)</t>
  </si>
  <si>
    <t>Source</t>
  </si>
  <si>
    <t>Balance Sheet</t>
  </si>
  <si>
    <t>Income Statement</t>
  </si>
  <si>
    <t>p.48 Notes No. 7 : Administrative expenses</t>
  </si>
  <si>
    <t>Cash Flow Statement</t>
  </si>
  <si>
    <t>p.67 Notes No. 25 (Earnings per share)</t>
  </si>
  <si>
    <t>Assumption: Maintenance CAPEX = Depriciation &amp; Amortisation</t>
  </si>
  <si>
    <t>Book Value</t>
  </si>
  <si>
    <t>Balance Sheet (Asset)</t>
  </si>
  <si>
    <t>Balance Sheet (Total Equity  or Net Assets)</t>
  </si>
  <si>
    <r>
      <t xml:space="preserve">Operating income can be found right on the income statement. No math is required. It sometimes appears as operating earnings or </t>
    </r>
    <r>
      <rPr>
        <b/>
        <sz val="11"/>
        <color theme="1"/>
        <rFont val="Calibri"/>
        <family val="2"/>
        <scheme val="minor"/>
      </rPr>
      <t>operating profit</t>
    </r>
    <r>
      <rPr>
        <sz val="11"/>
        <color theme="1"/>
        <rFont val="Calibri"/>
        <family val="2"/>
        <scheme val="minor"/>
      </rPr>
      <t xml:space="preserve">. </t>
    </r>
  </si>
  <si>
    <t>Tangible Book Value</t>
  </si>
  <si>
    <t>(= OCF - MCAPEX - Operating Leases )</t>
  </si>
  <si>
    <t>(1.) Capital Employed</t>
  </si>
  <si>
    <t>(2.) Operating Income</t>
  </si>
  <si>
    <r>
      <t>(3.) Free Cash Flow</t>
    </r>
    <r>
      <rPr>
        <u/>
        <sz val="12"/>
        <color theme="1"/>
        <rFont val="Times New Roman"/>
        <family val="1"/>
      </rPr>
      <t xml:space="preserve"> </t>
    </r>
  </si>
  <si>
    <t>(4.) Book Value</t>
  </si>
  <si>
    <t>(5.) Tangible Book Value</t>
  </si>
  <si>
    <t>(6.) Number of Shares</t>
  </si>
  <si>
    <t xml:space="preserve">The financial service industry in the UK is highly regulated by the Financial Services Authority (FSA) and the Financial Conduct Authority (FCA). Albeit, Numis does not have a banking licence and does not need to comply with banking regulations superwised by the Bank of England. </t>
  </si>
  <si>
    <r>
      <t xml:space="preserve">Numis is a </t>
    </r>
    <r>
      <rPr>
        <b/>
        <sz val="11"/>
        <color theme="1"/>
        <rFont val="Calibri"/>
        <family val="2"/>
        <scheme val="minor"/>
      </rPr>
      <t>P</t>
    </r>
    <r>
      <rPr>
        <sz val="11"/>
        <color theme="1"/>
        <rFont val="Calibri"/>
        <family val="2"/>
        <scheme val="minor"/>
      </rPr>
      <t xml:space="preserve">ublicly </t>
    </r>
    <r>
      <rPr>
        <b/>
        <sz val="11"/>
        <color theme="1"/>
        <rFont val="Calibri"/>
        <family val="2"/>
        <scheme val="minor"/>
      </rPr>
      <t>l</t>
    </r>
    <r>
      <rPr>
        <sz val="11"/>
        <color theme="1"/>
        <rFont val="Calibri"/>
        <family val="2"/>
        <scheme val="minor"/>
      </rPr>
      <t xml:space="preserve">isted </t>
    </r>
    <r>
      <rPr>
        <b/>
        <sz val="11"/>
        <color theme="1"/>
        <rFont val="Calibri"/>
        <family val="2"/>
        <scheme val="minor"/>
      </rPr>
      <t>c</t>
    </r>
    <r>
      <rPr>
        <sz val="11"/>
        <color theme="1"/>
        <rFont val="Calibri"/>
        <family val="2"/>
        <scheme val="minor"/>
      </rPr>
      <t>ompany (Plc.) quoted at the AIM small-cap segment of the London Stock Exchange.</t>
    </r>
  </si>
  <si>
    <t xml:space="preserve">Numis head offices is located inside the London Stock Exchange Building (5th floor). In addition, its wholly-owned subsidiary, NSI, is based in New York and is licensed by NASD (now FINRA) as a registered broker-dealer in the USA. NSI acts as agency broker (not a marker maker or principal dealer) and takes buying or selling orders from US institutions </t>
  </si>
  <si>
    <t xml:space="preserve">Numis served two types of customers, First, Institutional Investors who want to invest into British companies (e.g. UK and European Investment Management groups, Private Client Wealth Managers and Hedge Funds and through the New York office, Numis  works with US Funds investing in UK companies). Nevertheless, the Private client stockbroking business was sold in 2000. The second set of customers comprises of British small-and-medium sized enterprises (SME's) from all industries and services. Numis helps those companies to raise capital via stock issuance or bond placements and helps SME's to merge with other companies or to acquire other companies (Corporate Finance, M&amp;A). In addition, Numis publishes investment research.     </t>
  </si>
  <si>
    <t>Numis Corporation Plc is an independent institutional stockbrokers and corporate advisors (financial service company)</t>
  </si>
  <si>
    <t>Products: </t>
  </si>
  <si>
    <r>
      <t>Customers: </t>
    </r>
    <r>
      <rPr>
        <sz val="12"/>
        <color theme="1"/>
        <rFont val="Times New Roman"/>
        <family val="1"/>
      </rPr>
      <t/>
    </r>
  </si>
  <si>
    <r>
      <t>Form: </t>
    </r>
    <r>
      <rPr>
        <sz val="12"/>
        <color theme="1"/>
        <rFont val="Times New Roman"/>
        <family val="1"/>
      </rPr>
      <t/>
    </r>
  </si>
  <si>
    <t>Industry: </t>
  </si>
  <si>
    <t>Geography: </t>
  </si>
  <si>
    <t>Status: </t>
  </si>
  <si>
    <t xml:space="preserve">Numis is one of several markets leaders in its UK SME niche market. Numis competes with similary sized local stockbrokers and with much larger international Investment Banks. Numis faces a competitive disadvantage because other than banks it can not provide loan financing  to complement its corprate finance and M&amp;A business.  Nevertheless, Numis has a good reputation as an established independent stockbroker. Numis dates back to 1989 (formally RZH Ltd.) and its long term CEO Oliver Hemsley, the founder of Numis, stepped down in 2016 from the CEO position but remains on the Board as a full time executive director.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</si>
</sst>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_-&quot;£&quot;* #,##0_-;\-&quot;£&quot;* #,##0_-;_-&quot;£&quot;* &quot;-&quot;??_-;_-@_-"/>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Times New Roman"/>
      <family val="1"/>
    </font>
    <font>
      <sz val="10"/>
      <color theme="1"/>
      <name val="Arial"/>
      <family val="2"/>
    </font>
    <font>
      <b/>
      <sz val="10"/>
      <color theme="1"/>
      <name val="Arial"/>
      <family val="2"/>
    </font>
    <font>
      <b/>
      <u/>
      <sz val="10"/>
      <color theme="1"/>
      <name val="Arial"/>
      <family val="2"/>
    </font>
    <font>
      <b/>
      <u/>
      <sz val="11"/>
      <color theme="1"/>
      <name val="Calibri"/>
      <family val="2"/>
      <scheme val="minor"/>
    </font>
    <font>
      <b/>
      <u val="singleAccounting"/>
      <sz val="11"/>
      <color theme="1"/>
      <name val="Calibri"/>
      <family val="2"/>
      <scheme val="minor"/>
    </font>
    <font>
      <sz val="11"/>
      <color theme="1"/>
      <name val="Arial"/>
      <family val="2"/>
    </font>
    <font>
      <sz val="9"/>
      <color theme="1"/>
      <name val="Arial"/>
      <family val="2"/>
    </font>
    <font>
      <b/>
      <sz val="11"/>
      <color rgb="FF0070C0"/>
      <name val="Calibri"/>
      <family val="2"/>
      <scheme val="minor"/>
    </font>
    <font>
      <u/>
      <sz val="10"/>
      <color theme="1"/>
      <name val="Arial"/>
      <family val="2"/>
    </font>
    <font>
      <sz val="7"/>
      <color theme="1"/>
      <name val="Times New Roman"/>
      <family val="1"/>
    </font>
    <font>
      <b/>
      <sz val="12"/>
      <color theme="1"/>
      <name val="Times New Roman"/>
      <family val="1"/>
    </font>
    <font>
      <sz val="10"/>
      <color theme="1"/>
      <name val="Symbol"/>
      <family val="1"/>
      <charset val="2"/>
    </font>
    <font>
      <i/>
      <sz val="12"/>
      <color theme="1"/>
      <name val="Times New Roman"/>
      <family val="1"/>
    </font>
    <font>
      <b/>
      <u/>
      <sz val="12"/>
      <color theme="1"/>
      <name val="Times New Roman"/>
      <family val="1"/>
    </font>
    <font>
      <b/>
      <sz val="20"/>
      <color theme="1"/>
      <name val="Calibri"/>
      <family val="2"/>
      <scheme val="minor"/>
    </font>
    <font>
      <u/>
      <sz val="12"/>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0" fontId="3" fillId="0" borderId="0" xfId="0" applyFont="1" applyAlignment="1">
      <alignment wrapText="1"/>
    </xf>
    <xf numFmtId="0" fontId="0" fillId="0" borderId="0" xfId="0" applyAlignment="1">
      <alignment wrapText="1"/>
    </xf>
    <xf numFmtId="0" fontId="3" fillId="0" borderId="0" xfId="0" quotePrefix="1" applyFont="1" applyAlignment="1">
      <alignment wrapText="1"/>
    </xf>
    <xf numFmtId="3" fontId="0" fillId="0" borderId="0" xfId="0" applyNumberFormat="1"/>
    <xf numFmtId="0" fontId="4" fillId="0" borderId="0" xfId="0" applyFont="1" applyAlignment="1">
      <alignment wrapText="1"/>
    </xf>
    <xf numFmtId="3" fontId="4" fillId="0" borderId="0" xfId="0" applyNumberFormat="1" applyFont="1" applyAlignment="1">
      <alignment wrapText="1"/>
    </xf>
    <xf numFmtId="0" fontId="5" fillId="0" borderId="0" xfId="0" applyFont="1" applyAlignment="1">
      <alignment wrapText="1"/>
    </xf>
    <xf numFmtId="0" fontId="2" fillId="0" borderId="0" xfId="0" applyFont="1" applyAlignment="1">
      <alignment wrapText="1"/>
    </xf>
    <xf numFmtId="164" fontId="0" fillId="0" borderId="0" xfId="1" applyNumberFormat="1" applyFont="1"/>
    <xf numFmtId="164" fontId="0" fillId="0" borderId="0" xfId="1" quotePrefix="1" applyNumberFormat="1" applyFont="1"/>
    <xf numFmtId="164" fontId="0" fillId="0" borderId="0" xfId="0" applyNumberFormat="1"/>
    <xf numFmtId="0" fontId="6" fillId="0" borderId="0" xfId="0" applyFont="1" applyAlignment="1">
      <alignment wrapText="1"/>
    </xf>
    <xf numFmtId="0" fontId="7" fillId="0" borderId="0" xfId="0" applyFont="1"/>
    <xf numFmtId="0" fontId="7" fillId="0" borderId="0" xfId="0" quotePrefix="1" applyFont="1"/>
    <xf numFmtId="164" fontId="8" fillId="0" borderId="0" xfId="1" quotePrefix="1" applyNumberFormat="1" applyFont="1"/>
    <xf numFmtId="0" fontId="9" fillId="0" borderId="0" xfId="0" applyFont="1" applyAlignment="1">
      <alignment wrapText="1"/>
    </xf>
    <xf numFmtId="0" fontId="10" fillId="0" borderId="0" xfId="0" applyFont="1" applyAlignment="1">
      <alignment wrapText="1"/>
    </xf>
    <xf numFmtId="164" fontId="2" fillId="0" borderId="0" xfId="1" applyNumberFormat="1" applyFont="1"/>
    <xf numFmtId="164" fontId="8" fillId="0" borderId="0" xfId="1" applyNumberFormat="1" applyFont="1"/>
    <xf numFmtId="0" fontId="11" fillId="0" borderId="0" xfId="0" applyFont="1"/>
    <xf numFmtId="164" fontId="11" fillId="0" borderId="0" xfId="0" applyNumberFormat="1" applyFont="1"/>
    <xf numFmtId="164" fontId="1" fillId="0" borderId="0" xfId="1" applyNumberFormat="1" applyFont="1"/>
    <xf numFmtId="0" fontId="15" fillId="0" borderId="0" xfId="0" applyFont="1" applyAlignment="1">
      <alignment wrapText="1"/>
    </xf>
    <xf numFmtId="0" fontId="17" fillId="0" borderId="0" xfId="0" applyFont="1" applyAlignment="1">
      <alignment wrapText="1"/>
    </xf>
    <xf numFmtId="0" fontId="14" fillId="0" borderId="0" xfId="0" applyFont="1" applyAlignment="1">
      <alignment wrapText="1"/>
    </xf>
    <xf numFmtId="0" fontId="14" fillId="0" borderId="0" xfId="0" quotePrefix="1" applyFont="1" applyAlignment="1">
      <alignment wrapText="1"/>
    </xf>
    <xf numFmtId="40" fontId="0" fillId="0" borderId="0" xfId="0" applyNumberFormat="1"/>
    <xf numFmtId="40" fontId="0" fillId="0" borderId="0" xfId="1" applyNumberFormat="1" applyFont="1"/>
    <xf numFmtId="40" fontId="2" fillId="0" borderId="0" xfId="1" applyNumberFormat="1" applyFont="1"/>
    <xf numFmtId="0" fontId="18" fillId="0" borderId="0" xfId="0" applyFont="1"/>
    <xf numFmtId="40" fontId="0" fillId="0" borderId="0" xfId="1" quotePrefix="1" applyNumberFormat="1" applyFont="1"/>
    <xf numFmtId="0" fontId="17" fillId="0" borderId="0" xfId="0" quotePrefix="1" applyFont="1" applyAlignment="1">
      <alignment wrapText="1"/>
    </xf>
    <xf numFmtId="164" fontId="7" fillId="0" borderId="0" xfId="1" applyNumberFormat="1" applyFont="1"/>
    <xf numFmtId="3" fontId="7" fillId="0" borderId="0" xfId="0" applyNumberFormat="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topLeftCell="A13" workbookViewId="0">
      <selection sqref="A1:B14"/>
    </sheetView>
  </sheetViews>
  <sheetFormatPr defaultRowHeight="15" x14ac:dyDescent="0.25"/>
  <cols>
    <col min="1" max="1" width="36.5703125" bestFit="1" customWidth="1"/>
    <col min="2" max="2" width="62.7109375" customWidth="1"/>
  </cols>
  <sheetData>
    <row r="1" spans="1:2" ht="31.5" x14ac:dyDescent="0.25">
      <c r="A1" s="24" t="s">
        <v>108</v>
      </c>
    </row>
    <row r="2" spans="1:2" ht="47.25" x14ac:dyDescent="0.25">
      <c r="A2" s="25" t="s">
        <v>145</v>
      </c>
      <c r="B2" s="25" t="s">
        <v>144</v>
      </c>
    </row>
    <row r="3" spans="1:2" ht="204.75" x14ac:dyDescent="0.25">
      <c r="A3" s="25" t="s">
        <v>146</v>
      </c>
      <c r="B3" s="25" t="s">
        <v>143</v>
      </c>
    </row>
    <row r="4" spans="1:2" ht="78.75" x14ac:dyDescent="0.25">
      <c r="A4" s="25" t="s">
        <v>148</v>
      </c>
      <c r="B4" s="25" t="s">
        <v>140</v>
      </c>
    </row>
    <row r="5" spans="1:2" ht="30.75" x14ac:dyDescent="0.25">
      <c r="A5" s="25" t="s">
        <v>147</v>
      </c>
      <c r="B5" s="25" t="s">
        <v>141</v>
      </c>
    </row>
    <row r="6" spans="1:2" ht="94.5" x14ac:dyDescent="0.25">
      <c r="A6" s="25" t="s">
        <v>149</v>
      </c>
      <c r="B6" s="25" t="s">
        <v>142</v>
      </c>
    </row>
    <row r="7" spans="1:2" ht="173.25" x14ac:dyDescent="0.25">
      <c r="A7" s="25" t="s">
        <v>150</v>
      </c>
      <c r="B7" s="25" t="s">
        <v>151</v>
      </c>
    </row>
    <row r="8" spans="1:2" ht="15.75" x14ac:dyDescent="0.25">
      <c r="A8" s="1"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D24" sqref="D24"/>
    </sheetView>
  </sheetViews>
  <sheetFormatPr defaultRowHeight="15" x14ac:dyDescent="0.25"/>
  <cols>
    <col min="1" max="1" width="56.5703125" customWidth="1"/>
    <col min="2" max="2" width="16.28515625" bestFit="1" customWidth="1"/>
    <col min="3" max="3" width="39.85546875" bestFit="1" customWidth="1"/>
    <col min="4" max="4" width="79.28515625" customWidth="1"/>
  </cols>
  <sheetData>
    <row r="1" spans="1:4" ht="26.25" x14ac:dyDescent="0.4">
      <c r="A1" s="30" t="s">
        <v>119</v>
      </c>
    </row>
    <row r="2" spans="1:4" ht="15.75" x14ac:dyDescent="0.25">
      <c r="A2" s="25" t="s">
        <v>120</v>
      </c>
    </row>
    <row r="3" spans="1:4" ht="15.75" x14ac:dyDescent="0.25">
      <c r="A3" s="25"/>
      <c r="B3" s="13" t="s">
        <v>27</v>
      </c>
      <c r="C3" s="13" t="s">
        <v>121</v>
      </c>
      <c r="D3" s="13" t="s">
        <v>109</v>
      </c>
    </row>
    <row r="4" spans="1:4" x14ac:dyDescent="0.25">
      <c r="A4" s="2"/>
    </row>
    <row r="5" spans="1:4" ht="15.75" x14ac:dyDescent="0.25">
      <c r="A5" s="32" t="s">
        <v>134</v>
      </c>
      <c r="B5" s="27"/>
      <c r="C5" s="27"/>
      <c r="D5" t="s">
        <v>0</v>
      </c>
    </row>
    <row r="6" spans="1:4" ht="15.75" x14ac:dyDescent="0.25">
      <c r="A6" s="1" t="str">
        <f>'Balance Sheet'!A2</f>
        <v>Non current assets</v>
      </c>
      <c r="B6" s="9">
        <f>SUM('Balance Sheet'!B3:B5)</f>
        <v>5522000</v>
      </c>
      <c r="C6" s="28" t="s">
        <v>129</v>
      </c>
    </row>
    <row r="7" spans="1:4" ht="15.75" x14ac:dyDescent="0.25">
      <c r="A7" s="1" t="str">
        <f>'Balance Sheet'!A7</f>
        <v>Current assets</v>
      </c>
      <c r="B7" s="9">
        <f>SUM('Balance Sheet'!B8:B12)</f>
        <v>312462000</v>
      </c>
      <c r="C7" s="28" t="s">
        <v>129</v>
      </c>
    </row>
    <row r="8" spans="1:4" ht="15.75" x14ac:dyDescent="0.25">
      <c r="A8" s="1" t="str">
        <f>'Balance Sheet'!A15</f>
        <v>Trade and other payables</v>
      </c>
      <c r="B8" s="9">
        <f>Trade_and_other_payables*-1</f>
        <v>-173031000</v>
      </c>
      <c r="C8" s="28" t="s">
        <v>129</v>
      </c>
    </row>
    <row r="9" spans="1:4" ht="15.75" x14ac:dyDescent="0.25">
      <c r="A9" s="1" t="str">
        <f>'Balance Sheet'!A16</f>
        <v>Financial liabilities</v>
      </c>
      <c r="B9" s="9">
        <f>Financial_liabilities*-1</f>
        <v>-12293000</v>
      </c>
      <c r="C9" s="28" t="s">
        <v>129</v>
      </c>
    </row>
    <row r="10" spans="1:4" ht="15.75" x14ac:dyDescent="0.25">
      <c r="A10" s="1" t="str">
        <f>'Balance Sheet'!A17</f>
        <v>Current income tax</v>
      </c>
      <c r="B10" s="9">
        <f>Current_income_tax*-1</f>
        <v>-3571000</v>
      </c>
      <c r="C10" s="28" t="s">
        <v>129</v>
      </c>
    </row>
    <row r="11" spans="1:4" ht="15.75" x14ac:dyDescent="0.25">
      <c r="A11" s="25" t="s">
        <v>113</v>
      </c>
      <c r="B11" s="33">
        <f>SUM(B6:B10)</f>
        <v>129089000</v>
      </c>
      <c r="C11" s="29"/>
      <c r="D11" t="s">
        <v>115</v>
      </c>
    </row>
    <row r="12" spans="1:4" ht="15.75" x14ac:dyDescent="0.25">
      <c r="A12" s="1" t="str">
        <f>'Balance Sheet'!A12</f>
        <v>Cash and cash equivalents</v>
      </c>
      <c r="B12" s="9">
        <f>Cash_and_cash_equivalents*-1</f>
        <v>-89002000</v>
      </c>
      <c r="C12" s="28" t="s">
        <v>129</v>
      </c>
    </row>
    <row r="13" spans="1:4" ht="15.75" x14ac:dyDescent="0.25">
      <c r="A13" s="25" t="s">
        <v>114</v>
      </c>
      <c r="B13" s="33">
        <f>SUM(B11:B12)</f>
        <v>40087000</v>
      </c>
      <c r="C13" s="29"/>
      <c r="D13" t="s">
        <v>116</v>
      </c>
    </row>
    <row r="14" spans="1:4" ht="15.75" x14ac:dyDescent="0.25">
      <c r="A14" s="1"/>
      <c r="B14" s="9"/>
      <c r="C14" s="28"/>
    </row>
    <row r="15" spans="1:4" ht="30" x14ac:dyDescent="0.25">
      <c r="A15" s="25" t="s">
        <v>135</v>
      </c>
      <c r="B15" s="33">
        <f>'Income Statement'!B6</f>
        <v>32494000</v>
      </c>
      <c r="C15" s="28" t="s">
        <v>123</v>
      </c>
      <c r="D15" s="2" t="s">
        <v>131</v>
      </c>
    </row>
    <row r="16" spans="1:4" ht="15.75" x14ac:dyDescent="0.25">
      <c r="A16" s="25"/>
      <c r="B16" s="18"/>
      <c r="C16" s="28"/>
      <c r="D16" s="2"/>
    </row>
    <row r="17" spans="1:4" ht="15.75" x14ac:dyDescent="0.25">
      <c r="A17" s="32" t="s">
        <v>136</v>
      </c>
      <c r="C17" s="28" t="s">
        <v>133</v>
      </c>
      <c r="D17" t="s">
        <v>127</v>
      </c>
    </row>
    <row r="18" spans="1:4" ht="15.75" x14ac:dyDescent="0.25">
      <c r="A18" s="3" t="str">
        <f>'Statement of Cash Flows'!A5</f>
        <v>Net cash from operating activities</v>
      </c>
      <c r="B18" s="9">
        <f>Net_cash_from_operating_activities</f>
        <v>48735000</v>
      </c>
      <c r="C18" s="28" t="s">
        <v>125</v>
      </c>
    </row>
    <row r="19" spans="1:4" ht="15.75" x14ac:dyDescent="0.25">
      <c r="A19" s="3" t="str">
        <f>'Administrative expenses (CapEx)'!A2</f>
        <v>Depreciation of property, plant and equipment</v>
      </c>
      <c r="B19" s="9">
        <f>'Administrative expenses (CapEx)'!B2*-1</f>
        <v>-1126000</v>
      </c>
      <c r="C19" s="31" t="s">
        <v>124</v>
      </c>
    </row>
    <row r="20" spans="1:4" x14ac:dyDescent="0.25">
      <c r="A20" t="str">
        <f>'Administrative expenses (CapEx)'!A3</f>
        <v>Amortisation of intangible assets</v>
      </c>
      <c r="B20" s="9">
        <f>'Administrative expenses (CapEx)'!B3*-1</f>
        <v>-125000</v>
      </c>
      <c r="C20" s="31" t="s">
        <v>124</v>
      </c>
    </row>
    <row r="21" spans="1:4" ht="15.75" x14ac:dyDescent="0.25">
      <c r="A21" s="3" t="str">
        <f>'Administrative expenses (CapEx)'!A4</f>
        <v>Operating lease costs</v>
      </c>
      <c r="B21" s="9">
        <f>'Administrative expenses (CapEx)'!B4*-1</f>
        <v>-1878000</v>
      </c>
      <c r="C21" s="31" t="s">
        <v>124</v>
      </c>
    </row>
    <row r="22" spans="1:4" ht="15.75" x14ac:dyDescent="0.25">
      <c r="A22" s="3" t="str">
        <f>'Administrative expenses (CapEx)'!A5</f>
        <v>Other occupancy related costs</v>
      </c>
      <c r="B22" s="9">
        <f>'Administrative expenses (CapEx)'!B5*-1</f>
        <v>-757000</v>
      </c>
      <c r="C22" s="31" t="s">
        <v>124</v>
      </c>
    </row>
    <row r="23" spans="1:4" ht="15.75" x14ac:dyDescent="0.25">
      <c r="A23" s="26" t="s">
        <v>78</v>
      </c>
      <c r="B23" s="33">
        <f>SUM(B18:B22)</f>
        <v>44849000</v>
      </c>
      <c r="C23" s="31"/>
    </row>
    <row r="24" spans="1:4" ht="15.75" x14ac:dyDescent="0.25">
      <c r="A24" s="3"/>
      <c r="B24" s="9"/>
      <c r="C24" s="31"/>
    </row>
    <row r="25" spans="1:4" ht="15.75" x14ac:dyDescent="0.25">
      <c r="A25" s="24" t="s">
        <v>137</v>
      </c>
      <c r="B25" s="9"/>
      <c r="C25" s="28"/>
      <c r="D25" t="s">
        <v>81</v>
      </c>
    </row>
    <row r="26" spans="1:4" ht="15.75" x14ac:dyDescent="0.25">
      <c r="A26" s="1" t="str">
        <f>'Balance Sheet'!A23</f>
        <v>Share capital</v>
      </c>
      <c r="B26" s="9">
        <f>Share_capital</f>
        <v>5922000</v>
      </c>
      <c r="C26" s="28" t="s">
        <v>122</v>
      </c>
    </row>
    <row r="27" spans="1:4" ht="15.75" x14ac:dyDescent="0.25">
      <c r="A27" s="1" t="str">
        <f>'Balance Sheet'!A24</f>
        <v>Share premium</v>
      </c>
      <c r="B27" s="9">
        <f>Share_premium</f>
        <v>38854000</v>
      </c>
      <c r="C27" s="28" t="s">
        <v>122</v>
      </c>
    </row>
    <row r="28" spans="1:4" ht="15.75" x14ac:dyDescent="0.25">
      <c r="A28" s="1" t="str">
        <f>'Balance Sheet'!A25</f>
        <v>Other reserves</v>
      </c>
      <c r="B28" s="9">
        <f>Other_reserves</f>
        <v>8238000</v>
      </c>
      <c r="C28" s="28" t="s">
        <v>122</v>
      </c>
    </row>
    <row r="29" spans="1:4" ht="15.75" x14ac:dyDescent="0.25">
      <c r="A29" s="1" t="str">
        <f>'Balance Sheet'!A26</f>
        <v>Retained earnings</v>
      </c>
      <c r="B29" s="9">
        <f>Retained_earnings</f>
        <v>76063000</v>
      </c>
      <c r="C29" s="28" t="s">
        <v>122</v>
      </c>
    </row>
    <row r="30" spans="1:4" ht="15.75" x14ac:dyDescent="0.25">
      <c r="A30" s="25" t="s">
        <v>128</v>
      </c>
      <c r="B30" s="33">
        <f>SUM(B26:B29)</f>
        <v>129077000</v>
      </c>
      <c r="C30" s="28" t="s">
        <v>130</v>
      </c>
    </row>
    <row r="31" spans="1:4" x14ac:dyDescent="0.25">
      <c r="B31" s="18"/>
      <c r="C31" s="28"/>
    </row>
    <row r="32" spans="1:4" ht="15.75" x14ac:dyDescent="0.25">
      <c r="A32" s="24" t="s">
        <v>138</v>
      </c>
      <c r="B32" s="18"/>
      <c r="C32" s="28"/>
      <c r="D32" t="s">
        <v>82</v>
      </c>
    </row>
    <row r="33" spans="1:4" ht="15.75" x14ac:dyDescent="0.25">
      <c r="A33" s="1" t="str">
        <f>A30</f>
        <v>Book Value</v>
      </c>
      <c r="B33" s="22">
        <f>B30</f>
        <v>129077000</v>
      </c>
      <c r="C33" s="28" t="s">
        <v>130</v>
      </c>
    </row>
    <row r="34" spans="1:4" x14ac:dyDescent="0.25">
      <c r="A34" t="str">
        <f>'Balance Sheet'!A4</f>
        <v>Intangible assets</v>
      </c>
      <c r="B34" s="9">
        <f>Intangible_assets*-1</f>
        <v>-122000</v>
      </c>
      <c r="C34" s="28" t="s">
        <v>129</v>
      </c>
    </row>
    <row r="35" spans="1:4" x14ac:dyDescent="0.25">
      <c r="A35" t="str">
        <f>'Balance Sheet'!A5</f>
        <v>Deferred tax</v>
      </c>
      <c r="B35" s="9">
        <f>'Balance Sheet'!B5*-1</f>
        <v>-1666000</v>
      </c>
      <c r="C35" s="28" t="s">
        <v>129</v>
      </c>
    </row>
    <row r="36" spans="1:4" ht="15.75" x14ac:dyDescent="0.25">
      <c r="A36" s="25" t="s">
        <v>132</v>
      </c>
      <c r="B36" s="33">
        <f>SUM(B33:B35)</f>
        <v>127289000</v>
      </c>
      <c r="C36" s="28"/>
    </row>
    <row r="37" spans="1:4" ht="15.75" x14ac:dyDescent="0.25">
      <c r="A37" s="25"/>
      <c r="B37" s="18"/>
      <c r="C37" s="28"/>
    </row>
    <row r="38" spans="1:4" ht="15.75" x14ac:dyDescent="0.25">
      <c r="A38" s="24" t="s">
        <v>139</v>
      </c>
      <c r="C38" s="28"/>
    </row>
    <row r="39" spans="1:4" ht="45" x14ac:dyDescent="0.25">
      <c r="A39" s="2" t="s">
        <v>110</v>
      </c>
      <c r="B39" s="34">
        <v>112255294</v>
      </c>
      <c r="C39" s="28" t="s">
        <v>126</v>
      </c>
      <c r="D39" t="s">
        <v>117</v>
      </c>
    </row>
    <row r="40" spans="1:4" ht="30" x14ac:dyDescent="0.25">
      <c r="A40" s="2" t="s">
        <v>111</v>
      </c>
      <c r="B40" s="4">
        <v>5755000</v>
      </c>
      <c r="C40" s="28" t="s">
        <v>126</v>
      </c>
    </row>
    <row r="41" spans="1:4" ht="45" x14ac:dyDescent="0.25">
      <c r="A41" s="2" t="s">
        <v>112</v>
      </c>
      <c r="B41" s="34">
        <f>SUM(B39:B40)</f>
        <v>118010294</v>
      </c>
      <c r="C41" s="28" t="s">
        <v>126</v>
      </c>
      <c r="D41" s="2" t="s">
        <v>118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G8" sqref="G8"/>
    </sheetView>
  </sheetViews>
  <sheetFormatPr defaultRowHeight="15" x14ac:dyDescent="0.25"/>
  <cols>
    <col min="1" max="1" width="26.85546875" bestFit="1" customWidth="1"/>
    <col min="2" max="2" width="16.28515625" style="9" bestFit="1" customWidth="1"/>
    <col min="3" max="3" width="16.28515625" style="9" customWidth="1"/>
    <col min="4" max="4" width="26.28515625" bestFit="1" customWidth="1"/>
    <col min="7" max="7" width="24.140625" customWidth="1"/>
    <col min="8" max="8" width="13.7109375" bestFit="1" customWidth="1"/>
  </cols>
  <sheetData>
    <row r="1" spans="1:8" ht="17.25" x14ac:dyDescent="0.4">
      <c r="B1" s="15" t="s">
        <v>27</v>
      </c>
      <c r="C1" s="15" t="s">
        <v>28</v>
      </c>
      <c r="D1" s="10"/>
    </row>
    <row r="2" spans="1:8" x14ac:dyDescent="0.25">
      <c r="A2" s="7" t="s">
        <v>2</v>
      </c>
    </row>
    <row r="3" spans="1:8" x14ac:dyDescent="0.25">
      <c r="A3" s="5" t="s">
        <v>7</v>
      </c>
      <c r="B3" s="9">
        <v>3734000</v>
      </c>
      <c r="C3" s="9">
        <v>4486000</v>
      </c>
      <c r="D3" s="11"/>
    </row>
    <row r="4" spans="1:8" x14ac:dyDescent="0.25">
      <c r="A4" s="5" t="s">
        <v>8</v>
      </c>
      <c r="B4" s="9">
        <v>122000</v>
      </c>
      <c r="C4" s="9">
        <v>247000</v>
      </c>
      <c r="D4" s="11"/>
      <c r="G4" t="s">
        <v>79</v>
      </c>
      <c r="H4" s="11">
        <f>SUM(B23:B26)</f>
        <v>129077000</v>
      </c>
    </row>
    <row r="5" spans="1:8" x14ac:dyDescent="0.25">
      <c r="A5" s="5" t="s">
        <v>3</v>
      </c>
      <c r="B5" s="9">
        <v>1666000</v>
      </c>
      <c r="C5" s="9">
        <v>1995000</v>
      </c>
      <c r="D5" s="11"/>
      <c r="G5" t="s">
        <v>81</v>
      </c>
    </row>
    <row r="6" spans="1:8" x14ac:dyDescent="0.25">
      <c r="A6" s="5"/>
      <c r="D6" s="11"/>
    </row>
    <row r="7" spans="1:8" x14ac:dyDescent="0.25">
      <c r="A7" s="7" t="s">
        <v>9</v>
      </c>
      <c r="D7" s="11"/>
      <c r="G7" t="s">
        <v>80</v>
      </c>
      <c r="H7" s="11">
        <f>H4-Intangible_assets-B5</f>
        <v>127289000</v>
      </c>
    </row>
    <row r="8" spans="1:8" x14ac:dyDescent="0.25">
      <c r="A8" s="5" t="s">
        <v>6</v>
      </c>
      <c r="B8" s="9">
        <v>170490000</v>
      </c>
      <c r="C8" s="9">
        <v>160397000</v>
      </c>
      <c r="D8" s="11"/>
      <c r="G8" t="s">
        <v>82</v>
      </c>
    </row>
    <row r="9" spans="1:8" x14ac:dyDescent="0.25">
      <c r="A9" s="5" t="s">
        <v>10</v>
      </c>
      <c r="B9" s="9">
        <v>48453000</v>
      </c>
      <c r="C9" s="9">
        <v>57621000</v>
      </c>
      <c r="D9" s="11"/>
    </row>
    <row r="10" spans="1:8" x14ac:dyDescent="0.25">
      <c r="A10" s="5" t="s">
        <v>11</v>
      </c>
      <c r="B10" s="9">
        <v>3901000</v>
      </c>
      <c r="C10" s="9">
        <v>822000</v>
      </c>
      <c r="D10" s="11"/>
      <c r="G10" t="s">
        <v>83</v>
      </c>
    </row>
    <row r="11" spans="1:8" x14ac:dyDescent="0.25">
      <c r="A11" s="5" t="s">
        <v>12</v>
      </c>
      <c r="B11" s="9">
        <v>616000</v>
      </c>
      <c r="C11" s="9">
        <v>683000</v>
      </c>
      <c r="D11" s="11"/>
      <c r="G11" t="s">
        <v>84</v>
      </c>
    </row>
    <row r="12" spans="1:8" x14ac:dyDescent="0.25">
      <c r="A12" s="5" t="s">
        <v>13</v>
      </c>
      <c r="B12" s="9">
        <v>89002000</v>
      </c>
      <c r="C12" s="9">
        <v>59591000</v>
      </c>
      <c r="D12" s="11"/>
    </row>
    <row r="13" spans="1:8" x14ac:dyDescent="0.25">
      <c r="A13" s="5"/>
      <c r="G13" t="s">
        <v>85</v>
      </c>
    </row>
    <row r="14" spans="1:8" x14ac:dyDescent="0.25">
      <c r="A14" s="7" t="s">
        <v>14</v>
      </c>
    </row>
    <row r="15" spans="1:8" ht="15.75" x14ac:dyDescent="0.25">
      <c r="A15" s="5" t="s">
        <v>15</v>
      </c>
      <c r="B15" s="9">
        <v>173031000</v>
      </c>
      <c r="C15" s="9">
        <v>161646000</v>
      </c>
      <c r="D15" s="1" t="s">
        <v>4</v>
      </c>
      <c r="G15" t="s">
        <v>86</v>
      </c>
    </row>
    <row r="16" spans="1:8" x14ac:dyDescent="0.25">
      <c r="A16" s="5" t="s">
        <v>16</v>
      </c>
      <c r="B16" s="9">
        <v>12293000</v>
      </c>
      <c r="C16" s="9">
        <v>6913000</v>
      </c>
    </row>
    <row r="17" spans="1:3" x14ac:dyDescent="0.25">
      <c r="A17" s="5" t="s">
        <v>17</v>
      </c>
      <c r="B17" s="9">
        <v>3571000</v>
      </c>
      <c r="C17" s="9">
        <v>1760000</v>
      </c>
    </row>
    <row r="18" spans="1:3" x14ac:dyDescent="0.25">
      <c r="A18" s="5"/>
    </row>
    <row r="19" spans="1:3" x14ac:dyDescent="0.25">
      <c r="A19" s="8" t="s">
        <v>18</v>
      </c>
    </row>
    <row r="20" spans="1:3" x14ac:dyDescent="0.25">
      <c r="A20" s="5" t="s">
        <v>3</v>
      </c>
      <c r="B20" s="9">
        <v>12000</v>
      </c>
      <c r="C20" s="9">
        <v>4000</v>
      </c>
    </row>
    <row r="21" spans="1:3" x14ac:dyDescent="0.25">
      <c r="A21" s="5"/>
    </row>
    <row r="22" spans="1:3" x14ac:dyDescent="0.25">
      <c r="A22" s="7" t="s">
        <v>19</v>
      </c>
    </row>
    <row r="23" spans="1:3" x14ac:dyDescent="0.25">
      <c r="A23" s="5" t="s">
        <v>20</v>
      </c>
      <c r="B23" s="9">
        <v>5922000</v>
      </c>
      <c r="C23" s="9">
        <v>5922000</v>
      </c>
    </row>
    <row r="24" spans="1:3" x14ac:dyDescent="0.25">
      <c r="A24" s="5" t="s">
        <v>21</v>
      </c>
      <c r="B24" s="9">
        <v>38854000</v>
      </c>
      <c r="C24" s="9">
        <v>38854000</v>
      </c>
    </row>
    <row r="25" spans="1:3" x14ac:dyDescent="0.25">
      <c r="A25" s="5" t="s">
        <v>22</v>
      </c>
      <c r="B25" s="9">
        <v>8238000</v>
      </c>
      <c r="C25" s="9">
        <v>5631000</v>
      </c>
    </row>
    <row r="26" spans="1:3" x14ac:dyDescent="0.25">
      <c r="A26" s="5" t="s">
        <v>23</v>
      </c>
      <c r="B26" s="9">
        <v>76063000</v>
      </c>
      <c r="C26" s="9">
        <v>65112000</v>
      </c>
    </row>
    <row r="27" spans="1:3" x14ac:dyDescent="0.25">
      <c r="A27" s="5" t="s">
        <v>24</v>
      </c>
    </row>
    <row r="30" spans="1:3" x14ac:dyDescent="0.25">
      <c r="A30" s="5" t="s">
        <v>5</v>
      </c>
      <c r="B30" s="9">
        <f>Cash_and_cash_equivalents+Trade_and_other_receivables-Trade_and_other_payables</f>
        <v>86461000</v>
      </c>
    </row>
    <row r="31" spans="1:3" ht="63" x14ac:dyDescent="0.25">
      <c r="A31" s="1" t="s">
        <v>25</v>
      </c>
      <c r="B31" s="9">
        <f>SUM(B3:B12)-Intangible_assets-Cash_and_cash_equivalents-Trade_and_other_payables-Financial_liabilities-Current_income_tax-Deferred_tax</f>
        <v>39953000</v>
      </c>
      <c r="C31" s="9">
        <f>SUM(C3:C12)-C4-C12-C15-C16-C17-C20</f>
        <v>55681000</v>
      </c>
    </row>
    <row r="32" spans="1:3" ht="63" x14ac:dyDescent="0.25">
      <c r="A32" s="1" t="s">
        <v>26</v>
      </c>
      <c r="B32" s="9">
        <f>SUM(B3:B12)-B4-B15-B16-B17-B20</f>
        <v>128955000</v>
      </c>
      <c r="C32" s="9">
        <f>SUM(C3:C12)-C4-C15-C16-C17-C20</f>
        <v>115272000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B1" sqref="B1:C1"/>
    </sheetView>
  </sheetViews>
  <sheetFormatPr defaultRowHeight="15" x14ac:dyDescent="0.25"/>
  <cols>
    <col min="1" max="1" width="29.7109375" bestFit="1" customWidth="1"/>
    <col min="2" max="2" width="13.7109375" bestFit="1" customWidth="1"/>
    <col min="3" max="3" width="12.5703125" bestFit="1" customWidth="1"/>
    <col min="4" max="4" width="16.28515625" bestFit="1" customWidth="1"/>
    <col min="5" max="5" width="15.28515625" bestFit="1" customWidth="1"/>
  </cols>
  <sheetData>
    <row r="1" spans="1:3" x14ac:dyDescent="0.25">
      <c r="B1" s="14" t="s">
        <v>27</v>
      </c>
      <c r="C1" s="14" t="s">
        <v>28</v>
      </c>
    </row>
    <row r="2" spans="1:3" x14ac:dyDescent="0.25">
      <c r="A2" s="5" t="s">
        <v>47</v>
      </c>
      <c r="B2" s="9">
        <v>112335000</v>
      </c>
      <c r="C2" s="9">
        <v>97985000</v>
      </c>
    </row>
    <row r="3" spans="1:3" x14ac:dyDescent="0.25">
      <c r="A3" s="5" t="s">
        <v>48</v>
      </c>
      <c r="B3" s="9">
        <v>3759000</v>
      </c>
      <c r="C3" s="9">
        <v>-1978000</v>
      </c>
    </row>
    <row r="4" spans="1:3" x14ac:dyDescent="0.25">
      <c r="A4" s="7" t="s">
        <v>49</v>
      </c>
      <c r="B4" s="9">
        <v>116094000</v>
      </c>
      <c r="C4" s="9">
        <v>96007000</v>
      </c>
    </row>
    <row r="5" spans="1:3" x14ac:dyDescent="0.25">
      <c r="A5" s="5" t="s">
        <v>50</v>
      </c>
      <c r="B5" s="9">
        <v>-83600000</v>
      </c>
      <c r="C5" s="9">
        <v>-70115000</v>
      </c>
    </row>
    <row r="6" spans="1:3" x14ac:dyDescent="0.25">
      <c r="A6" s="7" t="s">
        <v>51</v>
      </c>
      <c r="B6" s="9">
        <v>32494000</v>
      </c>
      <c r="C6" s="9">
        <v>25892000</v>
      </c>
    </row>
    <row r="7" spans="1:3" x14ac:dyDescent="0.25">
      <c r="A7" s="5" t="s">
        <v>52</v>
      </c>
      <c r="B7" s="9">
        <v>427000</v>
      </c>
      <c r="C7" s="9">
        <v>459000</v>
      </c>
    </row>
    <row r="8" spans="1:3" x14ac:dyDescent="0.25">
      <c r="A8" s="5" t="s">
        <v>53</v>
      </c>
      <c r="B8" s="9">
        <v>-390000</v>
      </c>
      <c r="C8" s="9">
        <v>-269000</v>
      </c>
    </row>
    <row r="9" spans="1:3" x14ac:dyDescent="0.25">
      <c r="A9" s="7" t="s">
        <v>54</v>
      </c>
      <c r="B9" s="9">
        <v>32531000</v>
      </c>
      <c r="C9" s="9">
        <v>26082000</v>
      </c>
    </row>
    <row r="10" spans="1:3" x14ac:dyDescent="0.25">
      <c r="A10" s="5" t="s">
        <v>55</v>
      </c>
      <c r="B10" s="9">
        <v>-6132000</v>
      </c>
      <c r="C10" s="9">
        <v>-4533000</v>
      </c>
    </row>
    <row r="11" spans="1:3" x14ac:dyDescent="0.25">
      <c r="A11" s="7" t="s">
        <v>56</v>
      </c>
      <c r="B11" s="9">
        <v>26399000</v>
      </c>
      <c r="C11" s="9">
        <v>21549000</v>
      </c>
    </row>
    <row r="12" spans="1:3" x14ac:dyDescent="0.25">
      <c r="A12" s="7" t="s">
        <v>57</v>
      </c>
      <c r="B12" s="9"/>
      <c r="C12" s="9"/>
    </row>
    <row r="13" spans="1:3" x14ac:dyDescent="0.25">
      <c r="A13" s="5" t="s">
        <v>58</v>
      </c>
      <c r="B13" s="9">
        <v>26399000</v>
      </c>
      <c r="C13" s="9">
        <v>21549000</v>
      </c>
    </row>
    <row r="16" spans="1:3" x14ac:dyDescent="0.25">
      <c r="A16" s="5" t="s">
        <v>59</v>
      </c>
    </row>
    <row r="17" spans="1:3" x14ac:dyDescent="0.25">
      <c r="A17" s="5" t="s">
        <v>60</v>
      </c>
      <c r="B17" s="5" t="s">
        <v>61</v>
      </c>
      <c r="C17" s="5" t="s">
        <v>62</v>
      </c>
    </row>
    <row r="18" spans="1:3" x14ac:dyDescent="0.25">
      <c r="A18" s="5" t="s">
        <v>63</v>
      </c>
      <c r="B18" s="5" t="s">
        <v>64</v>
      </c>
      <c r="C18" s="5" t="s">
        <v>65</v>
      </c>
    </row>
    <row r="19" spans="1:3" x14ac:dyDescent="0.25">
      <c r="A19"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election activeCell="B27" sqref="B27"/>
    </sheetView>
  </sheetViews>
  <sheetFormatPr defaultRowHeight="15" x14ac:dyDescent="0.25"/>
  <cols>
    <col min="1" max="1" width="36.5703125" bestFit="1" customWidth="1"/>
    <col min="2" max="3" width="15.28515625" bestFit="1" customWidth="1"/>
  </cols>
  <sheetData>
    <row r="1" spans="1:3" x14ac:dyDescent="0.25">
      <c r="B1" s="14" t="s">
        <v>27</v>
      </c>
      <c r="C1" s="14" t="s">
        <v>28</v>
      </c>
    </row>
    <row r="2" spans="1:3" x14ac:dyDescent="0.25">
      <c r="A2" s="13" t="s">
        <v>29</v>
      </c>
      <c r="B2" s="22">
        <v>53398000</v>
      </c>
      <c r="C2" s="22">
        <v>10995000</v>
      </c>
    </row>
    <row r="3" spans="1:3" x14ac:dyDescent="0.25">
      <c r="A3" t="s">
        <v>30</v>
      </c>
      <c r="B3" s="9">
        <v>182000</v>
      </c>
      <c r="C3" s="9">
        <v>-4000</v>
      </c>
    </row>
    <row r="4" spans="1:3" x14ac:dyDescent="0.25">
      <c r="A4" t="s">
        <v>31</v>
      </c>
      <c r="B4" s="9">
        <v>4481000</v>
      </c>
      <c r="C4" s="9">
        <v>-4524000</v>
      </c>
    </row>
    <row r="5" spans="1:3" x14ac:dyDescent="0.25">
      <c r="A5" t="s">
        <v>32</v>
      </c>
      <c r="B5" s="18">
        <v>48735000</v>
      </c>
      <c r="C5" s="18">
        <v>6467000</v>
      </c>
    </row>
    <row r="6" spans="1:3" x14ac:dyDescent="0.25">
      <c r="B6" s="9"/>
      <c r="C6" s="9"/>
    </row>
    <row r="7" spans="1:3" x14ac:dyDescent="0.25">
      <c r="A7" s="13" t="s">
        <v>43</v>
      </c>
      <c r="B7" s="9"/>
      <c r="C7" s="9"/>
    </row>
    <row r="8" spans="1:3" x14ac:dyDescent="0.25">
      <c r="A8" s="5" t="s">
        <v>33</v>
      </c>
      <c r="B8" s="9">
        <v>-346000</v>
      </c>
      <c r="C8" s="9">
        <v>-3885000</v>
      </c>
    </row>
    <row r="9" spans="1:3" x14ac:dyDescent="0.25">
      <c r="A9" s="5" t="s">
        <v>34</v>
      </c>
      <c r="B9" s="9">
        <v>0</v>
      </c>
      <c r="C9" s="9">
        <v>-234000</v>
      </c>
    </row>
    <row r="10" spans="1:3" x14ac:dyDescent="0.25">
      <c r="A10" s="5" t="s">
        <v>35</v>
      </c>
      <c r="B10" s="9">
        <v>430000</v>
      </c>
      <c r="C10" s="9">
        <v>487000</v>
      </c>
    </row>
    <row r="11" spans="1:3" x14ac:dyDescent="0.25">
      <c r="A11" s="5" t="s">
        <v>36</v>
      </c>
      <c r="B11" s="18">
        <v>84000</v>
      </c>
      <c r="C11" s="18">
        <v>-3632000</v>
      </c>
    </row>
    <row r="12" spans="1:3" x14ac:dyDescent="0.25">
      <c r="A12" s="5"/>
      <c r="B12" s="9"/>
      <c r="C12" s="9"/>
    </row>
    <row r="13" spans="1:3" x14ac:dyDescent="0.25">
      <c r="A13" s="12" t="s">
        <v>37</v>
      </c>
      <c r="B13" s="9"/>
      <c r="C13" s="9"/>
    </row>
    <row r="14" spans="1:3" x14ac:dyDescent="0.25">
      <c r="A14" s="5" t="s">
        <v>38</v>
      </c>
      <c r="B14" s="9">
        <v>-3719000</v>
      </c>
      <c r="C14" s="9">
        <v>-3473000</v>
      </c>
    </row>
    <row r="15" spans="1:3" ht="26.25" x14ac:dyDescent="0.25">
      <c r="A15" s="5" t="s">
        <v>39</v>
      </c>
      <c r="B15" s="9">
        <v>-3000000</v>
      </c>
      <c r="C15" s="9">
        <v>-1898000</v>
      </c>
    </row>
    <row r="16" spans="1:3" x14ac:dyDescent="0.25">
      <c r="A16" s="5" t="s">
        <v>40</v>
      </c>
      <c r="B16" s="9">
        <v>-12861000</v>
      </c>
      <c r="C16" s="9">
        <v>-12139000</v>
      </c>
    </row>
    <row r="17" spans="1:3" x14ac:dyDescent="0.25">
      <c r="A17" s="5" t="s">
        <v>41</v>
      </c>
      <c r="B17" s="18">
        <v>-19580000</v>
      </c>
      <c r="C17" s="18">
        <v>-17510000</v>
      </c>
    </row>
    <row r="18" spans="1:3" x14ac:dyDescent="0.25">
      <c r="A18" s="5"/>
      <c r="B18" s="9"/>
      <c r="C18" s="9"/>
    </row>
    <row r="19" spans="1:3" ht="26.25" x14ac:dyDescent="0.25">
      <c r="A19" s="7" t="s">
        <v>42</v>
      </c>
      <c r="B19" s="9">
        <v>29239000</v>
      </c>
      <c r="C19" s="9">
        <v>-14675000</v>
      </c>
    </row>
    <row r="20" spans="1:3" x14ac:dyDescent="0.25">
      <c r="B20" s="9"/>
      <c r="C20" s="9"/>
    </row>
    <row r="21" spans="1:3" x14ac:dyDescent="0.25">
      <c r="A21" s="5" t="s">
        <v>44</v>
      </c>
      <c r="B21" s="9">
        <v>59591000</v>
      </c>
      <c r="C21" s="9">
        <v>74518000</v>
      </c>
    </row>
    <row r="22" spans="1:3" ht="26.25" x14ac:dyDescent="0.25">
      <c r="A22" s="5" t="s">
        <v>42</v>
      </c>
      <c r="B22" s="9">
        <v>29239000</v>
      </c>
      <c r="C22" s="9">
        <v>-14675000</v>
      </c>
    </row>
    <row r="23" spans="1:3" x14ac:dyDescent="0.25">
      <c r="A23" s="5" t="s">
        <v>45</v>
      </c>
      <c r="B23" s="9">
        <v>172000</v>
      </c>
      <c r="C23" s="9">
        <v>-252000</v>
      </c>
    </row>
    <row r="24" spans="1:3" x14ac:dyDescent="0.25">
      <c r="A24" s="7" t="s">
        <v>46</v>
      </c>
      <c r="B24" s="9">
        <v>89002000</v>
      </c>
      <c r="C24" s="9">
        <v>59591000</v>
      </c>
    </row>
    <row r="25" spans="1:3" x14ac:dyDescent="0.25">
      <c r="A25" s="6"/>
    </row>
    <row r="26" spans="1:3" x14ac:dyDescent="0.25">
      <c r="A26" t="str">
        <f>A2</f>
        <v>Cash flows from operating activities</v>
      </c>
      <c r="B26" s="11">
        <f>Cash_flows_from_operating_activities</f>
        <v>53398000</v>
      </c>
      <c r="C26" s="11">
        <f>C2</f>
        <v>10995000</v>
      </c>
    </row>
    <row r="27" spans="1:3" x14ac:dyDescent="0.25">
      <c r="A27" t="s">
        <v>72</v>
      </c>
      <c r="B27" s="9">
        <v>-1126000</v>
      </c>
      <c r="C27" s="11">
        <f>'Administrative expenses (CapEx)'!C2</f>
        <v>882000</v>
      </c>
    </row>
    <row r="28" spans="1:3" x14ac:dyDescent="0.25">
      <c r="A28" t="s">
        <v>74</v>
      </c>
      <c r="B28" s="9">
        <v>-1878000</v>
      </c>
      <c r="C28" s="9">
        <f>'Administrative expenses (CapEx)'!C4</f>
        <v>1832000</v>
      </c>
    </row>
    <row r="30" spans="1:3" x14ac:dyDescent="0.25">
      <c r="A30" s="20" t="s">
        <v>78</v>
      </c>
      <c r="B30" s="21">
        <f>SUM(B26:B28)</f>
        <v>50394000</v>
      </c>
    </row>
    <row r="32" spans="1:3" ht="15.75" x14ac:dyDescent="0.25">
      <c r="A32" s="23" t="s">
        <v>104</v>
      </c>
    </row>
    <row r="33" spans="1:1" ht="189" x14ac:dyDescent="0.25">
      <c r="A33" s="23" t="s">
        <v>105</v>
      </c>
    </row>
    <row r="34" spans="1:1" ht="204.75" x14ac:dyDescent="0.25">
      <c r="A34" s="23" t="s">
        <v>106</v>
      </c>
    </row>
    <row r="35" spans="1:1" ht="189" x14ac:dyDescent="0.25">
      <c r="A35" s="23" t="s">
        <v>107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D14" sqref="D14"/>
    </sheetView>
  </sheetViews>
  <sheetFormatPr defaultRowHeight="15" x14ac:dyDescent="0.25"/>
  <cols>
    <col min="1" max="1" width="22.42578125" bestFit="1" customWidth="1"/>
    <col min="2" max="2" width="13.7109375" bestFit="1" customWidth="1"/>
    <col min="3" max="3" width="12.5703125" bestFit="1" customWidth="1"/>
    <col min="4" max="5" width="15.28515625" bestFit="1" customWidth="1"/>
  </cols>
  <sheetData>
    <row r="1" spans="1:3" x14ac:dyDescent="0.25">
      <c r="B1" s="14" t="s">
        <v>27</v>
      </c>
      <c r="C1" s="14" t="s">
        <v>28</v>
      </c>
    </row>
    <row r="2" spans="1:3" x14ac:dyDescent="0.25">
      <c r="A2" s="16" t="s">
        <v>47</v>
      </c>
    </row>
    <row r="3" spans="1:3" x14ac:dyDescent="0.25">
      <c r="A3" s="5" t="s">
        <v>66</v>
      </c>
      <c r="B3" s="9">
        <v>6496000</v>
      </c>
      <c r="C3" s="9">
        <v>4056000</v>
      </c>
    </row>
    <row r="4" spans="1:3" x14ac:dyDescent="0.25">
      <c r="A4" s="5" t="s">
        <v>67</v>
      </c>
      <c r="B4" s="9">
        <v>31923000</v>
      </c>
      <c r="C4" s="9">
        <v>29334000</v>
      </c>
    </row>
    <row r="5" spans="1:3" x14ac:dyDescent="0.25">
      <c r="A5" s="5" t="s">
        <v>68</v>
      </c>
      <c r="B5" s="9">
        <v>38419000</v>
      </c>
      <c r="C5" s="9">
        <v>33390000</v>
      </c>
    </row>
    <row r="6" spans="1:3" x14ac:dyDescent="0.25">
      <c r="A6" s="5"/>
      <c r="B6" s="9"/>
      <c r="C6" s="9"/>
    </row>
    <row r="7" spans="1:3" x14ac:dyDescent="0.25">
      <c r="A7" s="5" t="s">
        <v>69</v>
      </c>
      <c r="B7" s="9">
        <v>9623000</v>
      </c>
      <c r="C7" s="9">
        <v>8941000</v>
      </c>
    </row>
    <row r="8" spans="1:3" x14ac:dyDescent="0.25">
      <c r="A8" s="5" t="s">
        <v>70</v>
      </c>
      <c r="B8" s="9">
        <v>16261000</v>
      </c>
      <c r="C8" s="9">
        <v>17921000</v>
      </c>
    </row>
    <row r="9" spans="1:3" x14ac:dyDescent="0.25">
      <c r="A9" s="5" t="s">
        <v>71</v>
      </c>
      <c r="B9" s="9">
        <v>48032000</v>
      </c>
      <c r="C9" s="9">
        <v>37733000</v>
      </c>
    </row>
    <row r="10" spans="1:3" x14ac:dyDescent="0.25">
      <c r="A10" s="5"/>
      <c r="B10" s="9"/>
      <c r="C10" s="9"/>
    </row>
    <row r="11" spans="1:3" ht="17.25" x14ac:dyDescent="0.4">
      <c r="A11" s="5"/>
      <c r="B11" s="19">
        <v>112335000</v>
      </c>
      <c r="C11" s="19">
        <v>97985000</v>
      </c>
    </row>
    <row r="12" spans="1:3" x14ac:dyDescent="0.25">
      <c r="B12"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E21" sqref="E21"/>
    </sheetView>
  </sheetViews>
  <sheetFormatPr defaultRowHeight="15" x14ac:dyDescent="0.25"/>
  <cols>
    <col min="1" max="1" width="108" customWidth="1"/>
    <col min="3" max="4" width="11.140625" bestFit="1" customWidth="1"/>
  </cols>
  <sheetData>
    <row r="1" spans="1:4" x14ac:dyDescent="0.25">
      <c r="A1" s="16" t="s">
        <v>87</v>
      </c>
    </row>
    <row r="2" spans="1:4" x14ac:dyDescent="0.25">
      <c r="A2" s="5" t="s">
        <v>92</v>
      </c>
    </row>
    <row r="3" spans="1:4" x14ac:dyDescent="0.25">
      <c r="A3" s="5" t="s">
        <v>93</v>
      </c>
    </row>
    <row r="4" spans="1:4" x14ac:dyDescent="0.25">
      <c r="A4" s="5" t="s">
        <v>88</v>
      </c>
    </row>
    <row r="5" spans="1:4" x14ac:dyDescent="0.25">
      <c r="A5" s="5" t="s">
        <v>94</v>
      </c>
    </row>
    <row r="6" spans="1:4" x14ac:dyDescent="0.25">
      <c r="A6" s="5" t="s">
        <v>89</v>
      </c>
    </row>
    <row r="7" spans="1:4" x14ac:dyDescent="0.25">
      <c r="A7" s="5" t="s">
        <v>90</v>
      </c>
    </row>
    <row r="8" spans="1:4" x14ac:dyDescent="0.25">
      <c r="A8" s="5" t="s">
        <v>91</v>
      </c>
    </row>
    <row r="9" spans="1:4" x14ac:dyDescent="0.25">
      <c r="A9" s="5" t="s">
        <v>95</v>
      </c>
    </row>
    <row r="12" spans="1:4" x14ac:dyDescent="0.25">
      <c r="C12" s="17">
        <v>2016</v>
      </c>
      <c r="D12" s="17">
        <v>2015</v>
      </c>
    </row>
    <row r="13" spans="1:4" x14ac:dyDescent="0.25">
      <c r="C13" s="17" t="s">
        <v>96</v>
      </c>
      <c r="D13" s="17" t="s">
        <v>96</v>
      </c>
    </row>
    <row r="14" spans="1:4" ht="115.5" x14ac:dyDescent="0.25">
      <c r="A14" s="5"/>
      <c r="B14" s="5" t="s">
        <v>97</v>
      </c>
      <c r="C14" s="6">
        <v>112255294</v>
      </c>
      <c r="D14" s="6">
        <v>110757969</v>
      </c>
    </row>
    <row r="16" spans="1:4" ht="51.75" x14ac:dyDescent="0.25">
      <c r="A16" s="5"/>
      <c r="B16" s="5" t="s">
        <v>98</v>
      </c>
      <c r="C16" s="6">
        <v>5755000</v>
      </c>
      <c r="D16" s="6">
        <v>6867000</v>
      </c>
    </row>
    <row r="19" spans="2:4" ht="51.75" x14ac:dyDescent="0.25">
      <c r="B19" s="5" t="s">
        <v>99</v>
      </c>
      <c r="C19" s="6">
        <v>118010000</v>
      </c>
      <c r="D19" s="6">
        <v>117625000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E19" sqref="E19"/>
    </sheetView>
  </sheetViews>
  <sheetFormatPr defaultRowHeight="15" x14ac:dyDescent="0.25"/>
  <cols>
    <col min="1" max="1" width="43.5703125" bestFit="1" customWidth="1"/>
    <col min="2" max="3" width="12.5703125" bestFit="1" customWidth="1"/>
    <col min="4" max="4" width="15.28515625" bestFit="1" customWidth="1"/>
    <col min="5" max="5" width="122" customWidth="1"/>
  </cols>
  <sheetData>
    <row r="1" spans="1:5" x14ac:dyDescent="0.25">
      <c r="B1" s="14" t="s">
        <v>27</v>
      </c>
      <c r="C1" s="14" t="s">
        <v>28</v>
      </c>
    </row>
    <row r="2" spans="1:5" ht="45" x14ac:dyDescent="0.25">
      <c r="A2" t="s">
        <v>72</v>
      </c>
      <c r="B2" s="9">
        <v>1126000</v>
      </c>
      <c r="C2" s="9">
        <v>882000</v>
      </c>
      <c r="D2" t="s">
        <v>102</v>
      </c>
      <c r="E2" s="2" t="s">
        <v>101</v>
      </c>
    </row>
    <row r="3" spans="1:5" x14ac:dyDescent="0.25">
      <c r="A3" t="s">
        <v>73</v>
      </c>
      <c r="B3" s="9">
        <v>125000</v>
      </c>
      <c r="C3" s="9">
        <v>111000</v>
      </c>
      <c r="D3" t="s">
        <v>102</v>
      </c>
    </row>
    <row r="4" spans="1:5" x14ac:dyDescent="0.25">
      <c r="A4" t="s">
        <v>74</v>
      </c>
      <c r="B4" s="9">
        <v>1878000</v>
      </c>
      <c r="C4" s="9">
        <v>1832000</v>
      </c>
    </row>
    <row r="5" spans="1:5" ht="90" x14ac:dyDescent="0.25">
      <c r="A5" t="s">
        <v>75</v>
      </c>
      <c r="B5" s="9">
        <v>757000</v>
      </c>
      <c r="C5" s="9">
        <v>1102000</v>
      </c>
      <c r="E5" s="2" t="s">
        <v>100</v>
      </c>
    </row>
    <row r="6" spans="1:5" x14ac:dyDescent="0.25">
      <c r="A6" t="s">
        <v>76</v>
      </c>
      <c r="B6" s="9">
        <v>58882000</v>
      </c>
      <c r="C6" s="9">
        <v>47398000</v>
      </c>
    </row>
    <row r="7" spans="1:5" x14ac:dyDescent="0.25">
      <c r="A7" t="s">
        <v>77</v>
      </c>
      <c r="B7" s="9">
        <v>20512000</v>
      </c>
      <c r="C7" s="9">
        <v>18465000</v>
      </c>
    </row>
    <row r="14" spans="1:5" x14ac:dyDescent="0.25">
      <c r="A14" t="s">
        <v>103</v>
      </c>
    </row>
    <row r="19" spans="1:4" ht="15.75" x14ac:dyDescent="0.25">
      <c r="A19" s="23" t="s">
        <v>104</v>
      </c>
      <c r="D19" s="11"/>
    </row>
    <row r="20" spans="1:4" ht="173.25" x14ac:dyDescent="0.25">
      <c r="A20" s="23" t="s">
        <v>105</v>
      </c>
    </row>
    <row r="21" spans="1:4" ht="173.25" x14ac:dyDescent="0.25">
      <c r="A21" s="23" t="s">
        <v>106</v>
      </c>
    </row>
    <row r="22" spans="1:4" ht="141.75" x14ac:dyDescent="0.25">
      <c r="A22" s="23"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41</vt:i4>
      </vt:variant>
    </vt:vector>
  </HeadingPairs>
  <TitlesOfParts>
    <vt:vector size="49" baseType="lpstr">
      <vt:lpstr>Defining a Business</vt:lpstr>
      <vt:lpstr>Key Ratios</vt:lpstr>
      <vt:lpstr>Balance Sheet</vt:lpstr>
      <vt:lpstr>Income Statement</vt:lpstr>
      <vt:lpstr>Statement of Cash Flows</vt:lpstr>
      <vt:lpstr>Note_5 (Revenue)</vt:lpstr>
      <vt:lpstr>Note_25 (Earnings per share)</vt:lpstr>
      <vt:lpstr>Administrative expenses (CapEx)</vt:lpstr>
      <vt:lpstr>Amortisation_of_intangible_assets</vt:lpstr>
      <vt:lpstr>Cash_and_cash_equivalents</vt:lpstr>
      <vt:lpstr>Cash_flows_from_operating_activities</vt:lpstr>
      <vt:lpstr>Closing_cash_and_cash_equivalents</vt:lpstr>
      <vt:lpstr>Current_income_tax</vt:lpstr>
      <vt:lpstr>Deferred_tax</vt:lpstr>
      <vt:lpstr>Depreciation_of_property__plant_and_equipment</vt:lpstr>
      <vt:lpstr>Derivative_financial_instruments</vt:lpstr>
      <vt:lpstr>Dividends_paid</vt:lpstr>
      <vt:lpstr>Exchange_movements</vt:lpstr>
      <vt:lpstr>Financial_liabilities</vt:lpstr>
      <vt:lpstr>Financing_activities</vt:lpstr>
      <vt:lpstr>FY_2015</vt:lpstr>
      <vt:lpstr>FY_2016</vt:lpstr>
      <vt:lpstr>Intangible_assets</vt:lpstr>
      <vt:lpstr>Interest_paid</vt:lpstr>
      <vt:lpstr>Interest_received</vt:lpstr>
      <vt:lpstr>Investing_activities</vt:lpstr>
      <vt:lpstr>Net_cash_from__used_in__investing_activities</vt:lpstr>
      <vt:lpstr>Net_cash_from_operating_activities</vt:lpstr>
      <vt:lpstr>Net_cash_used_in_financing_activities</vt:lpstr>
      <vt:lpstr>Net_movement_in_cash_and_cash_equivalents</vt:lpstr>
      <vt:lpstr>Opening_cash_and_cash_equivalents</vt:lpstr>
      <vt:lpstr>Operating_lease_costs</vt:lpstr>
      <vt:lpstr>Other_non_staff_costs</vt:lpstr>
      <vt:lpstr>Other_occupancy_related_costs</vt:lpstr>
      <vt:lpstr>Other_reserves</vt:lpstr>
      <vt:lpstr>Property__plant_and_equipment</vt:lpstr>
      <vt:lpstr>Purchase_of_intangible_assets</vt:lpstr>
      <vt:lpstr>Purchase_of_property__plant_and_equipment</vt:lpstr>
      <vt:lpstr>Purchases_of_own_shares_–_Employee_Benefit_Trust</vt:lpstr>
      <vt:lpstr>Purchases_of_own_shares_–_Treasury</vt:lpstr>
      <vt:lpstr>Retained_earnings</vt:lpstr>
      <vt:lpstr>Share_capital</vt:lpstr>
      <vt:lpstr>Share_premium</vt:lpstr>
      <vt:lpstr>Staff_costs__see_note_8</vt:lpstr>
      <vt:lpstr>Stock_borrowing_collateral</vt:lpstr>
      <vt:lpstr>Taxation_paid</vt:lpstr>
      <vt:lpstr>Trade_and_other_payables</vt:lpstr>
      <vt:lpstr>Trade_and_other_receivables</vt:lpstr>
      <vt:lpstr>Trading_investments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Schuld</dc:creator>
  <cp:lastModifiedBy>Peter Schuld</cp:lastModifiedBy>
  <dcterms:created xsi:type="dcterms:W3CDTF">2017-07-18T11:23:21Z</dcterms:created>
  <dcterms:modified xsi:type="dcterms:W3CDTF">2017-07-21T12:27:35Z</dcterms:modified>
</cp:coreProperties>
</file>