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in\StatevskiP18$\_System\Desktop\"/>
    </mc:Choice>
  </mc:AlternateContent>
  <bookViews>
    <workbookView xWindow="0" yWindow="0" windowWidth="0" windowHeight="0" tabRatio="986"/>
  </bookViews>
  <sheets>
    <sheet name="Lis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9" i="1" l="1"/>
  <c r="M26" i="1" s="1"/>
  <c r="M27" i="1" s="1"/>
  <c r="D25" i="1"/>
  <c r="D23" i="1"/>
  <c r="G22" i="1"/>
  <c r="G23" i="1" s="1"/>
  <c r="J21" i="1"/>
  <c r="G21" i="1"/>
  <c r="D16" i="1"/>
  <c r="D17" i="1" s="1"/>
  <c r="G16" i="1" s="1"/>
  <c r="G17" i="1" s="1"/>
  <c r="J7" i="1"/>
  <c r="J8" i="1" s="1"/>
  <c r="G7" i="1"/>
  <c r="M7" i="1" s="1"/>
  <c r="M8" i="1" s="1"/>
  <c r="M30" i="1" l="1"/>
  <c r="D33" i="1" l="1"/>
  <c r="D34" i="1" s="1"/>
  <c r="M31" i="1"/>
</calcChain>
</file>

<file path=xl/sharedStrings.xml><?xml version="1.0" encoding="utf-8"?>
<sst xmlns="http://schemas.openxmlformats.org/spreadsheetml/2006/main" count="68" uniqueCount="54">
  <si>
    <t>Napajalni Transformator</t>
  </si>
  <si>
    <t>Nazivni podatki</t>
  </si>
  <si>
    <t>Moč</t>
  </si>
  <si>
    <t>Impedanca</t>
  </si>
  <si>
    <t>PFC Kondenzator</t>
  </si>
  <si>
    <t>U1</t>
  </si>
  <si>
    <t>V</t>
  </si>
  <si>
    <t>S</t>
  </si>
  <si>
    <t>VA</t>
  </si>
  <si>
    <t>Z</t>
  </si>
  <si>
    <t>Ω</t>
  </si>
  <si>
    <t>Cpfc</t>
  </si>
  <si>
    <t>F</t>
  </si>
  <si>
    <t>U2</t>
  </si>
  <si>
    <t>kΩ</t>
  </si>
  <si>
    <t>uF</t>
  </si>
  <si>
    <t>I2</t>
  </si>
  <si>
    <t>A</t>
  </si>
  <si>
    <t>f</t>
  </si>
  <si>
    <t>Hz</t>
  </si>
  <si>
    <t>Kondenzator (MMC)</t>
  </si>
  <si>
    <t>Resonančna kapacitivnost</t>
  </si>
  <si>
    <t>Kapacitivnost</t>
  </si>
  <si>
    <t>Cres</t>
  </si>
  <si>
    <t>C1</t>
  </si>
  <si>
    <t>nF</t>
  </si>
  <si>
    <t>Sek tuljava</t>
  </si>
  <si>
    <t>nazivni podatki</t>
  </si>
  <si>
    <t>Sek. Induktivnost</t>
  </si>
  <si>
    <t>Kapacitivnost sekundarne tuljave</t>
  </si>
  <si>
    <t>N</t>
  </si>
  <si>
    <t>L2</t>
  </si>
  <si>
    <t>uH</t>
  </si>
  <si>
    <t>C2</t>
  </si>
  <si>
    <t>pF</t>
  </si>
  <si>
    <t>r</t>
  </si>
  <si>
    <t>cm</t>
  </si>
  <si>
    <t>mH</t>
  </si>
  <si>
    <t>m</t>
  </si>
  <si>
    <t>H</t>
  </si>
  <si>
    <t>h</t>
  </si>
  <si>
    <t>Sekundarna kapacitivnost</t>
  </si>
  <si>
    <t>Realni Primer:</t>
  </si>
  <si>
    <t>Csek.skup</t>
  </si>
  <si>
    <t>Terminal</t>
  </si>
  <si>
    <t>Kapacitivnost Terminala</t>
  </si>
  <si>
    <t>d1-zunanji premer terminala</t>
  </si>
  <si>
    <t>Ct</t>
  </si>
  <si>
    <t>Resonančna frekvenca</t>
  </si>
  <si>
    <t>d2-premer cevi terminala</t>
  </si>
  <si>
    <r>
      <rPr>
        <sz val="11"/>
        <color rgb="FF000000"/>
        <rFont val="Calibri"/>
        <family val="2"/>
        <charset val="238"/>
      </rPr>
      <t>f</t>
    </r>
    <r>
      <rPr>
        <sz val="10"/>
        <color rgb="FF000000"/>
        <rFont val="Calibri"/>
        <family val="2"/>
        <charset val="238"/>
      </rPr>
      <t>res</t>
    </r>
  </si>
  <si>
    <t>kHz</t>
  </si>
  <si>
    <t>induktivnost primarne tuljave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</si>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</sst>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0.0000"/>
    <numFmt numFmtId="166" formatCode="0.0"/>
    <numFmt numFmtId="167" formatCode="0.000"/>
  </numFmts>
  <fonts count="3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ont="1" applyFill="1" applyBorder="1" applyAlignment="1">
      <alignment horizontal="left"/>
    </xf>
    <xf numFmtId="0" fontId="0" fillId="0" borderId="6" xfId="0" applyBorder="1"/>
    <xf numFmtId="0" fontId="0" fillId="0" borderId="7" xfId="0" applyFont="1" applyBorder="1"/>
    <xf numFmtId="0" fontId="0" fillId="0" borderId="0" xfId="0" applyFont="1" applyAlignment="1">
      <alignment horizontal="center" vertical="center"/>
    </xf>
    <xf numFmtId="11" fontId="0" fillId="0" borderId="0" xfId="0" applyNumberFormat="1"/>
    <xf numFmtId="0" fontId="0" fillId="2" borderId="1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ont="1" applyFill="1" applyBorder="1" applyAlignment="1">
      <alignment horizontal="left"/>
    </xf>
    <xf numFmtId="0" fontId="0" fillId="0" borderId="13" xfId="0" applyBorder="1"/>
    <xf numFmtId="0" fontId="0" fillId="0" borderId="14" xfId="0" applyFont="1" applyBorder="1"/>
    <xf numFmtId="2" fontId="0" fillId="0" borderId="0" xfId="0" applyNumberFormat="1"/>
    <xf numFmtId="0" fontId="0" fillId="2" borderId="11" xfId="0" applyFill="1" applyBorder="1" applyAlignment="1">
      <alignment horizontal="right"/>
    </xf>
    <xf numFmtId="0" fontId="0" fillId="2" borderId="15" xfId="0" applyFont="1" applyFill="1" applyBorder="1" applyAlignment="1">
      <alignment horizontal="center"/>
    </xf>
    <xf numFmtId="0" fontId="0" fillId="2" borderId="13" xfId="0" applyFill="1" applyBorder="1"/>
    <xf numFmtId="0" fontId="0" fillId="2" borderId="16" xfId="0" applyFont="1" applyFill="1" applyBorder="1" applyAlignment="1">
      <alignment horizontal="left"/>
    </xf>
    <xf numFmtId="0" fontId="0" fillId="0" borderId="0" xfId="0" applyBorder="1" applyAlignme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4"/>
  <sheetViews>
    <sheetView tabSelected="1" zoomScale="110" zoomScaleNormal="110" workbookViewId="0">
      <selection activeCell="H21" sqref="H21"/>
    </sheetView>
  </sheetViews>
  <sheetFormatPr defaultRowHeight="15" x14ac:dyDescent="0.25"/>
  <cols>
    <col min="1" max="3" width="8.5703125"/>
    <col min="4" max="4" width="12.5703125"/>
    <col min="5" max="6" width="8.5703125"/>
    <col min="7" max="7" width="14.7109375"/>
    <col min="8" max="8" width="8.5703125"/>
    <col min="9" max="9" width="9.7109375"/>
    <col min="10" max="12" width="8.5703125"/>
    <col min="13" max="13" width="12.7109375"/>
    <col min="14" max="1025" width="8.5703125"/>
  </cols>
  <sheetData>
    <row r="4" spans="3:14" x14ac:dyDescent="0.25">
      <c r="C4" t="s">
        <v>0</v>
      </c>
    </row>
    <row r="6" spans="3:14" x14ac:dyDescent="0.25">
      <c r="C6" s="9" t="s">
        <v>1</v>
      </c>
      <c r="D6" s="9"/>
      <c r="E6" s="9"/>
      <c r="F6" s="8" t="s">
        <v>2</v>
      </c>
      <c r="G6" s="8"/>
      <c r="H6" s="8"/>
      <c r="I6" s="7" t="s">
        <v>3</v>
      </c>
      <c r="J6" s="7"/>
      <c r="K6" s="7"/>
      <c r="L6" s="6" t="s">
        <v>4</v>
      </c>
      <c r="M6" s="6"/>
      <c r="N6" s="6"/>
    </row>
    <row r="7" spans="3:14" x14ac:dyDescent="0.25">
      <c r="C7" s="10" t="s">
        <v>5</v>
      </c>
      <c r="D7" s="11">
        <v>230</v>
      </c>
      <c r="E7" s="12" t="s">
        <v>6</v>
      </c>
      <c r="F7" s="5" t="s">
        <v>7</v>
      </c>
      <c r="G7" s="4">
        <f>D8*D9</f>
        <v>225</v>
      </c>
      <c r="H7" s="3" t="s">
        <v>8</v>
      </c>
      <c r="I7" s="5" t="s">
        <v>9</v>
      </c>
      <c r="J7" s="13">
        <f>D8/D9</f>
        <v>250000</v>
      </c>
      <c r="K7" s="14" t="s">
        <v>10</v>
      </c>
      <c r="L7" s="15" t="s">
        <v>11</v>
      </c>
      <c r="M7" s="16">
        <f>G7/(2*PI()*D10*D7*D7)</f>
        <v>1.3538700263015671E-5</v>
      </c>
      <c r="N7" t="s">
        <v>12</v>
      </c>
    </row>
    <row r="8" spans="3:14" x14ac:dyDescent="0.25">
      <c r="C8" s="17" t="s">
        <v>13</v>
      </c>
      <c r="D8" s="18">
        <v>7500</v>
      </c>
      <c r="E8" s="19" t="s">
        <v>6</v>
      </c>
      <c r="F8" s="5"/>
      <c r="G8" s="4"/>
      <c r="H8" s="3"/>
      <c r="I8" s="5"/>
      <c r="J8" s="20">
        <f>J7/1000</f>
        <v>250</v>
      </c>
      <c r="K8" s="21" t="s">
        <v>14</v>
      </c>
      <c r="L8" s="15"/>
      <c r="M8" s="22">
        <f>M7*1000000</f>
        <v>13.538700263015672</v>
      </c>
      <c r="N8" t="s">
        <v>15</v>
      </c>
    </row>
    <row r="9" spans="3:14" x14ac:dyDescent="0.25">
      <c r="C9" s="17" t="s">
        <v>16</v>
      </c>
      <c r="D9" s="23">
        <v>0.03</v>
      </c>
      <c r="E9" s="19" t="s">
        <v>17</v>
      </c>
    </row>
    <row r="10" spans="3:14" x14ac:dyDescent="0.25">
      <c r="C10" s="24" t="s">
        <v>18</v>
      </c>
      <c r="D10" s="25">
        <v>50</v>
      </c>
      <c r="E10" s="26" t="s">
        <v>19</v>
      </c>
    </row>
    <row r="13" spans="3:14" x14ac:dyDescent="0.25">
      <c r="C13" s="2" t="s">
        <v>20</v>
      </c>
      <c r="D13" s="2"/>
      <c r="E13" s="2"/>
      <c r="F13" s="2"/>
      <c r="G13" s="2"/>
      <c r="H13" s="2"/>
      <c r="I13" s="27"/>
      <c r="J13" s="27"/>
      <c r="K13" s="27"/>
    </row>
    <row r="14" spans="3:14" x14ac:dyDescent="0.25">
      <c r="C14" s="2" t="s">
        <v>21</v>
      </c>
      <c r="D14" s="2"/>
      <c r="E14" s="2"/>
      <c r="F14" s="1" t="s">
        <v>22</v>
      </c>
      <c r="G14" s="1"/>
      <c r="H14" s="1"/>
    </row>
    <row r="16" spans="3:14" x14ac:dyDescent="0.25">
      <c r="C16" t="s">
        <v>23</v>
      </c>
      <c r="D16" s="28">
        <f>1/(2*PI()*J7*D10)</f>
        <v>1.2732395447351628E-8</v>
      </c>
      <c r="E16" t="s">
        <v>12</v>
      </c>
      <c r="F16" t="s">
        <v>24</v>
      </c>
      <c r="G16" s="22">
        <f>D17*1.6</f>
        <v>20.371832715762608</v>
      </c>
      <c r="H16" t="s">
        <v>25</v>
      </c>
    </row>
    <row r="17" spans="3:14" x14ac:dyDescent="0.25">
      <c r="D17" s="22">
        <f>D16*10^9</f>
        <v>12.732395447351628</v>
      </c>
      <c r="E17" t="s">
        <v>25</v>
      </c>
      <c r="G17" s="16">
        <f>G16/10^9</f>
        <v>2.0371832715762608E-8</v>
      </c>
      <c r="H17" t="s">
        <v>12</v>
      </c>
    </row>
    <row r="19" spans="3:14" x14ac:dyDescent="0.25">
      <c r="C19" t="s">
        <v>26</v>
      </c>
    </row>
    <row r="20" spans="3:14" x14ac:dyDescent="0.25">
      <c r="C20" t="s">
        <v>27</v>
      </c>
      <c r="F20" s="1" t="s">
        <v>28</v>
      </c>
      <c r="G20" s="1"/>
      <c r="H20" s="1"/>
      <c r="I20" s="1" t="s">
        <v>29</v>
      </c>
      <c r="J20" s="1"/>
      <c r="K20" s="1"/>
      <c r="L20" s="1"/>
    </row>
    <row r="21" spans="3:14" x14ac:dyDescent="0.25">
      <c r="C21" t="s">
        <v>30</v>
      </c>
      <c r="D21">
        <v>561</v>
      </c>
      <c r="F21" t="s">
        <v>31</v>
      </c>
      <c r="G21" s="22">
        <f>0.3937*((D21*D22)^2)/(9*D22+10*D24)</f>
        <v>3264.4933234777513</v>
      </c>
      <c r="H21" t="s">
        <v>32</v>
      </c>
      <c r="I21" t="s">
        <v>33</v>
      </c>
      <c r="J21" s="22">
        <f>(11.4*D24+16.1*D22+76.4*SQRT((D22)^3/D24))/100</f>
        <v>7.0883625636261502</v>
      </c>
      <c r="K21" t="s">
        <v>34</v>
      </c>
    </row>
    <row r="22" spans="3:14" x14ac:dyDescent="0.25">
      <c r="C22" t="s">
        <v>35</v>
      </c>
      <c r="D22">
        <v>3.75</v>
      </c>
      <c r="E22" t="s">
        <v>36</v>
      </c>
      <c r="G22" s="22">
        <f>G21/1000</f>
        <v>3.2644933234777516</v>
      </c>
      <c r="H22" t="s">
        <v>37</v>
      </c>
    </row>
    <row r="23" spans="3:14" x14ac:dyDescent="0.25">
      <c r="D23">
        <f>D22/100</f>
        <v>3.7499999999999999E-2</v>
      </c>
      <c r="E23" t="s">
        <v>38</v>
      </c>
      <c r="G23" s="29">
        <f>G22/1000</f>
        <v>3.2644933234777514E-3</v>
      </c>
      <c r="H23" t="s">
        <v>39</v>
      </c>
    </row>
    <row r="24" spans="3:14" x14ac:dyDescent="0.25">
      <c r="C24" t="s">
        <v>40</v>
      </c>
      <c r="D24">
        <v>50</v>
      </c>
      <c r="E24" t="s">
        <v>36</v>
      </c>
    </row>
    <row r="25" spans="3:14" x14ac:dyDescent="0.25">
      <c r="D25">
        <f>D24/100</f>
        <v>0.5</v>
      </c>
      <c r="E25" t="s">
        <v>38</v>
      </c>
      <c r="L25" t="s">
        <v>41</v>
      </c>
    </row>
    <row r="26" spans="3:14" x14ac:dyDescent="0.25">
      <c r="C26" s="30" t="s">
        <v>42</v>
      </c>
      <c r="L26" t="s">
        <v>43</v>
      </c>
      <c r="M26" s="31">
        <f>I29+J21</f>
        <v>26.786299786914547</v>
      </c>
      <c r="N26" t="s">
        <v>34</v>
      </c>
    </row>
    <row r="27" spans="3:14" x14ac:dyDescent="0.25">
      <c r="C27" t="s">
        <v>44</v>
      </c>
      <c r="M27" s="16">
        <f>M26/10^12</f>
        <v>2.6786299786914547E-11</v>
      </c>
      <c r="N27" t="s">
        <v>12</v>
      </c>
    </row>
    <row r="28" spans="3:14" x14ac:dyDescent="0.25">
      <c r="H28" t="s">
        <v>45</v>
      </c>
    </row>
    <row r="29" spans="3:14" x14ac:dyDescent="0.25">
      <c r="C29" s="1" t="s">
        <v>46</v>
      </c>
      <c r="D29" s="1"/>
      <c r="E29" s="1"/>
      <c r="F29">
        <v>0.45</v>
      </c>
      <c r="G29" t="s">
        <v>38</v>
      </c>
      <c r="H29" t="s">
        <v>47</v>
      </c>
      <c r="I29" s="31">
        <f>55.12*(1.2781-(F30/F29))*SQRT(PI()*F30*(F29-F30))</f>
        <v>19.697937223288395</v>
      </c>
      <c r="J29" t="s">
        <v>34</v>
      </c>
      <c r="L29" t="s">
        <v>48</v>
      </c>
    </row>
    <row r="30" spans="3:14" x14ac:dyDescent="0.25">
      <c r="C30" s="1" t="s">
        <v>49</v>
      </c>
      <c r="D30" s="1"/>
      <c r="E30" s="1"/>
      <c r="F30">
        <v>0.125</v>
      </c>
      <c r="G30" t="s">
        <v>38</v>
      </c>
      <c r="L30" t="s">
        <v>50</v>
      </c>
      <c r="M30" s="32">
        <f>1/(2*PI()*SQRT(G23*M27))</f>
        <v>538215.09840681846</v>
      </c>
      <c r="N30" t="s">
        <v>19</v>
      </c>
    </row>
    <row r="31" spans="3:14" x14ac:dyDescent="0.25">
      <c r="M31" s="33">
        <f>M30/1000</f>
        <v>538.21509840681847</v>
      </c>
      <c r="N31" t="s">
        <v>51</v>
      </c>
    </row>
    <row r="32" spans="3:14" x14ac:dyDescent="0.25">
      <c r="C32" t="s">
        <v>52</v>
      </c>
    </row>
    <row r="33" spans="3:5" x14ac:dyDescent="0.25">
      <c r="C33" t="s">
        <v>53</v>
      </c>
      <c r="D33" s="16">
        <f>1/(4*(PI())^2*M30^2*G17)</f>
        <v>4.2923824299517697E-6</v>
      </c>
      <c r="E33" t="s">
        <v>39</v>
      </c>
    </row>
    <row r="34" spans="3:5" x14ac:dyDescent="0.25">
      <c r="D34" s="31">
        <f>D33*10^6</f>
        <v>4.2923824299517701</v>
      </c>
      <c r="E34" t="s">
        <v>32</v>
      </c>
    </row>
  </sheetData>
  <mergeCells count="15">
    <mergeCell ref="C29:E29"/>
    <mergeCell ref="C30:E30"/>
    <mergeCell ref="C13:H13"/>
    <mergeCell ref="C14:E14"/>
    <mergeCell ref="F14:H14"/>
    <mergeCell ref="F20:H20"/>
    <mergeCell ref="I20:L20"/>
    <mergeCell ref="C6:E6"/>
    <mergeCell ref="F6:H6"/>
    <mergeCell ref="I6:K6"/>
    <mergeCell ref="L6:N6"/>
    <mergeCell ref="F7:F8"/>
    <mergeCell ref="G7:G8"/>
    <mergeCell ref="H7:H8"/>
    <mergeCell ref="I7:I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dc:description/>
  <cp:lastModifiedBy>Peter Statevski</cp:lastModifiedBy>
  <cp:revision>2</cp:revision>
  <dcterms:created xsi:type="dcterms:W3CDTF">2018-03-20T18:24:31Z</dcterms:created>
  <dcterms:modified xsi:type="dcterms:W3CDTF">2019-01-08T08:32:18Z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