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3528b39369d698be/3_AHCA/"/>
    </mc:Choice>
  </mc:AlternateContent>
  <xr:revisionPtr revIDLastSave="21" documentId="8_{47E72F99-6A1D-4E57-AAC1-6721BF1D84CF}" xr6:coauthVersionLast="45" xr6:coauthVersionMax="45" xr10:uidLastSave="{CCAA025B-A6BC-45A6-8B93-66860B203AE2}"/>
  <bookViews>
    <workbookView visibility="hidden" xWindow="480" yWindow="2430" windowWidth="16890" windowHeight="10155" tabRatio="754" firstSheet="2" activeTab="5" xr2:uid="{00000000-000D-0000-FFFF-FFFF00000000}"/>
    <workbookView visibility="hidden" xWindow="825" yWindow="2775" windowWidth="16890" windowHeight="10155" firstSheet="6" activeTab="10" xr2:uid="{64FE74EC-F2EC-4A89-8714-68027BAC1933}"/>
    <workbookView xWindow="480" yWindow="2430" windowWidth="16890" windowHeight="10155" firstSheet="3" activeTab="4" xr2:uid="{E878FDB1-668D-4174-9A38-972F7B87B496}"/>
    <workbookView visibility="hidden" xWindow="825" yWindow="2775" windowWidth="16890" windowHeight="10155" firstSheet="7" activeTab="11" xr2:uid="{4AE222D4-A66F-45B4-9EF3-6AAC0FC25267}"/>
  </bookViews>
  <sheets>
    <sheet name="100176 Cost Report Extracts" sheetId="1" r:id="rId1"/>
    <sheet name="FL - State Data" sheetId="17" r:id="rId2"/>
    <sheet name="Cigna Claims History" sheetId="18" r:id="rId3"/>
    <sheet name="100176 C-2" sheetId="26" r:id="rId4"/>
    <sheet name="100176 C-3a" sheetId="25" r:id="rId5"/>
    <sheet name="Palm Beach - Main Data Table" sheetId="15" r:id="rId6"/>
    <sheet name="Cigna Data" sheetId="16" r:id="rId7"/>
    <sheet name="Hospital Gov Non-Gov" sheetId="19" r:id="rId8"/>
    <sheet name="Non Gov Managed Care" sheetId="21" r:id="rId9"/>
    <sheet name="Comparison to Market" sheetId="22" r:id="rId10"/>
    <sheet name="Cigna Savings Projection" sheetId="23" r:id="rId11"/>
    <sheet name="RCC Appenndix" sheetId="24" r:id="rId12"/>
  </sheets>
  <externalReferences>
    <externalReference r:id="rId13"/>
    <externalReference r:id="rId14"/>
    <externalReference r:id="rId15"/>
    <externalReference r:id="rId16"/>
  </externalReferences>
  <definedNames>
    <definedName name="Chart">OFFSET('[1]Confirm Providers'!$A$1,0,0,COUNTA('[1]Confirm Providers'!$A:$A),COUNTA('[1]Confirm Providers'!$1:$1))</definedName>
    <definedName name="Clean">OFFSET([2]Facility!$A$1,0,0,COUNTA([2]Facility!$A:$A),COUNTA([2]Facility!$1:$1))</definedName>
    <definedName name="Drop_Down_Names">OFFSET('[3]Report Inputs'!$D$4,,,COUNTA('[3]Report Inputs'!$D:$D)-1,1)</definedName>
    <definedName name="GW_Prov_ID_List">OFFSET('[2]Report Inputs'!#REF!,,1,COUNTA('[2]Report Inputs'!#REF!)-1,3)</definedName>
    <definedName name="GW_Prov_ID_Names">OFFSET('[2]Report Inputs'!#REF!,,,COUNTA('[2]Report Inputs'!#REF!)-1,1)</definedName>
    <definedName name="HCE_Prov_ID_List">OFFSET('[2]Report Inputs'!$F$3,,1,COUNTA('[2]Report Inputs'!$F:$F)-1,3)</definedName>
    <definedName name="HCE_Prov_ID_Names">OFFSET('[2]Report Inputs'!$F$3,,,COUNTA('[2]Report Inputs'!$F:$F)-1,1)</definedName>
    <definedName name="Hospital_Names">OFFSET(Clean,,MATCH("Hospital",[2]Facility!$1:$1,0)-1,,1)</definedName>
    <definedName name="Hospital_Query">OFFSET(Clean,,MATCH("Hospital_Query",[1]Clean!$1:$1,0)-1,,1)</definedName>
    <definedName name="IP_OP">OFFSET(#REF!,0,0,COUNTA(#REF!),COUNTA(#REF!))</definedName>
    <definedName name="ProvIDs">OFFSET(Clean,,MATCH("Prov ID (CPF)",[1]Clean!$1:$1,0)-1,,1)</definedName>
    <definedName name="SOI_Prov_ID_List">OFFSET('[2]Report Inputs'!#REF!,,1,COUNTA('[2]Report Inputs'!#REF!)-1,3)</definedName>
    <definedName name="SOI_Prov_ID_Names">OFFSET('[2]Report Inputs'!#REF!,,,COUNTA('[2]Report Inputs'!#REF!)-1,1)</definedName>
    <definedName name="TINs">OFFSET(Clean,,MATCH("Provider TIN",[1]Clean!$1:$1,0)-1,,1)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" i="16" l="1"/>
  <c r="B7" i="16"/>
  <c r="C8" i="16"/>
  <c r="B8" i="16"/>
  <c r="J23" i="15"/>
  <c r="J5" i="15" s="1"/>
  <c r="D5" i="21" s="1"/>
  <c r="J22" i="15"/>
  <c r="J4" i="15" s="1"/>
  <c r="D4" i="21" s="1"/>
  <c r="J4" i="17"/>
  <c r="K4" i="17" s="1"/>
  <c r="B22" i="17"/>
  <c r="B21" i="17"/>
  <c r="B20" i="17"/>
  <c r="J5" i="17" s="1"/>
  <c r="B19" i="17"/>
  <c r="E17" i="17"/>
  <c r="E28" i="17" s="1"/>
  <c r="E16" i="17"/>
  <c r="E27" i="17" s="1"/>
  <c r="E15" i="17"/>
  <c r="E26" i="17" s="1"/>
  <c r="E14" i="17"/>
  <c r="E25" i="17" s="1"/>
  <c r="M23" i="22" l="1"/>
  <c r="M25" i="22"/>
  <c r="K5" i="17"/>
  <c r="J24" i="15"/>
  <c r="J6" i="15" s="1"/>
  <c r="D6" i="21" s="1"/>
  <c r="D9" i="21" s="1"/>
  <c r="F8" i="16"/>
  <c r="E8" i="16"/>
  <c r="E11" i="17" l="1"/>
  <c r="D11" i="17"/>
  <c r="E10" i="17"/>
  <c r="D10" i="17"/>
  <c r="I11" i="17"/>
  <c r="I10" i="17"/>
  <c r="I5" i="17"/>
  <c r="H5" i="17"/>
  <c r="D5" i="17"/>
  <c r="C5" i="17"/>
  <c r="B5" i="17"/>
  <c r="I4" i="17"/>
  <c r="H4" i="17"/>
  <c r="D4" i="17"/>
  <c r="C4" i="17"/>
  <c r="B4" i="17"/>
  <c r="B15" i="17"/>
  <c r="B12" i="17"/>
  <c r="B6" i="24" l="1"/>
  <c r="B114" i="1" l="1"/>
  <c r="B113" i="1"/>
  <c r="B112" i="1"/>
  <c r="B134" i="1" l="1"/>
  <c r="B133" i="1"/>
  <c r="B131" i="1"/>
  <c r="B129" i="1"/>
  <c r="B128" i="1"/>
  <c r="B55" i="1" l="1"/>
  <c r="B54" i="1"/>
  <c r="B23" i="1"/>
  <c r="B9" i="1"/>
  <c r="B8" i="1"/>
  <c r="E21" i="15" l="1"/>
  <c r="F12" i="19" s="1"/>
  <c r="H14" i="17" l="1"/>
  <c r="I31" i="17" s="1"/>
  <c r="G14" i="17"/>
  <c r="G31" i="17" s="1"/>
  <c r="K24" i="15"/>
  <c r="K6" i="15" s="1"/>
  <c r="I24" i="15"/>
  <c r="I6" i="15" s="1"/>
  <c r="H24" i="15"/>
  <c r="H6" i="15" s="1"/>
  <c r="K23" i="15"/>
  <c r="K5" i="15" s="1"/>
  <c r="I23" i="15"/>
  <c r="I5" i="15" s="1"/>
  <c r="H23" i="15"/>
  <c r="H5" i="15" s="1"/>
  <c r="D24" i="15"/>
  <c r="D6" i="15" s="1"/>
  <c r="C24" i="15"/>
  <c r="C6" i="15" s="1"/>
  <c r="B24" i="15"/>
  <c r="B6" i="15" s="1"/>
  <c r="D23" i="15"/>
  <c r="D5" i="15" s="1"/>
  <c r="C23" i="15"/>
  <c r="C5" i="15" s="1"/>
  <c r="B23" i="15"/>
  <c r="B5" i="15" s="1"/>
  <c r="J31" i="17" l="1"/>
  <c r="H15" i="17"/>
  <c r="H31" i="17"/>
  <c r="G15" i="17"/>
  <c r="G23" i="15"/>
  <c r="G24" i="15"/>
  <c r="G6" i="15" s="1"/>
  <c r="E6" i="15" s="1"/>
  <c r="B5" i="24" s="1"/>
  <c r="C27" i="15"/>
  <c r="H27" i="15"/>
  <c r="I27" i="15"/>
  <c r="D27" i="15"/>
  <c r="B27" i="15"/>
  <c r="I32" i="17" l="1"/>
  <c r="M26" i="22"/>
  <c r="K33" i="22" s="1"/>
  <c r="K34" i="22" s="1"/>
  <c r="E23" i="15"/>
  <c r="D17" i="15" s="1"/>
  <c r="G5" i="15"/>
  <c r="E24" i="15"/>
  <c r="C17" i="15" s="1"/>
  <c r="G32" i="17"/>
  <c r="M24" i="22"/>
  <c r="K29" i="22" s="1"/>
  <c r="K30" i="22" s="1"/>
  <c r="J27" i="15"/>
  <c r="G27" i="15" l="1"/>
  <c r="E27" i="15"/>
  <c r="G4" i="17" l="1"/>
  <c r="E4" i="17" s="1"/>
  <c r="B10" i="17" s="1"/>
  <c r="B13" i="17" s="1"/>
  <c r="G5" i="17"/>
  <c r="E5" i="17" s="1"/>
  <c r="N23" i="22" l="1"/>
  <c r="N24" i="22" s="1"/>
  <c r="N25" i="22" s="1"/>
  <c r="N26" i="22" s="1"/>
  <c r="J6" i="17"/>
  <c r="J25" i="15" s="1"/>
  <c r="J7" i="15" s="1"/>
  <c r="B11" i="17"/>
  <c r="I8" i="17"/>
  <c r="D6" i="17"/>
  <c r="D25" i="15" s="1"/>
  <c r="C6" i="17"/>
  <c r="C25" i="15" s="1"/>
  <c r="I6" i="17"/>
  <c r="I25" i="15" s="1"/>
  <c r="B6" i="17"/>
  <c r="B25" i="15" s="1"/>
  <c r="H6" i="17"/>
  <c r="K6" i="17" l="1"/>
  <c r="K25" i="15" s="1"/>
  <c r="H25" i="15"/>
  <c r="G25" i="15" s="1"/>
  <c r="E25" i="15" s="1"/>
  <c r="G6" i="17"/>
  <c r="E6" i="17" s="1"/>
  <c r="B182" i="1"/>
  <c r="B181" i="1"/>
  <c r="B180" i="1"/>
  <c r="B179" i="1"/>
  <c r="B178" i="1"/>
  <c r="B177" i="1"/>
  <c r="B172" i="1"/>
  <c r="B171" i="1"/>
  <c r="B174" i="1"/>
  <c r="B173" i="1"/>
  <c r="B105" i="1" l="1"/>
  <c r="B137" i="1" l="1"/>
  <c r="B14" i="1"/>
  <c r="B15" i="1"/>
  <c r="B16" i="1"/>
  <c r="B17" i="1"/>
  <c r="B18" i="1"/>
  <c r="B13" i="1"/>
  <c r="B196" i="1"/>
  <c r="B195" i="1"/>
  <c r="B194" i="1"/>
  <c r="B193" i="1"/>
  <c r="B192" i="1"/>
  <c r="B191" i="1"/>
  <c r="B190" i="1"/>
  <c r="B189" i="1"/>
  <c r="B188" i="1"/>
  <c r="B165" i="1"/>
  <c r="B103" i="1"/>
  <c r="B102" i="1"/>
  <c r="F7" i="16"/>
  <c r="E7" i="16"/>
  <c r="A2" i="24"/>
  <c r="A1" i="24"/>
  <c r="A2" i="23"/>
  <c r="A1" i="23"/>
  <c r="A2" i="22"/>
  <c r="A1" i="22"/>
  <c r="A10" i="21"/>
  <c r="A2" i="21"/>
  <c r="A1" i="21"/>
  <c r="A2" i="19"/>
  <c r="A1" i="19"/>
  <c r="B23" i="16"/>
  <c r="B22" i="16"/>
  <c r="A8" i="16"/>
  <c r="A2" i="16"/>
  <c r="A1" i="16"/>
  <c r="B64" i="1"/>
  <c r="B63" i="1"/>
  <c r="B132" i="1"/>
  <c r="A2" i="15"/>
  <c r="A1" i="15"/>
  <c r="B98" i="1"/>
  <c r="B99" i="1"/>
  <c r="B97" i="1"/>
  <c r="B94" i="1"/>
  <c r="B95" i="1"/>
  <c r="C7" i="19" s="1"/>
  <c r="B96" i="1"/>
  <c r="B106" i="1"/>
  <c r="B104" i="1"/>
  <c r="B127" i="1"/>
  <c r="B126" i="1"/>
  <c r="B125" i="1"/>
  <c r="B124" i="1"/>
  <c r="B123" i="1"/>
  <c r="B120" i="1"/>
  <c r="B118" i="1"/>
  <c r="B119" i="1"/>
  <c r="B117" i="1"/>
  <c r="B60" i="1"/>
  <c r="B59" i="1"/>
  <c r="B58" i="1"/>
  <c r="B34" i="1" s="1"/>
  <c r="B22" i="1"/>
  <c r="B25" i="1" s="1"/>
  <c r="A145" i="1"/>
  <c r="A144" i="1"/>
  <c r="A87" i="1"/>
  <c r="A86" i="1"/>
  <c r="A47" i="1"/>
  <c r="A46" i="1"/>
  <c r="B33" i="1"/>
  <c r="B11" i="1" s="1"/>
  <c r="C6" i="23" l="1"/>
  <c r="I15" i="17"/>
  <c r="F5" i="21"/>
  <c r="D19" i="21" s="1"/>
  <c r="I14" i="17"/>
  <c r="C7" i="23"/>
  <c r="D7" i="23" s="1"/>
  <c r="B68" i="1"/>
  <c r="B13" i="15" s="1"/>
  <c r="B32" i="1"/>
  <c r="F14" i="16"/>
  <c r="C14" i="16"/>
  <c r="B136" i="1"/>
  <c r="H29" i="15"/>
  <c r="D6" i="19"/>
  <c r="F6" i="21"/>
  <c r="B24" i="22" s="1"/>
  <c r="B33" i="22" s="1"/>
  <c r="B14" i="16"/>
  <c r="D7" i="16"/>
  <c r="D10" i="16" s="1"/>
  <c r="D8" i="16"/>
  <c r="D11" i="16" s="1"/>
  <c r="E14" i="16"/>
  <c r="C6" i="19"/>
  <c r="C10" i="19" s="1"/>
  <c r="C29" i="15"/>
  <c r="B19" i="1"/>
  <c r="B12" i="15" s="1"/>
  <c r="A7" i="16"/>
  <c r="C8" i="23" l="1"/>
  <c r="B71" i="1"/>
  <c r="B72" i="1" s="1"/>
  <c r="D20" i="21"/>
  <c r="D12" i="16"/>
  <c r="B28" i="1"/>
  <c r="C12" i="15" s="1"/>
  <c r="D12" i="15" s="1"/>
  <c r="D7" i="19"/>
  <c r="D10" i="19" s="1"/>
  <c r="D29" i="15"/>
  <c r="C13" i="15" l="1"/>
  <c r="D13" i="15" s="1"/>
  <c r="C18" i="15" s="1"/>
  <c r="C19" i="15" s="1"/>
  <c r="E7" i="19" s="1"/>
  <c r="B29" i="1"/>
  <c r="B7" i="19"/>
  <c r="B6" i="19"/>
  <c r="D18" i="15"/>
  <c r="D19" i="15" s="1"/>
  <c r="F7" i="19" l="1"/>
  <c r="B15" i="19" s="1"/>
  <c r="B10" i="19"/>
  <c r="B6" i="21"/>
  <c r="B29" i="15"/>
  <c r="B5" i="21"/>
  <c r="E6" i="19"/>
  <c r="F6" i="19" s="1"/>
  <c r="G29" i="15"/>
  <c r="E5" i="15"/>
  <c r="B4" i="24" s="1"/>
  <c r="B7" i="24" s="1"/>
  <c r="B8" i="19" l="1"/>
  <c r="B9" i="19" s="1"/>
  <c r="D7" i="21"/>
  <c r="D8" i="21" s="1"/>
  <c r="B20" i="21"/>
  <c r="E10" i="19"/>
  <c r="F10" i="19"/>
  <c r="C8" i="19"/>
  <c r="C9" i="19" s="1"/>
  <c r="C9" i="23"/>
  <c r="C10" i="23" s="1"/>
  <c r="C23" i="22"/>
  <c r="F7" i="21"/>
  <c r="B16" i="23"/>
  <c r="D8" i="19"/>
  <c r="D9" i="19" s="1"/>
  <c r="D9" i="23"/>
  <c r="H17" i="15"/>
  <c r="B23" i="22"/>
  <c r="C15" i="19"/>
  <c r="B14" i="19"/>
  <c r="H15" i="15"/>
  <c r="E29" i="15"/>
  <c r="B19" i="21"/>
  <c r="B7" i="21"/>
  <c r="C14" i="19"/>
  <c r="E8" i="19"/>
  <c r="E9" i="19" s="1"/>
  <c r="C5" i="21"/>
  <c r="C7" i="21" s="1"/>
  <c r="E7" i="21" l="1"/>
  <c r="C21" i="21" s="1"/>
  <c r="E5" i="21"/>
  <c r="D21" i="21"/>
  <c r="F8" i="21"/>
  <c r="H7" i="15"/>
  <c r="I7" i="15"/>
  <c r="B7" i="15"/>
  <c r="C7" i="15"/>
  <c r="D7" i="15"/>
  <c r="G7" i="15"/>
  <c r="K7" i="15" s="1"/>
  <c r="C25" i="22"/>
  <c r="C24" i="22"/>
  <c r="B37" i="22" s="1"/>
  <c r="F8" i="19"/>
  <c r="F9" i="19" s="1"/>
  <c r="B21" i="21"/>
  <c r="B8" i="21"/>
  <c r="I29" i="15"/>
  <c r="C6" i="21"/>
  <c r="E6" i="21" s="1"/>
  <c r="J29" i="15"/>
  <c r="E8" i="21" l="1"/>
  <c r="E7" i="15"/>
  <c r="I30" i="15"/>
  <c r="J30" i="15"/>
  <c r="C8" i="21"/>
  <c r="B25" i="21"/>
  <c r="C19" i="21"/>
  <c r="C25" i="21"/>
  <c r="C20" i="21" l="1"/>
  <c r="C26" i="21"/>
  <c r="B25" i="22"/>
  <c r="B26" i="21"/>
  <c r="B27" i="22" l="1"/>
  <c r="B28" i="22" s="1"/>
  <c r="D6" i="23"/>
  <c r="B38" i="22"/>
  <c r="B34" i="22"/>
  <c r="B30" i="22"/>
  <c r="B31" i="22"/>
  <c r="D10" i="23" l="1"/>
  <c r="D11" i="23" s="1"/>
  <c r="D8" i="23"/>
</calcChain>
</file>

<file path=xl/sharedStrings.xml><?xml version="1.0" encoding="utf-8"?>
<sst xmlns="http://schemas.openxmlformats.org/spreadsheetml/2006/main" count="764" uniqueCount="514">
  <si>
    <t>Fiscal Year Begin:</t>
  </si>
  <si>
    <t xml:space="preserve">Fiscal Year End: </t>
  </si>
  <si>
    <t>Description</t>
  </si>
  <si>
    <t>Value</t>
  </si>
  <si>
    <t>Reference</t>
  </si>
  <si>
    <t>Medicare Charges</t>
  </si>
  <si>
    <t>Apportionment of Inpatient Ancillary Services</t>
  </si>
  <si>
    <t>Worksheet D Part IV</t>
  </si>
  <si>
    <t>Total Inpat Program Charges - Part A</t>
  </si>
  <si>
    <t>Total Outpat Program Charges - Part A</t>
  </si>
  <si>
    <t>See Table Below</t>
  </si>
  <si>
    <t>Total Inpat Program Charges - Part B</t>
  </si>
  <si>
    <t>Routine srvc cntrs - Inpatient Charges - Part A</t>
  </si>
  <si>
    <t>Intensive care units - Inpatient Charges - Part A</t>
  </si>
  <si>
    <t>Coronary Care Unit - Inpatient Charges - Part A</t>
  </si>
  <si>
    <t>Burn Intensive Care Unit - Inpatient Charges - Part A</t>
  </si>
  <si>
    <t>Surgical Intensive Care Unit - Inpatient Charges - Part A</t>
  </si>
  <si>
    <t>Detoxification ICU - Inpatient Charges - Part A</t>
  </si>
  <si>
    <t>Sum</t>
  </si>
  <si>
    <t>Calculated</t>
  </si>
  <si>
    <t>Hospital Complex and Statistical Data</t>
  </si>
  <si>
    <t>Worksheet S3 Part 1</t>
  </si>
  <si>
    <t>MA Days</t>
  </si>
  <si>
    <t>Line 2 Col 4</t>
  </si>
  <si>
    <t>Medicare Total Days</t>
  </si>
  <si>
    <t>Line 12 Col 4</t>
  </si>
  <si>
    <t>Ratio</t>
  </si>
  <si>
    <t>Medicare HMO Adjustment</t>
  </si>
  <si>
    <t>Medicare * Ratio</t>
  </si>
  <si>
    <t>Total Medicare</t>
  </si>
  <si>
    <t>Notes from meeting with Jim Harris</t>
  </si>
  <si>
    <t>Med B Charges Estimator*</t>
  </si>
  <si>
    <t>80% of Charges</t>
  </si>
  <si>
    <t>Enter data for each subproivder (1,2,3 etc.)</t>
  </si>
  <si>
    <t>60% of Charges</t>
  </si>
  <si>
    <t>50% of Charges</t>
  </si>
  <si>
    <t xml:space="preserve">Note: Does not include: </t>
  </si>
  <si>
    <t>physician component</t>
  </si>
  <si>
    <t>* Refers to Worksheet E Part B</t>
  </si>
  <si>
    <t>renal dialysis</t>
  </si>
  <si>
    <t xml:space="preserve"> Line 17.01 Amount</t>
  </si>
  <si>
    <t>home health care</t>
  </si>
  <si>
    <t>laboratory</t>
  </si>
  <si>
    <t>therapy</t>
  </si>
  <si>
    <t>(fee scheduel based reimbursement is not included in cost report)</t>
  </si>
  <si>
    <t>Medicare Revenue</t>
  </si>
  <si>
    <t>PART A - INPATIENT HOSPITAL SERVICES UNDER PPS</t>
  </si>
  <si>
    <t>Worksheet E Part A</t>
  </si>
  <si>
    <t xml:space="preserve">16 TOTAL </t>
  </si>
  <si>
    <t xml:space="preserve">21.01 ADJUSTED REIMBURSABLE BAD DEBTS (SEE INSTRUCTIONS) </t>
  </si>
  <si>
    <t>PART B - MEDICAL AND OTHER HEALTH SERVICES</t>
  </si>
  <si>
    <t>Worksheet E Part B</t>
  </si>
  <si>
    <t xml:space="preserve">21 DIRECT GRADUATE MEDICAL EDUCATION PAYMENTS                                  </t>
  </si>
  <si>
    <t xml:space="preserve">27.01 ADJUSTED REIMBURSABLE BAD DEBTS (SEE INSTRUCTIONS) </t>
  </si>
  <si>
    <t>PART I - MEDICARE PART A SERVICES - TEFRA AND IRF PPS AND LTCH PPS AND IPF PPS</t>
  </si>
  <si>
    <t>Worksheet E-3 Part I</t>
  </si>
  <si>
    <t>4 Subtotal (sum of lines 1.06, 2, and 3)</t>
  </si>
  <si>
    <t>Line 4</t>
  </si>
  <si>
    <t xml:space="preserve">13.01 Other pass through costs </t>
  </si>
  <si>
    <t>Line 13.01</t>
  </si>
  <si>
    <t>Total - Part A + Part B + Part I + Part III + Part IV</t>
  </si>
  <si>
    <t>See Worksheet E Part A 1.04, 1.05 and 3.24 for Medicare Advantage Net Revenue (@ Medicare DRG Reimb rates)</t>
  </si>
  <si>
    <t>Still need to estimate outpatient MA</t>
  </si>
  <si>
    <t>(The method we develped ties back reasonable to OHCA)</t>
  </si>
  <si>
    <t>Total</t>
  </si>
  <si>
    <t>Other Government and Charity Care (Self-pay)</t>
  </si>
  <si>
    <t>UNCOMPENSATED CARE REVENUES</t>
  </si>
  <si>
    <t>Worksheet S-10</t>
  </si>
  <si>
    <t xml:space="preserve">17 REVENUE FROM UNCOMPENSATED CARE </t>
  </si>
  <si>
    <t xml:space="preserve">17.01 GROSS MEDICAID REVENUES </t>
  </si>
  <si>
    <t xml:space="preserve">18 REVENUES FROM STATE AND LOCAL INDIGENT CARE PROGRAMS </t>
  </si>
  <si>
    <t xml:space="preserve">19 REVENUE RELATED TO SCHIP (SEE INSTRUCTIONS) </t>
  </si>
  <si>
    <t>20 RESTRICTED GRANTS</t>
  </si>
  <si>
    <t>21 NON-RESTRICTED GRANTS</t>
  </si>
  <si>
    <t>UNCOMPENSATED CARE COST</t>
  </si>
  <si>
    <t>23 TOTAL CHARGES - PATIENTS COVERED BY STATE AND LOCAL INDIGENT CARE PROGRAMS</t>
  </si>
  <si>
    <t xml:space="preserve">26 TOTAL SCHIP CHARGES FROM YOUR RECORDS </t>
  </si>
  <si>
    <t>Line 26</t>
  </si>
  <si>
    <t xml:space="preserve">28 TOTAL GROSS MEDICAID CHARGES FROM YOUR RECORDS </t>
  </si>
  <si>
    <t>Line 28</t>
  </si>
  <si>
    <t xml:space="preserve">30 OTHER UNCOMPENSATED CARE CHARGES FROM YOUR RECORDS </t>
  </si>
  <si>
    <t>Hospital Financial Statements</t>
  </si>
  <si>
    <t>PART I - PATIENT REVENUES</t>
  </si>
  <si>
    <t>Worksheet G-2</t>
  </si>
  <si>
    <t>Inpatient Revenues</t>
  </si>
  <si>
    <t>Outpatient Revenues</t>
  </si>
  <si>
    <t>Total Revenues</t>
  </si>
  <si>
    <t>PART II-OPERATING EXPENSES</t>
  </si>
  <si>
    <t xml:space="preserve">26 OPERATING EXPENSES </t>
  </si>
  <si>
    <t xml:space="preserve">33 TOTAL ADDITIONS                                                   </t>
  </si>
  <si>
    <t xml:space="preserve">39 TOTAL DEDUCTIONS </t>
  </si>
  <si>
    <t>40 TOTAL OPERATING EXPENSES</t>
  </si>
  <si>
    <t>STATEMENT OF REVENUES AND EXPENSES</t>
  </si>
  <si>
    <t>Worksheet G-3</t>
  </si>
  <si>
    <t xml:space="preserve">1 TOTAL PATIENT REVENUES </t>
  </si>
  <si>
    <t xml:space="preserve">Line 1 </t>
  </si>
  <si>
    <t xml:space="preserve">2 LESS: ALLOWANCES AND DISCOUNTS ON PATIENT'S ACCTS </t>
  </si>
  <si>
    <t xml:space="preserve">Line 2 </t>
  </si>
  <si>
    <t xml:space="preserve">3 NET PATIENT REVENUES </t>
  </si>
  <si>
    <t xml:space="preserve">Line 3 </t>
  </si>
  <si>
    <t xml:space="preserve">4 LESS: TOTAL OPERATING EXPENSES </t>
  </si>
  <si>
    <t xml:space="preserve">Line 4 </t>
  </si>
  <si>
    <t xml:space="preserve">5 NET INCOME FROM SERVICE TO PATIENTS </t>
  </si>
  <si>
    <t xml:space="preserve">Line 5 </t>
  </si>
  <si>
    <t xml:space="preserve">25 TOTAL OTHER INCOME </t>
  </si>
  <si>
    <t xml:space="preserve">Line 25 </t>
  </si>
  <si>
    <t xml:space="preserve">26 TOTAL                                                </t>
  </si>
  <si>
    <t xml:space="preserve">Line 26 </t>
  </si>
  <si>
    <t>OTHER EXPENSES</t>
  </si>
  <si>
    <t xml:space="preserve">27 Other expenses (specify) (Not BAD DEBT in this case)                                          </t>
  </si>
  <si>
    <t>Line 27</t>
  </si>
  <si>
    <t xml:space="preserve">28 CHANGE IN FAIR MARKET VALUE OF SWA                   </t>
  </si>
  <si>
    <t xml:space="preserve">Line 28 </t>
  </si>
  <si>
    <t xml:space="preserve">30 TOTAL OTHER EXPENSES                                 </t>
  </si>
  <si>
    <t>31 NET INCOME (OR LOSS) FOR THE PERIOD</t>
  </si>
  <si>
    <t>RCC  {(TOTAL OPERATION EXPENSES -BAD DEBTS))/TOTAL PATIENT REVENUE}</t>
  </si>
  <si>
    <t>MEDICARE RCC</t>
  </si>
  <si>
    <t>Use Net Patient Revenues as is from the Financial Statement (we can adjust out the bad debt when we adjust for self pay)</t>
  </si>
  <si>
    <t>For Operating Expense use Line 4 - Bad Debt (from which to calculate the RCC)</t>
  </si>
  <si>
    <t>Hospital Profile</t>
  </si>
  <si>
    <t>HOSPITAL AND HOSPITAL HEALTHCARE COMPLEX IDENTIFICATION DATA</t>
  </si>
  <si>
    <t>Worksheet S2 Part 1</t>
  </si>
  <si>
    <t>Disproportionate Share Hospital?</t>
  </si>
  <si>
    <t>Urban/Rural at Fiscal Year Begin?</t>
  </si>
  <si>
    <t>Referral Center?</t>
  </si>
  <si>
    <t>Transplant Center?</t>
  </si>
  <si>
    <t>Kidney Transplants?</t>
  </si>
  <si>
    <t>Heart Transplants?</t>
  </si>
  <si>
    <t>Liver Transplants?</t>
  </si>
  <si>
    <t>Lung Transplants?</t>
  </si>
  <si>
    <t>Pancreas Transplants?</t>
  </si>
  <si>
    <t>Intestinal Transplants?</t>
  </si>
  <si>
    <t>Islet Transplants?</t>
  </si>
  <si>
    <t>Teaching Hospital?</t>
  </si>
  <si>
    <t>Sole Community Hospital?</t>
  </si>
  <si>
    <t>Rural Primary Care Hospital / Critical Access Hospital?</t>
  </si>
  <si>
    <t>Zip Code</t>
  </si>
  <si>
    <t>Line 1.01</t>
  </si>
  <si>
    <t>Cost Centers</t>
  </si>
  <si>
    <t>Trial Balance of Expenses</t>
  </si>
  <si>
    <t>Worksheet A</t>
  </si>
  <si>
    <t>Cost Centers' Net Non-Reimbursable Allocated Expenses (Includes Research)</t>
  </si>
  <si>
    <t>Cost Centers' Net Special Purpose Cost Centers Allocated Expenses</t>
  </si>
  <si>
    <t>Cost Centers' Total Net Allocated Expenses</t>
  </si>
  <si>
    <t>Nonreimbursable Research Net Expenses for Allocation</t>
  </si>
  <si>
    <t>RCC Computation</t>
  </si>
  <si>
    <t>Worksheet C Part 1</t>
  </si>
  <si>
    <t>Cost Centers' Total Cost</t>
  </si>
  <si>
    <t>Cost Centers' RCE Disallowance</t>
  </si>
  <si>
    <t>Cost Centers' Total Cost with RCE Disallowance</t>
  </si>
  <si>
    <t>Cost Centers' Total Inpatient Charges</t>
  </si>
  <si>
    <t>Cost Centers' Total Outpatient Charges</t>
  </si>
  <si>
    <t>Cost Centers' Total Charges</t>
  </si>
  <si>
    <t>Balance Sheet</t>
  </si>
  <si>
    <t>Worksheet G</t>
  </si>
  <si>
    <t>Total Current Assets</t>
  </si>
  <si>
    <t>Sum of Line 11</t>
  </si>
  <si>
    <t>Total Fixed Assets</t>
  </si>
  <si>
    <t>Sum of Line 21</t>
  </si>
  <si>
    <t>Total Other Assets</t>
  </si>
  <si>
    <t>Sum of Line 26</t>
  </si>
  <si>
    <t>Total Assets</t>
  </si>
  <si>
    <t>Sum of Line 27</t>
  </si>
  <si>
    <t>Total Current Liabilities</t>
  </si>
  <si>
    <t>Sum of Line 36</t>
  </si>
  <si>
    <t>Total Long-Term Liabilities</t>
  </si>
  <si>
    <t>Sum of Line 42</t>
  </si>
  <si>
    <t>Total Liabilities</t>
  </si>
  <si>
    <t>Sum of Line 43</t>
  </si>
  <si>
    <t>Total Fund Balances</t>
  </si>
  <si>
    <t>Sum of Line 51</t>
  </si>
  <si>
    <t>Total Liabilities &amp; Fund Balances</t>
  </si>
  <si>
    <t>Sum of Line 52</t>
  </si>
  <si>
    <t>Total Adult &amp; Pediatric Beds</t>
  </si>
  <si>
    <t>Line 5 Col 1</t>
  </si>
  <si>
    <t>Intensive Care Unit Beds</t>
  </si>
  <si>
    <t>Line 6 Col 1</t>
  </si>
  <si>
    <t>Coronary Care Unit Beds</t>
  </si>
  <si>
    <t>Line 7 Col 1</t>
  </si>
  <si>
    <t>Burn Intesive Care Unit Beds</t>
  </si>
  <si>
    <t>Line 8 Col 1</t>
  </si>
  <si>
    <t>Surgical Intensive Care Unit Beds</t>
  </si>
  <si>
    <t>Line 9 Col 1</t>
  </si>
  <si>
    <t>Other Special Care Beds</t>
  </si>
  <si>
    <t>Line 10 Col 1</t>
  </si>
  <si>
    <t>Total # of Beds</t>
  </si>
  <si>
    <t>Line 12 Col 1</t>
  </si>
  <si>
    <t>Total Adult &amp; Pediatric Bed Days Available</t>
  </si>
  <si>
    <t>Line 5 Col 2</t>
  </si>
  <si>
    <t>Intensive Care Unit Bed Days Available</t>
  </si>
  <si>
    <t>Line 6 Col 2</t>
  </si>
  <si>
    <t>Coronary Care Unit Bed Days Available</t>
  </si>
  <si>
    <t>Line 7 Col 2</t>
  </si>
  <si>
    <t>Burn Intensive Care Unit Bed Days Available</t>
  </si>
  <si>
    <t>Line 8 Col 2</t>
  </si>
  <si>
    <t>Surgical Intensive Care Bed Days Available</t>
  </si>
  <si>
    <t>Line 9 Col 2</t>
  </si>
  <si>
    <t>Other Special Care Bed Days Available</t>
  </si>
  <si>
    <t>Line 10 Col 2</t>
  </si>
  <si>
    <t>Total Bed Days Available</t>
  </si>
  <si>
    <t>Line 12 Col 2</t>
  </si>
  <si>
    <t xml:space="preserve">Medicare Adult &amp; Pediatric Days </t>
  </si>
  <si>
    <t>Line 1 Col 4</t>
  </si>
  <si>
    <t>Medicare Swing Bed (SNF) Days</t>
  </si>
  <si>
    <t>Line 3 Col 4</t>
  </si>
  <si>
    <t>Medicare ICU Days</t>
  </si>
  <si>
    <t>Line 6 Col 4</t>
  </si>
  <si>
    <t>Medicare Coronary Care Unit Days</t>
  </si>
  <si>
    <t>Line 7 Col 4</t>
  </si>
  <si>
    <t>Medicare Burn Intensive Care Unit Days</t>
  </si>
  <si>
    <t>Line 8 Col 4</t>
  </si>
  <si>
    <t>Medicare Surgical Intensive Care Unit Days</t>
  </si>
  <si>
    <t>Line 9 Col 4</t>
  </si>
  <si>
    <t>Medicare Other Special Care Unit Days</t>
  </si>
  <si>
    <t>Line 10 Col 4</t>
  </si>
  <si>
    <t>Medicaid Adult &amp; Pediatric Days</t>
  </si>
  <si>
    <t>Line 1 Col 5</t>
  </si>
  <si>
    <t>Medicaid HMO Days</t>
  </si>
  <si>
    <t>Line 2 Col 5</t>
  </si>
  <si>
    <t>Medicaid Swing Bed (SNF) Days</t>
  </si>
  <si>
    <t>Line 3 Col 5</t>
  </si>
  <si>
    <t>Medicaid Swing Bed (NF) Days</t>
  </si>
  <si>
    <t>Line 4 Col 5</t>
  </si>
  <si>
    <t>Medicaid ICU Days</t>
  </si>
  <si>
    <t>Line 6 Col 5</t>
  </si>
  <si>
    <t>Medicaid Coronary Care Unit Days</t>
  </si>
  <si>
    <t>Line 7 Col 5</t>
  </si>
  <si>
    <t>Medicaid Burn Intensive Care Unit Days</t>
  </si>
  <si>
    <t>Line 8 Col 5</t>
  </si>
  <si>
    <t>Medicaid Surgical Intensive Care Unit Days</t>
  </si>
  <si>
    <t>Line 9 Col 5</t>
  </si>
  <si>
    <t>Medicaid Other Special Care Unit Days</t>
  </si>
  <si>
    <t>Line 10 Col 5</t>
  </si>
  <si>
    <t>Medicaid Total Days</t>
  </si>
  <si>
    <t>Line 12 Col 5</t>
  </si>
  <si>
    <t>Total Adult &amp; Pediatric Days</t>
  </si>
  <si>
    <t>Line 1 Col 6</t>
  </si>
  <si>
    <t>Total Swing Bed Days (SNF)</t>
  </si>
  <si>
    <t>Line 3 Col 6</t>
  </si>
  <si>
    <t>Total Swing Bed Days (NF)</t>
  </si>
  <si>
    <t>Line 4 Col 6</t>
  </si>
  <si>
    <t>Total ICU Days</t>
  </si>
  <si>
    <t>Line 6 Col 6</t>
  </si>
  <si>
    <t>Total Coronary Care Unit Days</t>
  </si>
  <si>
    <t>Line 7 Col 6</t>
  </si>
  <si>
    <t>Total Burn Intensive Care Unit Days</t>
  </si>
  <si>
    <t>Line 8 Col 6</t>
  </si>
  <si>
    <t>Total Surgical Intensive Care Unit Days</t>
  </si>
  <si>
    <t>Line 9 Col 6</t>
  </si>
  <si>
    <t>Total Other Special Care Unit Days</t>
  </si>
  <si>
    <t>Line 10 Col 6</t>
  </si>
  <si>
    <t>Total Nursery Days</t>
  </si>
  <si>
    <t>Line 11 Col 6</t>
  </si>
  <si>
    <t>Total All Patient Days</t>
  </si>
  <si>
    <t>Line 12 Col 6</t>
  </si>
  <si>
    <t>Medicare Discharges</t>
  </si>
  <si>
    <t>Line 12 Col 13</t>
  </si>
  <si>
    <t>Medicaid Discharges</t>
  </si>
  <si>
    <t>Line 12 Col 14</t>
  </si>
  <si>
    <t>Total Discharges</t>
  </si>
  <si>
    <t>Line 12 Col 15</t>
  </si>
  <si>
    <t xml:space="preserve">17.01 TOTAL PROSPECTIVE PAYMENT (SUM OF LINES 3, 4, 8 AND 9) </t>
  </si>
  <si>
    <t>Line 36</t>
  </si>
  <si>
    <t>Line 65</t>
  </si>
  <si>
    <t>Line 59</t>
  </si>
  <si>
    <t>Line 2 Col 6</t>
  </si>
  <si>
    <t>Line 14 Col 6</t>
  </si>
  <si>
    <t xml:space="preserve">Line 29 </t>
  </si>
  <si>
    <t xml:space="preserve">Line ?? </t>
  </si>
  <si>
    <t>Line 29</t>
  </si>
  <si>
    <t>Line 42</t>
  </si>
  <si>
    <t>Line 43</t>
  </si>
  <si>
    <t>Line 24</t>
  </si>
  <si>
    <t>Line 35</t>
  </si>
  <si>
    <t>Line 13 - SAGA</t>
  </si>
  <si>
    <t>Line 9</t>
  </si>
  <si>
    <t>Line 17</t>
  </si>
  <si>
    <t>Line 18</t>
  </si>
  <si>
    <t>Line 2</t>
  </si>
  <si>
    <t>Line 22 - Charity Care</t>
  </si>
  <si>
    <t>Line 6</t>
  </si>
  <si>
    <t>Line 20 - Charity Care</t>
  </si>
  <si>
    <t xml:space="preserve">26 TOTAL BAD DEBT EXPENSE FOR ENTIRE HOSPITAL COMPLEX (SEE INSTRUCTIONS) </t>
  </si>
  <si>
    <t>Summary</t>
  </si>
  <si>
    <t>Medicare</t>
  </si>
  <si>
    <t>Medicaid</t>
  </si>
  <si>
    <t>Other Gov</t>
  </si>
  <si>
    <t>Non Government</t>
  </si>
  <si>
    <t>Charity &amp; Bad Debt</t>
  </si>
  <si>
    <t>Non Managed Care Com*</t>
  </si>
  <si>
    <t>Managed Care Commercial</t>
  </si>
  <si>
    <t>Charges</t>
  </si>
  <si>
    <t>Revenue</t>
  </si>
  <si>
    <t>Expenses</t>
  </si>
  <si>
    <t>Medicare Traditional and Medicare Advantage</t>
  </si>
  <si>
    <t>Traditional</t>
  </si>
  <si>
    <t>Medicare Advantage</t>
  </si>
  <si>
    <t>*Based on CT hospital study- Non-managed care commercial is</t>
  </si>
  <si>
    <t>BD and Charity =</t>
  </si>
  <si>
    <t>of Charges</t>
  </si>
  <si>
    <t>Cost Report Non Gov Calc</t>
  </si>
  <si>
    <t>Total Pt Rev (Wksht G-3 line 1)</t>
  </si>
  <si>
    <t>RCC =</t>
  </si>
  <si>
    <t>Total Gov</t>
  </si>
  <si>
    <t>Calculate Non-Gov</t>
  </si>
  <si>
    <t>Rev/Charges</t>
  </si>
  <si>
    <t>Hospital Fiscal Year</t>
  </si>
  <si>
    <t>Billed/
Eligible</t>
  </si>
  <si>
    <t>Allowed</t>
  </si>
  <si>
    <t>Allowed as 
% of Billed</t>
  </si>
  <si>
    <t>Inpatient Services</t>
  </si>
  <si>
    <t>Outpatient Services</t>
  </si>
  <si>
    <t>If Than</t>
  </si>
  <si>
    <t>08/07</t>
  </si>
  <si>
    <t>Preceding FY Begin:</t>
  </si>
  <si>
    <t>Preceding FY End:</t>
  </si>
  <si>
    <t>Line-of-Business Analysis</t>
  </si>
  <si>
    <t>Margin</t>
  </si>
  <si>
    <t>Gov</t>
  </si>
  <si>
    <t>Non Gov</t>
  </si>
  <si>
    <t>Total Hospital Charges</t>
  </si>
  <si>
    <t>Total Hospital Revenue</t>
  </si>
  <si>
    <t>Total Hospital Expenses</t>
  </si>
  <si>
    <t>Ratio of Cost to Charges</t>
  </si>
  <si>
    <t>Charges and Revenue data obtained from &lt;Hospital Name&gt; 2011 Medicare Cost Report</t>
  </si>
  <si>
    <t>Non-Government Line-of-Business Analysis</t>
  </si>
  <si>
    <t xml:space="preserve">Uninsured and Other Insurance </t>
  </si>
  <si>
    <t>Non-Gov Managed Care</t>
  </si>
  <si>
    <t>Note: Also used assumptions for other insurance based on hospital study using OHCA data</t>
  </si>
  <si>
    <t>Data for Step Chart</t>
  </si>
  <si>
    <t>Comm. Managed Care</t>
  </si>
  <si>
    <t>Com Man Care</t>
  </si>
  <si>
    <t>% of Charges</t>
  </si>
  <si>
    <t>Cost of Services</t>
  </si>
  <si>
    <t>All LOB</t>
  </si>
  <si>
    <t>Other Managed Care</t>
  </si>
  <si>
    <t>Dif</t>
  </si>
  <si>
    <t>Pricing Dif</t>
  </si>
  <si>
    <t>Other Discount</t>
  </si>
  <si>
    <t>Reimb Over Cost</t>
  </si>
  <si>
    <t>Market</t>
  </si>
  <si>
    <t>Hospital Cost</t>
  </si>
  <si>
    <t>Hospital Profit</t>
  </si>
  <si>
    <t>-</t>
  </si>
  <si>
    <t>Fix First Note</t>
  </si>
  <si>
    <t>Cigna Data</t>
  </si>
  <si>
    <t>CIGNA</t>
  </si>
  <si>
    <t>Cigna</t>
  </si>
  <si>
    <t>Cigna Managed Care</t>
  </si>
  <si>
    <t>Cigna Discount</t>
  </si>
  <si>
    <t>Cigna Savings at Market Discounts</t>
  </si>
  <si>
    <t>Cigna Allowed</t>
  </si>
  <si>
    <t>Cigna Charges</t>
  </si>
  <si>
    <t>Cigna % of Charges</t>
  </si>
  <si>
    <t>Cigna Savings</t>
  </si>
  <si>
    <t>Line 45</t>
  </si>
  <si>
    <t>Line 116</t>
  </si>
  <si>
    <t>Line 125</t>
  </si>
  <si>
    <t>Line 126</t>
  </si>
  <si>
    <t>Line 127</t>
  </si>
  <si>
    <t>Line 128</t>
  </si>
  <si>
    <t>Line 129</t>
  </si>
  <si>
    <t>Line 130</t>
  </si>
  <si>
    <t>Line 131</t>
  </si>
  <si>
    <t>Line 132</t>
  </si>
  <si>
    <t>Line 56</t>
  </si>
  <si>
    <t>Line 105</t>
  </si>
  <si>
    <t>Line 200 Col 10</t>
  </si>
  <si>
    <t>Line 200 Col 12</t>
  </si>
  <si>
    <t>Line 30 Col 2</t>
  </si>
  <si>
    <t>Line 31 Col 2</t>
  </si>
  <si>
    <t>Line 32 Col 2</t>
  </si>
  <si>
    <t>Line 33 Col 2</t>
  </si>
  <si>
    <t>Line 34 Col 2</t>
  </si>
  <si>
    <t>Line 35 Col 2</t>
  </si>
  <si>
    <t>Worksheet D-3</t>
  </si>
  <si>
    <t>Line 14 - SAGA</t>
  </si>
  <si>
    <t>Line 10</t>
  </si>
  <si>
    <t>Lines (105:117) Col 7</t>
  </si>
  <si>
    <t>Line 200 Col 7</t>
  </si>
  <si>
    <t>Line 191 Col 7</t>
  </si>
  <si>
    <t>Line 202 Col 3</t>
  </si>
  <si>
    <t>Line 202 Col 4</t>
  </si>
  <si>
    <t>Line 202 Col 5</t>
  </si>
  <si>
    <t>Line 202 Col 6</t>
  </si>
  <si>
    <t>Line 202 Col 7</t>
  </si>
  <si>
    <t>Line 202 Col 8</t>
  </si>
  <si>
    <t>Lines (190:194) Col 7</t>
  </si>
  <si>
    <t xml:space="preserve"> 7.65% of Non-government business and is paid at 110.8% of</t>
  </si>
  <si>
    <t xml:space="preserve"> commercial managed care levels</t>
  </si>
  <si>
    <t>Summary - Florida State Data</t>
  </si>
  <si>
    <t xml:space="preserve">Total Charges </t>
  </si>
  <si>
    <t>Net Patientcare Revenue</t>
  </si>
  <si>
    <t>Total Operating Expenses</t>
  </si>
  <si>
    <t>RCC</t>
  </si>
  <si>
    <t>Total Margin</t>
  </si>
  <si>
    <t>Rev/Charges NY data</t>
  </si>
  <si>
    <t>Summary - Based on FL State Data 2012</t>
  </si>
  <si>
    <t>IP Managed Care</t>
  </si>
  <si>
    <t>OP Managed Care</t>
  </si>
  <si>
    <t>IP Billed</t>
  </si>
  <si>
    <t>IP Allowed</t>
  </si>
  <si>
    <t>OP Billed</t>
  </si>
  <si>
    <t>OP Allowed</t>
  </si>
  <si>
    <t>Employee Discounts</t>
  </si>
  <si>
    <t>Other Deductions</t>
  </si>
  <si>
    <t>IP</t>
  </si>
  <si>
    <t>OP</t>
  </si>
  <si>
    <t>Cigna IP</t>
  </si>
  <si>
    <t>Cigna OP</t>
  </si>
  <si>
    <t>Other Managed Care - IP</t>
  </si>
  <si>
    <t>Other Managed Care - OP</t>
  </si>
  <si>
    <t>Full State Data Replace</t>
  </si>
  <si>
    <t>State Data</t>
  </si>
  <si>
    <r>
      <t>Total</t>
    </r>
    <r>
      <rPr>
        <b/>
        <vertAlign val="superscript"/>
        <sz val="14"/>
        <color indexed="9"/>
        <rFont val="Garamond"/>
        <family val="1"/>
      </rPr>
      <t>1</t>
    </r>
  </si>
  <si>
    <t>Cigna Onpoint Health Plan Data Request</t>
  </si>
  <si>
    <t>23</t>
  </si>
  <si>
    <t>NET_PATIENT_REVENUE</t>
  </si>
  <si>
    <t>NET_OUTPATIENT_REVENUE</t>
  </si>
  <si>
    <t>NET_INPATIENT_REVENUE</t>
  </si>
  <si>
    <t>TOTAL_DEDUCTION</t>
  </si>
  <si>
    <t>OUTPATIENT_DEDUCTION</t>
  </si>
  <si>
    <t>INPATIENT_DEDUCTION</t>
  </si>
  <si>
    <t>TOTAL_REVENUE</t>
  </si>
  <si>
    <t>OUTPATIENT_REVENUE</t>
  </si>
  <si>
    <t>INPATIENT_REVENUE</t>
  </si>
  <si>
    <t>LINE_NUMBER</t>
  </si>
  <si>
    <t>SUBMISSION_NUMBER</t>
  </si>
  <si>
    <t>FILE_NBR</t>
  </si>
  <si>
    <t>CLIENT_CODE</t>
  </si>
  <si>
    <t>AMOUNT</t>
  </si>
  <si>
    <t>.</t>
  </si>
  <si>
    <t>Hospital Fiscal Year (January -December)</t>
  </si>
  <si>
    <t>2018 State Data Cost Report</t>
  </si>
  <si>
    <t>01/01/2018</t>
  </si>
  <si>
    <t>12/31/2018</t>
  </si>
  <si>
    <t>FY 2018 Actual</t>
  </si>
  <si>
    <t>FY 2018 At Market</t>
  </si>
  <si>
    <t>Market comparisons are at 2018 "Other Managed Care Payers" discount levels</t>
  </si>
  <si>
    <t>Bad Debts</t>
  </si>
  <si>
    <t>Self-Pay Patients</t>
  </si>
  <si>
    <t>Charity Care-Hill Burton</t>
  </si>
  <si>
    <t>Charity Care-Other</t>
  </si>
  <si>
    <t>Conventional-Medicare</t>
  </si>
  <si>
    <t>Conventional-Medicaid</t>
  </si>
  <si>
    <t>Other Government Fixed-Price Payors</t>
  </si>
  <si>
    <t>Insurance Charge-Based</t>
  </si>
  <si>
    <t>Other Charge Based Payors</t>
  </si>
  <si>
    <t>Medicare-HMO</t>
  </si>
  <si>
    <t>Medicaid-HMO</t>
  </si>
  <si>
    <t>Commercial-HMO</t>
  </si>
  <si>
    <t>Commercial-PPO</t>
  </si>
  <si>
    <t>Other Commercial Discounted Payors</t>
  </si>
  <si>
    <t>Admin. Courtesy and Policy Discounts</t>
  </si>
  <si>
    <t>Other Deductions from Revenue</t>
  </si>
  <si>
    <t>Restricted Funds for Indigent Care</t>
  </si>
  <si>
    <t>Total Revenue and Deductions</t>
  </si>
  <si>
    <t>Radiation Therapy Revenue</t>
  </si>
  <si>
    <t>Adjusted Revenue And Deductions</t>
  </si>
  <si>
    <t>Total HMO/PPO Payment</t>
  </si>
  <si>
    <r>
      <rPr>
        <sz val="7.5"/>
        <color rgb="FF1F1F1F"/>
        <rFont val="Arial"/>
        <family val="2"/>
      </rPr>
      <t xml:space="preserve">Inpatient Services Revenue </t>
    </r>
    <r>
      <rPr>
        <sz val="7.5"/>
        <color rgb="FF343434"/>
        <rFont val="Arial"/>
        <family val="2"/>
      </rPr>
      <t xml:space="preserve">(Worksheet </t>
    </r>
    <r>
      <rPr>
        <sz val="7.5"/>
        <color rgb="FF1F1F1F"/>
        <rFont val="Arial"/>
        <family val="2"/>
      </rPr>
      <t>C-3</t>
    </r>
    <r>
      <rPr>
        <sz val="7.5"/>
        <color rgb="FF545454"/>
        <rFont val="Arial"/>
        <family val="2"/>
      </rPr>
      <t xml:space="preserve">, </t>
    </r>
    <r>
      <rPr>
        <sz val="7.5"/>
        <color rgb="FF343434"/>
        <rFont val="Arial"/>
        <family val="2"/>
      </rPr>
      <t>Col(1)</t>
    </r>
    <r>
      <rPr>
        <sz val="7.5"/>
        <color rgb="FF545454"/>
        <rFont val="Arial"/>
        <family val="2"/>
      </rPr>
      <t xml:space="preserve">, </t>
    </r>
    <r>
      <rPr>
        <sz val="7.5"/>
        <color rgb="FF1F1F1F"/>
        <rFont val="Arial"/>
        <family val="2"/>
      </rPr>
      <t>Line 54)</t>
    </r>
  </si>
  <si>
    <r>
      <rPr>
        <sz val="7.5"/>
        <color rgb="FF1F1F1F"/>
        <rFont val="Arial"/>
        <family val="2"/>
      </rPr>
      <t>Outpatient Services Revenue (Worksheet C-3, Col(2), Line 54)</t>
    </r>
  </si>
  <si>
    <r>
      <rPr>
        <sz val="7.5"/>
        <color rgb="FF1F1F1F"/>
        <rFont val="Arial"/>
        <family val="2"/>
      </rPr>
      <t xml:space="preserve">Total Patient Service Revenue </t>
    </r>
    <r>
      <rPr>
        <sz val="7.5"/>
        <color rgb="FF343434"/>
        <rFont val="Arial"/>
        <family val="2"/>
      </rPr>
      <t xml:space="preserve">(Line </t>
    </r>
    <r>
      <rPr>
        <sz val="7.5"/>
        <color rgb="FF1F1F1F"/>
        <rFont val="Arial"/>
        <family val="2"/>
      </rPr>
      <t>1 + Line 2</t>
    </r>
    <r>
      <rPr>
        <sz val="7.5"/>
        <color rgb="FF424242"/>
        <rFont val="Arial"/>
        <family val="2"/>
      </rPr>
      <t>)</t>
    </r>
  </si>
  <si>
    <r>
      <rPr>
        <sz val="7.5"/>
        <color rgb="FF1F1F1F"/>
        <rFont val="Arial"/>
        <family val="2"/>
      </rPr>
      <t>Total Deductions from Revenue (Worksheet C-3a</t>
    </r>
    <r>
      <rPr>
        <sz val="7.5"/>
        <color rgb="FF545454"/>
        <rFont val="Arial"/>
        <family val="2"/>
      </rPr>
      <t xml:space="preserve">, </t>
    </r>
    <r>
      <rPr>
        <sz val="7.5"/>
        <color rgb="FF1F1F1F"/>
        <rFont val="Arial"/>
        <family val="2"/>
      </rPr>
      <t>ACCT</t>
    </r>
    <r>
      <rPr>
        <sz val="7.5"/>
        <color rgb="FF424242"/>
        <rFont val="Arial"/>
        <family val="2"/>
      </rPr>
      <t xml:space="preserve">, </t>
    </r>
    <r>
      <rPr>
        <sz val="7.5"/>
        <color rgb="FF1F1F1F"/>
        <rFont val="Arial"/>
        <family val="2"/>
      </rPr>
      <t>C003</t>
    </r>
    <r>
      <rPr>
        <sz val="7.5"/>
        <color rgb="FF545454"/>
        <rFont val="Arial"/>
        <family val="2"/>
      </rPr>
      <t xml:space="preserve">, </t>
    </r>
    <r>
      <rPr>
        <sz val="7.5"/>
        <color rgb="FF1F1F1F"/>
        <rFont val="Arial"/>
        <family val="2"/>
      </rPr>
      <t>Col(6))</t>
    </r>
  </si>
  <si>
    <r>
      <rPr>
        <sz val="7.5"/>
        <color rgb="FF1F1F1F"/>
        <rFont val="Arial"/>
        <family val="2"/>
      </rPr>
      <t xml:space="preserve">Net Patient Care Revenue </t>
    </r>
    <r>
      <rPr>
        <sz val="7.5"/>
        <color rgb="FF343434"/>
        <rFont val="Arial"/>
        <family val="2"/>
      </rPr>
      <t xml:space="preserve">(Line </t>
    </r>
    <r>
      <rPr>
        <sz val="7.5"/>
        <color rgb="FF1F1F1F"/>
        <rFont val="Arial"/>
        <family val="2"/>
      </rPr>
      <t xml:space="preserve">3 - Line </t>
    </r>
    <r>
      <rPr>
        <b/>
        <sz val="7.5"/>
        <color rgb="FF1F1F1F"/>
        <rFont val="Arial"/>
        <family val="2"/>
      </rPr>
      <t>4)</t>
    </r>
  </si>
  <si>
    <r>
      <rPr>
        <sz val="7.5"/>
        <color rgb="FF1F1F1F"/>
        <rFont val="Arial"/>
        <family val="2"/>
      </rPr>
      <t xml:space="preserve">Other Operating Revenue </t>
    </r>
    <r>
      <rPr>
        <sz val="7.5"/>
        <color rgb="FF343434"/>
        <rFont val="Arial"/>
        <family val="2"/>
      </rPr>
      <t xml:space="preserve">(Worksheet </t>
    </r>
    <r>
      <rPr>
        <sz val="7.5"/>
        <color rgb="FF1F1F1F"/>
        <rFont val="Arial"/>
        <family val="2"/>
      </rPr>
      <t>C-4</t>
    </r>
    <r>
      <rPr>
        <sz val="7.5"/>
        <color rgb="FF545454"/>
        <rFont val="Arial"/>
        <family val="2"/>
      </rPr>
      <t xml:space="preserve">, </t>
    </r>
    <r>
      <rPr>
        <sz val="7.5"/>
        <color rgb="FF1F1F1F"/>
        <rFont val="Arial"/>
        <family val="2"/>
      </rPr>
      <t>Col(1</t>
    </r>
    <r>
      <rPr>
        <sz val="7.5"/>
        <color rgb="FF424242"/>
        <rFont val="Arial"/>
        <family val="2"/>
      </rPr>
      <t xml:space="preserve">), </t>
    </r>
    <r>
      <rPr>
        <sz val="7.5"/>
        <color rgb="FF1F1F1F"/>
        <rFont val="Arial"/>
        <family val="2"/>
      </rPr>
      <t>Line 20)</t>
    </r>
  </si>
  <si>
    <r>
      <rPr>
        <sz val="7.5"/>
        <color rgb="FF1F1F1F"/>
        <rFont val="Arial"/>
        <family val="2"/>
      </rPr>
      <t xml:space="preserve">Total Operating Revenue </t>
    </r>
    <r>
      <rPr>
        <sz val="7.5"/>
        <color rgb="FF343434"/>
        <rFont val="Arial"/>
        <family val="2"/>
      </rPr>
      <t xml:space="preserve">(Line </t>
    </r>
    <r>
      <rPr>
        <sz val="7.5"/>
        <color rgb="FF1F1F1F"/>
        <rFont val="Arial"/>
        <family val="2"/>
      </rPr>
      <t>5 + Line 6</t>
    </r>
    <r>
      <rPr>
        <sz val="7.5"/>
        <color rgb="FF424242"/>
        <rFont val="Arial"/>
        <family val="2"/>
      </rPr>
      <t>)</t>
    </r>
  </si>
  <si>
    <r>
      <rPr>
        <sz val="7.5"/>
        <color rgb="FF1F1F1F"/>
        <rFont val="Arial"/>
        <family val="2"/>
      </rPr>
      <t>Salaries and W ages</t>
    </r>
    <r>
      <rPr>
        <sz val="7.5"/>
        <color rgb="FF424242"/>
        <rFont val="Arial"/>
        <family val="2"/>
      </rPr>
      <t>-</t>
    </r>
    <r>
      <rPr>
        <sz val="7.5"/>
        <color rgb="FF1F1F1F"/>
        <rFont val="Arial"/>
        <family val="2"/>
      </rPr>
      <t>Patient Care (Worksheet C-5</t>
    </r>
    <r>
      <rPr>
        <sz val="7.5"/>
        <color rgb="FF424242"/>
        <rFont val="Arial"/>
        <family val="2"/>
      </rPr>
      <t xml:space="preserve">, </t>
    </r>
    <r>
      <rPr>
        <sz val="7.5"/>
        <color rgb="FF1F1F1F"/>
        <rFont val="Arial"/>
        <family val="2"/>
      </rPr>
      <t>Col{1)</t>
    </r>
    <r>
      <rPr>
        <sz val="7.5"/>
        <color rgb="FF424242"/>
        <rFont val="Arial"/>
        <family val="2"/>
      </rPr>
      <t xml:space="preserve">, </t>
    </r>
    <r>
      <rPr>
        <sz val="7.5"/>
        <color rgb="FF1F1F1F"/>
        <rFont val="Arial"/>
        <family val="2"/>
      </rPr>
      <t>Line 54</t>
    </r>
    <r>
      <rPr>
        <sz val="7.5"/>
        <color rgb="FF424242"/>
        <rFont val="Arial"/>
        <family val="2"/>
      </rPr>
      <t>)</t>
    </r>
  </si>
  <si>
    <r>
      <rPr>
        <sz val="7.5"/>
        <color rgb="FF1F1F1F"/>
        <rFont val="Arial"/>
        <family val="2"/>
      </rPr>
      <t xml:space="preserve">Other Expense-Patient Care </t>
    </r>
    <r>
      <rPr>
        <sz val="7.5"/>
        <color rgb="FF343434"/>
        <rFont val="Arial"/>
        <family val="2"/>
      </rPr>
      <t xml:space="preserve">(Worksheet </t>
    </r>
    <r>
      <rPr>
        <sz val="7.5"/>
        <color rgb="FF1F1F1F"/>
        <rFont val="Arial"/>
        <family val="2"/>
      </rPr>
      <t>C-5 Col(2)</t>
    </r>
    <r>
      <rPr>
        <sz val="7.5"/>
        <color rgb="FF424242"/>
        <rFont val="Arial"/>
        <family val="2"/>
      </rPr>
      <t xml:space="preserve">, </t>
    </r>
    <r>
      <rPr>
        <sz val="7.5"/>
        <color rgb="FF1F1F1F"/>
        <rFont val="Arial"/>
        <family val="2"/>
      </rPr>
      <t>Line 54</t>
    </r>
    <r>
      <rPr>
        <sz val="7.5"/>
        <color rgb="FF424242"/>
        <rFont val="Arial"/>
        <family val="2"/>
      </rPr>
      <t>)</t>
    </r>
  </si>
  <si>
    <r>
      <rPr>
        <sz val="7.5"/>
        <color rgb="FF1F1F1F"/>
        <rFont val="Arial"/>
        <family val="2"/>
      </rPr>
      <t>Salaries and Wages</t>
    </r>
    <r>
      <rPr>
        <sz val="7.5"/>
        <color rgb="FF545454"/>
        <rFont val="Arial"/>
        <family val="2"/>
      </rPr>
      <t>-</t>
    </r>
    <r>
      <rPr>
        <sz val="7.5"/>
        <color rgb="FF1F1F1F"/>
        <rFont val="Arial"/>
        <family val="2"/>
      </rPr>
      <t xml:space="preserve">Administrative </t>
    </r>
    <r>
      <rPr>
        <sz val="8"/>
        <color rgb="FF1F1F1F"/>
        <rFont val="Arial"/>
        <family val="2"/>
      </rPr>
      <t xml:space="preserve">&amp; </t>
    </r>
    <r>
      <rPr>
        <sz val="7.5"/>
        <color rgb="FF1F1F1F"/>
        <rFont val="Arial"/>
        <family val="2"/>
      </rPr>
      <t>General (Worksheet C-6 Col(1)</t>
    </r>
    <r>
      <rPr>
        <sz val="7.5"/>
        <color rgb="FF545454"/>
        <rFont val="Arial"/>
        <family val="2"/>
      </rPr>
      <t xml:space="preserve">, </t>
    </r>
    <r>
      <rPr>
        <sz val="7.5"/>
        <color rgb="FF1F1F1F"/>
        <rFont val="Arial"/>
        <family val="2"/>
      </rPr>
      <t>Line 37</t>
    </r>
    <r>
      <rPr>
        <sz val="7.5"/>
        <color rgb="FF424242"/>
        <rFont val="Arial"/>
        <family val="2"/>
      </rPr>
      <t>)</t>
    </r>
  </si>
  <si>
    <r>
      <rPr>
        <sz val="7.5"/>
        <color rgb="FF1F1F1F"/>
        <rFont val="Arial"/>
        <family val="2"/>
      </rPr>
      <t xml:space="preserve">Other Expense-Administrative </t>
    </r>
    <r>
      <rPr>
        <sz val="8"/>
        <color rgb="FF1F1F1F"/>
        <rFont val="Arial"/>
        <family val="2"/>
      </rPr>
      <t xml:space="preserve">&amp; </t>
    </r>
    <r>
      <rPr>
        <sz val="7.5"/>
        <color rgb="FF343434"/>
        <rFont val="Arial"/>
        <family val="2"/>
      </rPr>
      <t xml:space="preserve">General </t>
    </r>
    <r>
      <rPr>
        <sz val="7.5"/>
        <color rgb="FF1F1F1F"/>
        <rFont val="Arial"/>
        <family val="2"/>
      </rPr>
      <t>(Worksheet C-6 Col(2</t>
    </r>
    <r>
      <rPr>
        <sz val="7.5"/>
        <color rgb="FF424242"/>
        <rFont val="Arial"/>
        <family val="2"/>
      </rPr>
      <t>)</t>
    </r>
    <r>
      <rPr>
        <sz val="7.5"/>
        <color rgb="FF6E6E6E"/>
        <rFont val="Arial"/>
        <family val="2"/>
      </rPr>
      <t xml:space="preserve">, </t>
    </r>
    <r>
      <rPr>
        <sz val="7.5"/>
        <color rgb="FF1F1F1F"/>
        <rFont val="Arial"/>
        <family val="2"/>
      </rPr>
      <t>Line 37)</t>
    </r>
  </si>
  <si>
    <r>
      <rPr>
        <sz val="7.5"/>
        <color rgb="FF1F1F1F"/>
        <rFont val="Arial"/>
        <family val="2"/>
      </rPr>
      <t xml:space="preserve">Total Operating Expense </t>
    </r>
    <r>
      <rPr>
        <sz val="7.5"/>
        <color rgb="FF424242"/>
        <rFont val="Arial"/>
        <family val="2"/>
      </rPr>
      <t>(</t>
    </r>
    <r>
      <rPr>
        <sz val="7.5"/>
        <color rgb="FF1F1F1F"/>
        <rFont val="Arial"/>
        <family val="2"/>
      </rPr>
      <t>Lines 8 through Line 11</t>
    </r>
    <r>
      <rPr>
        <sz val="7.5"/>
        <color rgb="FF424242"/>
        <rFont val="Arial"/>
        <family val="2"/>
      </rPr>
      <t>)</t>
    </r>
  </si>
  <si>
    <r>
      <rPr>
        <sz val="7.5"/>
        <color rgb="FF1F1F1F"/>
        <rFont val="Arial"/>
        <family val="2"/>
      </rPr>
      <t xml:space="preserve">Operating Margin </t>
    </r>
    <r>
      <rPr>
        <sz val="7.5"/>
        <color rgb="FF343434"/>
        <rFont val="Arial"/>
        <family val="2"/>
      </rPr>
      <t xml:space="preserve">(Line </t>
    </r>
    <r>
      <rPr>
        <sz val="7.5"/>
        <color rgb="FF1F1F1F"/>
        <rFont val="Arial"/>
        <family val="2"/>
      </rPr>
      <t xml:space="preserve">7 </t>
    </r>
    <r>
      <rPr>
        <sz val="7.5"/>
        <color rgb="FF343434"/>
        <rFont val="Arial"/>
        <family val="2"/>
      </rPr>
      <t xml:space="preserve">- </t>
    </r>
    <r>
      <rPr>
        <sz val="7.5"/>
        <color rgb="FF1F1F1F"/>
        <rFont val="Arial"/>
        <family val="2"/>
      </rPr>
      <t>Line 12</t>
    </r>
    <r>
      <rPr>
        <sz val="7.5"/>
        <color rgb="FF424242"/>
        <rFont val="Arial"/>
        <family val="2"/>
      </rPr>
      <t>)</t>
    </r>
  </si>
  <si>
    <r>
      <rPr>
        <sz val="7.5"/>
        <color rgb="FF1F1F1F"/>
        <rFont val="Arial"/>
        <family val="2"/>
      </rPr>
      <t>Non-operating Revenue (Worksheet C-4</t>
    </r>
    <r>
      <rPr>
        <sz val="7.5"/>
        <color rgb="FF545454"/>
        <rFont val="Arial"/>
        <family val="2"/>
      </rPr>
      <t xml:space="preserve">, </t>
    </r>
    <r>
      <rPr>
        <sz val="7.5"/>
        <color rgb="FF1F1F1F"/>
        <rFont val="Arial"/>
        <family val="2"/>
      </rPr>
      <t>Col(1</t>
    </r>
    <r>
      <rPr>
        <sz val="7.5"/>
        <color rgb="FF424242"/>
        <rFont val="Arial"/>
        <family val="2"/>
      </rPr>
      <t xml:space="preserve">), </t>
    </r>
    <r>
      <rPr>
        <sz val="7.5"/>
        <color rgb="FF1F1F1F"/>
        <rFont val="Arial"/>
        <family val="2"/>
      </rPr>
      <t>Line 34)</t>
    </r>
  </si>
  <si>
    <r>
      <rPr>
        <sz val="7.5"/>
        <color rgb="FF1F1F1F"/>
        <rFont val="Arial"/>
        <family val="2"/>
      </rPr>
      <t>Non-operating Expense (Worksheet C-6</t>
    </r>
    <r>
      <rPr>
        <sz val="7.5"/>
        <color rgb="FF545454"/>
        <rFont val="Arial"/>
        <family val="2"/>
      </rPr>
      <t xml:space="preserve">, </t>
    </r>
    <r>
      <rPr>
        <sz val="7.5"/>
        <color rgb="FF1F1F1F"/>
        <rFont val="Arial"/>
        <family val="2"/>
      </rPr>
      <t>Col(3</t>
    </r>
    <r>
      <rPr>
        <sz val="7.5"/>
        <color rgb="FF424242"/>
        <rFont val="Arial"/>
        <family val="2"/>
      </rPr>
      <t xml:space="preserve">), </t>
    </r>
    <r>
      <rPr>
        <sz val="7.5"/>
        <color rgb="FF1F1F1F"/>
        <rFont val="Arial"/>
        <family val="2"/>
      </rPr>
      <t>Line 40</t>
    </r>
    <r>
      <rPr>
        <sz val="7.5"/>
        <color rgb="FF424242"/>
        <rFont val="Arial"/>
        <family val="2"/>
      </rPr>
      <t>)</t>
    </r>
  </si>
  <si>
    <r>
      <rPr>
        <sz val="7.5"/>
        <color rgb="FF1F1F1F"/>
        <rFont val="Arial"/>
        <family val="2"/>
      </rPr>
      <t xml:space="preserve">Excess </t>
    </r>
    <r>
      <rPr>
        <sz val="7.5"/>
        <color rgb="FF424242"/>
        <rFont val="Arial"/>
        <family val="2"/>
      </rPr>
      <t>(</t>
    </r>
    <r>
      <rPr>
        <sz val="7.5"/>
        <color rgb="FF1F1F1F"/>
        <rFont val="Arial"/>
        <family val="2"/>
      </rPr>
      <t xml:space="preserve">Deficiency) of Non-operating Revenues Over Non-operating Expenses </t>
    </r>
    <r>
      <rPr>
        <sz val="7.5"/>
        <color rgb="FF424242"/>
        <rFont val="Arial"/>
        <family val="2"/>
      </rPr>
      <t>(</t>
    </r>
    <r>
      <rPr>
        <sz val="7.5"/>
        <color rgb="FF1F1F1F"/>
        <rFont val="Arial"/>
        <family val="2"/>
      </rPr>
      <t xml:space="preserve">Line 14 - Line </t>
    </r>
    <r>
      <rPr>
        <sz val="7.5"/>
        <color rgb="FF343434"/>
        <rFont val="Arial"/>
        <family val="2"/>
      </rPr>
      <t>15)</t>
    </r>
  </si>
  <si>
    <r>
      <rPr>
        <sz val="7.5"/>
        <color rgb="FF1F1F1F"/>
        <rFont val="Arial"/>
        <family val="2"/>
      </rPr>
      <t xml:space="preserve">Total Margin B/F Income Taxes </t>
    </r>
    <r>
      <rPr>
        <sz val="8"/>
        <color rgb="FF1F1F1F"/>
        <rFont val="Arial"/>
        <family val="2"/>
      </rPr>
      <t xml:space="preserve">&amp; </t>
    </r>
    <r>
      <rPr>
        <sz val="7.5"/>
        <color rgb="FF1F1F1F"/>
        <rFont val="Arial"/>
        <family val="2"/>
      </rPr>
      <t xml:space="preserve">Extraordinary Items </t>
    </r>
    <r>
      <rPr>
        <sz val="7.5"/>
        <color rgb="FF424242"/>
        <rFont val="Arial"/>
        <family val="2"/>
      </rPr>
      <t>(</t>
    </r>
    <r>
      <rPr>
        <sz val="7.5"/>
        <color rgb="FF1F1F1F"/>
        <rFont val="Arial"/>
        <family val="2"/>
      </rPr>
      <t>Line 13 + Line 16)</t>
    </r>
  </si>
  <si>
    <r>
      <rPr>
        <sz val="7.5"/>
        <color rgb="FF1F1F1F"/>
        <rFont val="Arial"/>
        <family val="2"/>
      </rPr>
      <t>Provision for Incomes Taxes</t>
    </r>
  </si>
  <si>
    <r>
      <rPr>
        <sz val="7.5"/>
        <color rgb="FF1F1F1F"/>
        <rFont val="Arial"/>
        <family val="2"/>
      </rPr>
      <t xml:space="preserve">Extraordinary Gains </t>
    </r>
    <r>
      <rPr>
        <sz val="7.5"/>
        <color rgb="FF424242"/>
        <rFont val="Arial"/>
        <family val="2"/>
      </rPr>
      <t>•</t>
    </r>
  </si>
  <si>
    <r>
      <rPr>
        <sz val="7.5"/>
        <color rgb="FF1F1F1F"/>
        <rFont val="Arial"/>
        <family val="2"/>
      </rPr>
      <t>Extraordinary Losses •</t>
    </r>
  </si>
  <si>
    <r>
      <rPr>
        <sz val="7.5"/>
        <color rgb="FF1F1F1F"/>
        <rFont val="Arial"/>
        <family val="2"/>
      </rPr>
      <t>Total Extraordinary Items (Lines 19 + 21)</t>
    </r>
  </si>
  <si>
    <r>
      <rPr>
        <sz val="7.5"/>
        <color rgb="FF1F1F1F"/>
        <rFont val="Arial"/>
        <family val="2"/>
      </rPr>
      <t xml:space="preserve">Total Margin </t>
    </r>
    <r>
      <rPr>
        <sz val="7.5"/>
        <color rgb="FF343434"/>
        <rFont val="Arial"/>
        <family val="2"/>
      </rPr>
      <t xml:space="preserve">(Line 17 </t>
    </r>
    <r>
      <rPr>
        <sz val="7.5"/>
        <color rgb="FF1F1F1F"/>
        <rFont val="Arial"/>
        <family val="2"/>
      </rPr>
      <t xml:space="preserve">+ 18 + </t>
    </r>
    <r>
      <rPr>
        <sz val="7.5"/>
        <color rgb="FF343434"/>
        <rFont val="Arial"/>
        <family val="2"/>
      </rPr>
      <t>24)</t>
    </r>
  </si>
  <si>
    <t>Outpatient</t>
  </si>
  <si>
    <t>01/01/2018-12/31/2018</t>
  </si>
  <si>
    <t>Inpatient</t>
  </si>
  <si>
    <t>IFP Discount</t>
  </si>
  <si>
    <t>Visits</t>
  </si>
  <si>
    <t>Days</t>
  </si>
  <si>
    <t>Allowed Amount</t>
  </si>
  <si>
    <t>Covered Amount</t>
  </si>
  <si>
    <t>Place-of-Service</t>
  </si>
  <si>
    <t>Period 2</t>
  </si>
  <si>
    <t>01/01/2017-12/31/2017</t>
  </si>
  <si>
    <t>Period 1</t>
  </si>
  <si>
    <t>IFP Only</t>
  </si>
  <si>
    <t>EB
Discount</t>
  </si>
  <si>
    <t>EB Only (Excluding IFP)</t>
  </si>
  <si>
    <t>NB Discount</t>
  </si>
  <si>
    <t>NB Only (Excluding IFP)</t>
  </si>
  <si>
    <t>CSN Discount</t>
  </si>
  <si>
    <t>CSNs Only (Excluding IFP)</t>
  </si>
  <si>
    <t>Overall Discount</t>
  </si>
  <si>
    <t>Overall</t>
  </si>
  <si>
    <t>End-of-Period Date</t>
  </si>
  <si>
    <t>Start-of-Period Date</t>
  </si>
  <si>
    <t>Medicare ID #</t>
  </si>
  <si>
    <t>Palm Beach Gardens Medical Center</t>
  </si>
  <si>
    <t>Hospital Name</t>
  </si>
  <si>
    <t>Cigna Data Net of CSN</t>
  </si>
  <si>
    <t>Cigna Data- CSN</t>
  </si>
  <si>
    <t>Cigna Data GROSS</t>
  </si>
  <si>
    <t>Client Specific Network</t>
  </si>
  <si>
    <t>Cigna NET of CSN</t>
  </si>
  <si>
    <t>Palm Beach Gardens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</si>
</sst>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6" formatCode="&quot;$&quot;#,##0_);[Red]\(&quot;$&quot;#,##0\)"/>
    <numFmt numFmtId="43" formatCode="_(* #,##0.00_);_(* \(#,##0.00\);_(* &quot;-&quot;??_);_(@_)"/>
    <numFmt numFmtId="164" formatCode="#,##0.0000"/>
    <numFmt numFmtId="165" formatCode="&quot;$&quot;#,##0"/>
    <numFmt numFmtId="166" formatCode="0.0%"/>
    <numFmt numFmtId="167" formatCode="mm/dd/yyyy"/>
    <numFmt numFmtId="168" formatCode="0.0000"/>
    <numFmt numFmtId="169" formatCode="&quot;$&quot;#,##0;\(&quot;$&quot;#,##0\)"/>
    <numFmt numFmtId="170" formatCode="_(* #,##0_);_(* \(#,##0\);_(* &quot;-&quot;??_);_(@_)"/>
    <numFmt numFmtId="171" formatCode="mm/dd/yyyy;@"/>
  </numFmts>
  <fonts count="5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indexed="10"/>
      <name val="Arial"/>
      <family val="2"/>
    </font>
    <font>
      <b/>
      <sz val="12"/>
      <name val="Arial"/>
      <family val="2"/>
    </font>
    <font>
      <sz val="12"/>
      <color indexed="10"/>
      <name val="Arial"/>
      <family val="2"/>
    </font>
    <font>
      <sz val="12"/>
      <name val="Arial"/>
      <family val="2"/>
    </font>
    <font>
      <i/>
      <sz val="12"/>
      <name val="Arial"/>
      <family val="2"/>
    </font>
    <font>
      <b/>
      <i/>
      <sz val="12"/>
      <name val="Arial"/>
      <family val="2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61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2"/>
      <color indexed="9"/>
      <name val="Garamond"/>
      <family val="1"/>
    </font>
    <font>
      <b/>
      <sz val="12"/>
      <name val="Garamond"/>
      <family val="1"/>
    </font>
    <font>
      <sz val="12"/>
      <name val="Garamond"/>
      <family val="1"/>
    </font>
    <font>
      <b/>
      <sz val="14"/>
      <name val="Arial"/>
      <family val="2"/>
    </font>
    <font>
      <sz val="7"/>
      <color indexed="63"/>
      <name val="Consolas"/>
      <family val="3"/>
    </font>
    <font>
      <sz val="14"/>
      <name val="Arial"/>
      <family val="2"/>
    </font>
    <font>
      <b/>
      <sz val="14"/>
      <color indexed="9"/>
      <name val="Garamond"/>
      <family val="1"/>
    </font>
    <font>
      <b/>
      <sz val="14"/>
      <name val="Garamond"/>
      <family val="1"/>
    </font>
    <font>
      <sz val="14"/>
      <name val="Garamond"/>
      <family val="1"/>
    </font>
    <font>
      <sz val="12"/>
      <name val="Times New Roman"/>
      <family val="1"/>
    </font>
    <font>
      <vertAlign val="superscript"/>
      <sz val="10"/>
      <name val="Arial"/>
      <family val="2"/>
    </font>
    <font>
      <sz val="10"/>
      <color indexed="9"/>
      <name val="Garamond"/>
      <family val="1"/>
    </font>
    <font>
      <sz val="14"/>
      <color indexed="10"/>
      <name val="Arial"/>
      <family val="2"/>
    </font>
    <font>
      <sz val="10"/>
      <color indexed="63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3"/>
      <color indexed="9"/>
      <name val="Garamond"/>
      <family val="1"/>
    </font>
    <font>
      <b/>
      <sz val="13"/>
      <name val="Garamond"/>
      <family val="1"/>
    </font>
    <font>
      <sz val="13"/>
      <name val="Garamond"/>
      <family val="1"/>
    </font>
    <font>
      <sz val="9"/>
      <name val="Garamond"/>
      <family val="1"/>
    </font>
    <font>
      <sz val="9"/>
      <name val="Arial"/>
      <family val="2"/>
    </font>
    <font>
      <sz val="11"/>
      <name val="Calibri"/>
      <family val="2"/>
      <scheme val="minor"/>
    </font>
    <font>
      <sz val="8"/>
      <name val="Arial"/>
      <family val="2"/>
    </font>
    <font>
      <sz val="10"/>
      <name val="MS Sans Serif"/>
      <family val="2"/>
    </font>
    <font>
      <b/>
      <vertAlign val="superscript"/>
      <sz val="14"/>
      <color indexed="9"/>
      <name val="Garamond"/>
      <family val="1"/>
    </font>
    <font>
      <sz val="10"/>
      <color rgb="FFFF0000"/>
      <name val="Arial"/>
      <family val="2"/>
    </font>
    <font>
      <b/>
      <sz val="12"/>
      <color rgb="FF0A0101"/>
      <name val="Arial"/>
      <family val="2"/>
    </font>
    <font>
      <sz val="7.5"/>
      <name val="Arial"/>
      <family val="2"/>
    </font>
    <font>
      <sz val="7.5"/>
      <color rgb="FF1F1F1F"/>
      <name val="Arial"/>
      <family val="2"/>
    </font>
    <font>
      <sz val="7.5"/>
      <color rgb="FF343434"/>
      <name val="Arial"/>
      <family val="2"/>
    </font>
    <font>
      <sz val="7.5"/>
      <color rgb="FF545454"/>
      <name val="Arial"/>
      <family val="2"/>
    </font>
    <font>
      <sz val="7.5"/>
      <color rgb="FF424242"/>
      <name val="Arial"/>
      <family val="2"/>
    </font>
    <font>
      <b/>
      <sz val="7.5"/>
      <color rgb="FF1F1F1F"/>
      <name val="Arial"/>
      <family val="2"/>
    </font>
    <font>
      <sz val="8"/>
      <color rgb="FF1F1F1F"/>
      <name val="Arial"/>
      <family val="2"/>
    </font>
    <font>
      <sz val="7.5"/>
      <color rgb="FF6E6E6E"/>
      <name val="Arial"/>
      <family val="2"/>
    </font>
    <font>
      <b/>
      <sz val="10"/>
      <name val="MS Sans Serif"/>
    </font>
    <font>
      <b/>
      <sz val="11"/>
      <color indexed="9"/>
      <name val="Calibri"/>
      <family val="2"/>
    </font>
  </fonts>
  <fills count="21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6EFCE"/>
      </patternFill>
    </fill>
    <fill>
      <patternFill patternType="solid">
        <fgColor indexed="1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5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</fills>
  <borders count="4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auto="1"/>
      </top>
      <bottom/>
      <diagonal/>
    </border>
    <border>
      <left style="thin">
        <color indexed="64"/>
      </left>
      <right/>
      <top style="medium">
        <color auto="1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1F1F1F"/>
      </bottom>
      <diagonal/>
    </border>
    <border>
      <left/>
      <right/>
      <top style="thin">
        <color rgb="FF000000"/>
      </top>
      <bottom style="thin">
        <color rgb="FF1F1F1F"/>
      </bottom>
      <diagonal/>
    </border>
    <border>
      <left/>
      <right style="thin">
        <color rgb="FF000000"/>
      </right>
      <top style="thin">
        <color rgb="FF000000"/>
      </top>
      <bottom style="thin">
        <color rgb="FF1F1F1F"/>
      </bottom>
      <diagonal/>
    </border>
    <border>
      <left style="thin">
        <color rgb="FF000000"/>
      </left>
      <right/>
      <top style="thin">
        <color rgb="FF1F1F1F"/>
      </top>
      <bottom style="thin">
        <color rgb="FF000000"/>
      </bottom>
      <diagonal/>
    </border>
    <border>
      <left/>
      <right/>
      <top style="thin">
        <color rgb="FF1F1F1F"/>
      </top>
      <bottom style="thin">
        <color rgb="FF000000"/>
      </bottom>
      <diagonal/>
    </border>
    <border>
      <left/>
      <right style="thin">
        <color rgb="FF000000"/>
      </right>
      <top style="thin">
        <color rgb="FF1F1F1F"/>
      </top>
      <bottom style="thin">
        <color rgb="FF000000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double">
        <color indexed="63"/>
      </left>
      <right style="medium">
        <color indexed="64"/>
      </right>
      <top style="medium">
        <color indexed="64"/>
      </top>
      <bottom/>
      <diagonal/>
    </border>
    <border>
      <left style="double">
        <color indexed="63"/>
      </left>
      <right style="double">
        <color indexed="63"/>
      </right>
      <top style="medium">
        <color indexed="64"/>
      </top>
      <bottom/>
      <diagonal/>
    </border>
    <border>
      <left style="medium">
        <color indexed="64"/>
      </left>
      <right style="double">
        <color indexed="63"/>
      </right>
      <top style="medium">
        <color indexed="64"/>
      </top>
      <bottom/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8" fillId="7" borderId="0" applyNumberFormat="0" applyBorder="0" applyAlignment="0" applyProtection="0"/>
    <xf numFmtId="43" fontId="1" fillId="0" borderId="0" applyFont="0" applyFill="0" applyBorder="0" applyAlignment="0" applyProtection="0"/>
    <xf numFmtId="0" fontId="36" fillId="0" borderId="0"/>
    <xf numFmtId="43" fontId="36" fillId="0" borderId="0" applyFont="0" applyFill="0" applyBorder="0" applyAlignment="0" applyProtection="0"/>
    <xf numFmtId="0" fontId="11" fillId="0" borderId="0"/>
    <xf numFmtId="0" fontId="49" fillId="13" borderId="44" applyNumberFormat="0" applyAlignment="0" applyProtection="0"/>
  </cellStyleXfs>
  <cellXfs count="343">
    <xf numFmtId="0" fontId="0" fillId="0" borderId="0" xfId="0"/>
    <xf numFmtId="0" fontId="2" fillId="0" borderId="0" xfId="0" applyFont="1" applyFill="1"/>
    <xf numFmtId="0" fontId="3" fillId="0" borderId="0" xfId="0" applyFont="1" applyFill="1"/>
    <xf numFmtId="49" fontId="4" fillId="0" borderId="0" xfId="0" applyNumberFormat="1" applyFont="1" applyFill="1"/>
    <xf numFmtId="0" fontId="5" fillId="0" borderId="0" xfId="0" applyFont="1" applyFill="1"/>
    <xf numFmtId="0" fontId="3" fillId="0" borderId="0" xfId="0" applyFont="1"/>
    <xf numFmtId="0" fontId="3" fillId="0" borderId="0" xfId="0" applyFont="1" applyAlignment="1">
      <alignment horizontal="center"/>
    </xf>
    <xf numFmtId="0" fontId="5" fillId="0" borderId="0" xfId="0" applyFont="1"/>
    <xf numFmtId="0" fontId="3" fillId="2" borderId="1" xfId="0" applyFont="1" applyFill="1" applyBorder="1"/>
    <xf numFmtId="0" fontId="5" fillId="2" borderId="2" xfId="0" applyFont="1" applyFill="1" applyBorder="1"/>
    <xf numFmtId="0" fontId="5" fillId="2" borderId="3" xfId="0" applyFont="1" applyFill="1" applyBorder="1"/>
    <xf numFmtId="0" fontId="5" fillId="0" borderId="4" xfId="0" applyFont="1" applyBorder="1"/>
    <xf numFmtId="0" fontId="5" fillId="0" borderId="0" xfId="0" applyFont="1" applyBorder="1"/>
    <xf numFmtId="0" fontId="5" fillId="0" borderId="5" xfId="0" applyFont="1" applyBorder="1"/>
    <xf numFmtId="0" fontId="3" fillId="0" borderId="4" xfId="0" applyFont="1" applyBorder="1"/>
    <xf numFmtId="164" fontId="5" fillId="0" borderId="0" xfId="0" applyNumberFormat="1" applyFont="1" applyBorder="1"/>
    <xf numFmtId="0" fontId="3" fillId="0" borderId="5" xfId="0" applyFont="1" applyBorder="1"/>
    <xf numFmtId="0" fontId="5" fillId="0" borderId="4" xfId="0" applyFont="1" applyFill="1" applyBorder="1"/>
    <xf numFmtId="165" fontId="5" fillId="3" borderId="0" xfId="0" applyNumberFormat="1" applyFont="1" applyFill="1" applyBorder="1"/>
    <xf numFmtId="0" fontId="5" fillId="3" borderId="5" xfId="0" applyFont="1" applyFill="1" applyBorder="1"/>
    <xf numFmtId="165" fontId="5" fillId="0" borderId="0" xfId="0" applyNumberFormat="1" applyFont="1" applyFill="1" applyBorder="1"/>
    <xf numFmtId="0" fontId="3" fillId="0" borderId="5" xfId="0" applyFont="1" applyFill="1" applyBorder="1"/>
    <xf numFmtId="165" fontId="5" fillId="4" borderId="0" xfId="0" applyNumberFormat="1" applyFont="1" applyFill="1" applyBorder="1"/>
    <xf numFmtId="0" fontId="5" fillId="0" borderId="5" xfId="0" applyFont="1" applyFill="1" applyBorder="1"/>
    <xf numFmtId="0" fontId="6" fillId="0" borderId="4" xfId="0" applyFont="1" applyFill="1" applyBorder="1"/>
    <xf numFmtId="165" fontId="6" fillId="0" borderId="0" xfId="0" applyNumberFormat="1" applyFont="1" applyFill="1" applyBorder="1"/>
    <xf numFmtId="0" fontId="6" fillId="0" borderId="5" xfId="0" applyFont="1" applyFill="1" applyBorder="1" applyAlignment="1">
      <alignment horizontal="left"/>
    </xf>
    <xf numFmtId="3" fontId="5" fillId="0" borderId="0" xfId="0" applyNumberFormat="1" applyFont="1" applyFill="1"/>
    <xf numFmtId="0" fontId="6" fillId="0" borderId="6" xfId="0" applyFont="1" applyFill="1" applyBorder="1"/>
    <xf numFmtId="10" fontId="6" fillId="0" borderId="7" xfId="1" applyNumberFormat="1" applyFont="1" applyFill="1" applyBorder="1" applyAlignment="1">
      <alignment horizontal="right"/>
    </xf>
    <xf numFmtId="0" fontId="6" fillId="0" borderId="8" xfId="0" applyFont="1" applyFill="1" applyBorder="1" applyAlignment="1">
      <alignment horizontal="left"/>
    </xf>
    <xf numFmtId="0" fontId="6" fillId="0" borderId="0" xfId="0" applyFont="1" applyFill="1" applyBorder="1"/>
    <xf numFmtId="165" fontId="6" fillId="0" borderId="0" xfId="1" applyNumberFormat="1" applyFont="1" applyFill="1" applyBorder="1" applyAlignment="1">
      <alignment horizontal="right"/>
    </xf>
    <xf numFmtId="0" fontId="6" fillId="0" borderId="0" xfId="0" applyFont="1" applyFill="1" applyBorder="1" applyAlignment="1">
      <alignment horizontal="left"/>
    </xf>
    <xf numFmtId="165" fontId="6" fillId="0" borderId="7" xfId="1" applyNumberFormat="1" applyFont="1" applyFill="1" applyBorder="1" applyAlignment="1">
      <alignment horizontal="right"/>
    </xf>
    <xf numFmtId="0" fontId="5" fillId="5" borderId="9" xfId="0" applyFont="1" applyFill="1" applyBorder="1"/>
    <xf numFmtId="0" fontId="5" fillId="0" borderId="1" xfId="0" applyFont="1" applyFill="1" applyBorder="1" applyAlignment="1">
      <alignment horizontal="left"/>
    </xf>
    <xf numFmtId="165" fontId="5" fillId="0" borderId="3" xfId="0" applyNumberFormat="1" applyFont="1" applyFill="1" applyBorder="1"/>
    <xf numFmtId="0" fontId="5" fillId="5" borderId="10" xfId="0" applyFont="1" applyFill="1" applyBorder="1"/>
    <xf numFmtId="165" fontId="5" fillId="0" borderId="4" xfId="0" applyNumberFormat="1" applyFont="1" applyFill="1" applyBorder="1"/>
    <xf numFmtId="165" fontId="5" fillId="0" borderId="5" xfId="0" applyNumberFormat="1" applyFont="1" applyFill="1" applyBorder="1"/>
    <xf numFmtId="165" fontId="5" fillId="4" borderId="4" xfId="0" applyNumberFormat="1" applyFont="1" applyFill="1" applyBorder="1"/>
    <xf numFmtId="165" fontId="5" fillId="4" borderId="5" xfId="0" applyNumberFormat="1" applyFont="1" applyFill="1" applyBorder="1"/>
    <xf numFmtId="165" fontId="5" fillId="0" borderId="6" xfId="0" applyNumberFormat="1" applyFont="1" applyFill="1" applyBorder="1"/>
    <xf numFmtId="165" fontId="5" fillId="0" borderId="8" xfId="0" applyNumberFormat="1" applyFont="1" applyFill="1" applyBorder="1"/>
    <xf numFmtId="165" fontId="6" fillId="0" borderId="4" xfId="1" applyNumberFormat="1" applyFont="1" applyFill="1" applyBorder="1" applyAlignment="1">
      <alignment horizontal="right"/>
    </xf>
    <xf numFmtId="0" fontId="5" fillId="5" borderId="10" xfId="0" applyFont="1" applyFill="1" applyBorder="1" applyAlignment="1">
      <alignment horizontal="left" indent="1"/>
    </xf>
    <xf numFmtId="165" fontId="6" fillId="0" borderId="4" xfId="1" applyNumberFormat="1" applyFont="1" applyFill="1" applyBorder="1" applyAlignment="1">
      <alignment horizontal="left"/>
    </xf>
    <xf numFmtId="165" fontId="6" fillId="0" borderId="6" xfId="1" applyNumberFormat="1" applyFont="1" applyFill="1" applyBorder="1" applyAlignment="1">
      <alignment horizontal="left"/>
    </xf>
    <xf numFmtId="0" fontId="5" fillId="5" borderId="11" xfId="0" applyFont="1" applyFill="1" applyBorder="1" applyAlignment="1">
      <alignment horizontal="left" indent="1"/>
    </xf>
    <xf numFmtId="0" fontId="5" fillId="5" borderId="12" xfId="0" applyFont="1" applyFill="1" applyBorder="1" applyAlignment="1">
      <alignment horizontal="left" indent="1"/>
    </xf>
    <xf numFmtId="0" fontId="5" fillId="0" borderId="0" xfId="0" applyFont="1" applyFill="1" applyBorder="1" applyAlignment="1">
      <alignment horizontal="left" indent="1"/>
    </xf>
    <xf numFmtId="0" fontId="5" fillId="0" borderId="0" xfId="0" applyFont="1" applyFill="1" applyBorder="1"/>
    <xf numFmtId="0" fontId="3" fillId="0" borderId="4" xfId="0" applyFont="1" applyFill="1" applyBorder="1"/>
    <xf numFmtId="165" fontId="5" fillId="0" borderId="0" xfId="0" applyNumberFormat="1" applyFont="1" applyFill="1"/>
    <xf numFmtId="0" fontId="6" fillId="0" borderId="5" xfId="0" applyFont="1" applyFill="1" applyBorder="1"/>
    <xf numFmtId="0" fontId="7" fillId="0" borderId="6" xfId="0" applyFont="1" applyFill="1" applyBorder="1"/>
    <xf numFmtId="165" fontId="6" fillId="0" borderId="7" xfId="0" applyNumberFormat="1" applyFont="1" applyFill="1" applyBorder="1"/>
    <xf numFmtId="0" fontId="6" fillId="0" borderId="8" xfId="0" applyFont="1" applyFill="1" applyBorder="1"/>
    <xf numFmtId="0" fontId="5" fillId="5" borderId="1" xfId="0" applyFont="1" applyFill="1" applyBorder="1"/>
    <xf numFmtId="165" fontId="5" fillId="5" borderId="3" xfId="0" applyNumberFormat="1" applyFont="1" applyFill="1" applyBorder="1"/>
    <xf numFmtId="0" fontId="5" fillId="5" borderId="4" xfId="0" applyFont="1" applyFill="1" applyBorder="1"/>
    <xf numFmtId="165" fontId="5" fillId="5" borderId="5" xfId="0" applyNumberFormat="1" applyFont="1" applyFill="1" applyBorder="1"/>
    <xf numFmtId="0" fontId="5" fillId="5" borderId="5" xfId="0" applyFont="1" applyFill="1" applyBorder="1"/>
    <xf numFmtId="0" fontId="5" fillId="5" borderId="13" xfId="0" applyFont="1" applyFill="1" applyBorder="1"/>
    <xf numFmtId="0" fontId="5" fillId="5" borderId="14" xfId="0" applyFont="1" applyFill="1" applyBorder="1"/>
    <xf numFmtId="0" fontId="5" fillId="0" borderId="6" xfId="0" applyFont="1" applyFill="1" applyBorder="1" applyAlignment="1">
      <alignment horizontal="right"/>
    </xf>
    <xf numFmtId="165" fontId="5" fillId="5" borderId="8" xfId="0" applyNumberFormat="1" applyFont="1" applyFill="1" applyBorder="1"/>
    <xf numFmtId="10" fontId="5" fillId="0" borderId="0" xfId="1" applyNumberFormat="1" applyFont="1" applyFill="1" applyBorder="1" applyAlignment="1">
      <alignment horizontal="right"/>
    </xf>
    <xf numFmtId="0" fontId="5" fillId="0" borderId="0" xfId="0" applyFont="1" applyFill="1" applyBorder="1" applyAlignment="1">
      <alignment horizontal="left"/>
    </xf>
    <xf numFmtId="10" fontId="5" fillId="2" borderId="2" xfId="1" applyNumberFormat="1" applyFont="1" applyFill="1" applyBorder="1" applyAlignment="1">
      <alignment horizontal="right"/>
    </xf>
    <xf numFmtId="0" fontId="5" fillId="2" borderId="3" xfId="0" applyFont="1" applyFill="1" applyBorder="1" applyAlignment="1">
      <alignment horizontal="left"/>
    </xf>
    <xf numFmtId="3" fontId="3" fillId="0" borderId="4" xfId="0" applyNumberFormat="1" applyFont="1" applyBorder="1"/>
    <xf numFmtId="165" fontId="5" fillId="0" borderId="0" xfId="0" applyNumberFormat="1" applyFont="1" applyBorder="1"/>
    <xf numFmtId="0" fontId="5" fillId="0" borderId="6" xfId="0" applyFont="1" applyFill="1" applyBorder="1"/>
    <xf numFmtId="165" fontId="5" fillId="0" borderId="7" xfId="0" applyNumberFormat="1" applyFont="1" applyFill="1" applyBorder="1"/>
    <xf numFmtId="0" fontId="5" fillId="0" borderId="8" xfId="0" applyFont="1" applyFill="1" applyBorder="1"/>
    <xf numFmtId="0" fontId="5" fillId="0" borderId="15" xfId="0" applyFont="1" applyFill="1" applyBorder="1"/>
    <xf numFmtId="10" fontId="5" fillId="0" borderId="16" xfId="1" applyNumberFormat="1" applyFont="1" applyFill="1" applyBorder="1"/>
    <xf numFmtId="0" fontId="5" fillId="0" borderId="17" xfId="0" applyFont="1" applyFill="1" applyBorder="1"/>
    <xf numFmtId="10" fontId="5" fillId="0" borderId="0" xfId="1" applyNumberFormat="1" applyFont="1" applyFill="1" applyBorder="1"/>
    <xf numFmtId="165" fontId="5" fillId="5" borderId="18" xfId="0" applyNumberFormat="1" applyFont="1" applyFill="1" applyBorder="1"/>
    <xf numFmtId="0" fontId="5" fillId="5" borderId="19" xfId="0" applyFont="1" applyFill="1" applyBorder="1"/>
    <xf numFmtId="165" fontId="5" fillId="5" borderId="20" xfId="0" applyNumberFormat="1" applyFont="1" applyFill="1" applyBorder="1"/>
    <xf numFmtId="0" fontId="5" fillId="2" borderId="16" xfId="0" applyFont="1" applyFill="1" applyBorder="1"/>
    <xf numFmtId="0" fontId="3" fillId="2" borderId="3" xfId="0" applyFont="1" applyFill="1" applyBorder="1"/>
    <xf numFmtId="0" fontId="3" fillId="0" borderId="1" xfId="0" applyFont="1" applyFill="1" applyBorder="1"/>
    <xf numFmtId="0" fontId="3" fillId="0" borderId="3" xfId="0" applyFont="1" applyFill="1" applyBorder="1"/>
    <xf numFmtId="165" fontId="5" fillId="0" borderId="0" xfId="0" applyNumberFormat="1" applyFont="1" applyFill="1" applyBorder="1" applyAlignment="1">
      <alignment horizontal="right"/>
    </xf>
    <xf numFmtId="0" fontId="5" fillId="3" borderId="8" xfId="0" applyFont="1" applyFill="1" applyBorder="1"/>
    <xf numFmtId="3" fontId="5" fillId="0" borderId="0" xfId="0" applyNumberFormat="1" applyFont="1" applyFill="1" applyBorder="1"/>
    <xf numFmtId="3" fontId="5" fillId="3" borderId="0" xfId="0" applyNumberFormat="1" applyFont="1" applyFill="1" applyBorder="1"/>
    <xf numFmtId="3" fontId="5" fillId="3" borderId="7" xfId="0" applyNumberFormat="1" applyFont="1" applyFill="1" applyBorder="1"/>
    <xf numFmtId="165" fontId="5" fillId="6" borderId="0" xfId="0" applyNumberFormat="1" applyFont="1" applyFill="1" applyBorder="1"/>
    <xf numFmtId="165" fontId="10" fillId="7" borderId="0" xfId="2" applyNumberFormat="1" applyFont="1" applyBorder="1"/>
    <xf numFmtId="0" fontId="3" fillId="0" borderId="0" xfId="0" applyFont="1" applyBorder="1" applyAlignment="1"/>
    <xf numFmtId="0" fontId="0" fillId="0" borderId="0" xfId="0" applyBorder="1"/>
    <xf numFmtId="0" fontId="3" fillId="0" borderId="0" xfId="0" applyFont="1" applyBorder="1"/>
    <xf numFmtId="0" fontId="3" fillId="0" borderId="1" xfId="0" applyFont="1" applyBorder="1"/>
    <xf numFmtId="0" fontId="5" fillId="0" borderId="2" xfId="0" applyFont="1" applyBorder="1"/>
    <xf numFmtId="0" fontId="0" fillId="0" borderId="2" xfId="0" applyBorder="1"/>
    <xf numFmtId="0" fontId="5" fillId="0" borderId="3" xfId="0" applyFont="1" applyBorder="1" applyAlignment="1">
      <alignment horizontal="center" wrapText="1"/>
    </xf>
    <xf numFmtId="0" fontId="5" fillId="0" borderId="21" xfId="0" applyFont="1" applyBorder="1"/>
    <xf numFmtId="0" fontId="0" fillId="0" borderId="21" xfId="0" applyBorder="1"/>
    <xf numFmtId="0" fontId="5" fillId="0" borderId="4" xfId="0" applyFont="1" applyBorder="1" applyAlignment="1">
      <alignment wrapText="1"/>
    </xf>
    <xf numFmtId="0" fontId="5" fillId="0" borderId="0" xfId="0" applyFont="1" applyBorder="1" applyAlignment="1">
      <alignment horizontal="center" wrapText="1"/>
    </xf>
    <xf numFmtId="0" fontId="5" fillId="0" borderId="5" xfId="0" applyFont="1" applyBorder="1" applyAlignment="1">
      <alignment horizontal="center" wrapText="1"/>
    </xf>
    <xf numFmtId="0" fontId="5" fillId="0" borderId="22" xfId="0" applyFont="1" applyBorder="1" applyAlignment="1">
      <alignment horizontal="center" wrapText="1"/>
    </xf>
    <xf numFmtId="0" fontId="5" fillId="0" borderId="22" xfId="0" applyFont="1" applyFill="1" applyBorder="1" applyAlignment="1">
      <alignment horizontal="center" wrapText="1"/>
    </xf>
    <xf numFmtId="165" fontId="11" fillId="0" borderId="0" xfId="0" applyNumberFormat="1" applyFont="1" applyBorder="1"/>
    <xf numFmtId="165" fontId="11" fillId="0" borderId="5" xfId="0" applyNumberFormat="1" applyFont="1" applyBorder="1"/>
    <xf numFmtId="0" fontId="5" fillId="0" borderId="6" xfId="0" applyFont="1" applyBorder="1"/>
    <xf numFmtId="165" fontId="11" fillId="0" borderId="7" xfId="0" applyNumberFormat="1" applyFont="1" applyBorder="1"/>
    <xf numFmtId="165" fontId="11" fillId="0" borderId="8" xfId="0" applyNumberFormat="1" applyFont="1" applyBorder="1"/>
    <xf numFmtId="165" fontId="11" fillId="0" borderId="23" xfId="0" applyNumberFormat="1" applyFont="1" applyBorder="1"/>
    <xf numFmtId="165" fontId="5" fillId="0" borderId="0" xfId="0" applyNumberFormat="1" applyFont="1"/>
    <xf numFmtId="166" fontId="5" fillId="0" borderId="0" xfId="1" applyNumberFormat="1" applyFont="1"/>
    <xf numFmtId="166" fontId="0" fillId="0" borderId="0" xfId="1" applyNumberFormat="1" applyFont="1"/>
    <xf numFmtId="0" fontId="3" fillId="0" borderId="1" xfId="0" applyFont="1" applyBorder="1" applyAlignment="1"/>
    <xf numFmtId="0" fontId="5" fillId="0" borderId="2" xfId="0" applyFont="1" applyBorder="1" applyAlignment="1">
      <alignment wrapText="1"/>
    </xf>
    <xf numFmtId="0" fontId="5" fillId="0" borderId="3" xfId="0" applyFont="1" applyFill="1" applyBorder="1" applyAlignment="1">
      <alignment wrapText="1"/>
    </xf>
    <xf numFmtId="0" fontId="0" fillId="0" borderId="4" xfId="0" applyBorder="1"/>
    <xf numFmtId="165" fontId="0" fillId="0" borderId="0" xfId="0" applyNumberFormat="1"/>
    <xf numFmtId="0" fontId="5" fillId="0" borderId="2" xfId="0" applyFont="1" applyBorder="1" applyAlignment="1">
      <alignment horizontal="right"/>
    </xf>
    <xf numFmtId="0" fontId="5" fillId="0" borderId="3" xfId="0" applyFont="1" applyBorder="1" applyAlignment="1">
      <alignment horizontal="right"/>
    </xf>
    <xf numFmtId="10" fontId="0" fillId="0" borderId="0" xfId="1" applyNumberFormat="1" applyFont="1"/>
    <xf numFmtId="0" fontId="5" fillId="0" borderId="7" xfId="0" applyFont="1" applyBorder="1"/>
    <xf numFmtId="0" fontId="0" fillId="0" borderId="15" xfId="0" applyBorder="1"/>
    <xf numFmtId="10" fontId="0" fillId="0" borderId="16" xfId="1" applyNumberFormat="1" applyFont="1" applyBorder="1"/>
    <xf numFmtId="10" fontId="0" fillId="8" borderId="16" xfId="1" applyNumberFormat="1" applyFont="1" applyFill="1" applyBorder="1"/>
    <xf numFmtId="0" fontId="0" fillId="0" borderId="16" xfId="0" applyBorder="1"/>
    <xf numFmtId="10" fontId="0" fillId="0" borderId="15" xfId="1" applyNumberFormat="1" applyFont="1" applyBorder="1"/>
    <xf numFmtId="10" fontId="0" fillId="0" borderId="17" xfId="1" applyNumberFormat="1" applyFont="1" applyBorder="1"/>
    <xf numFmtId="10" fontId="0" fillId="8" borderId="15" xfId="1" applyNumberFormat="1" applyFont="1" applyFill="1" applyBorder="1"/>
    <xf numFmtId="0" fontId="13" fillId="9" borderId="24" xfId="0" applyFont="1" applyFill="1" applyBorder="1" applyAlignment="1">
      <alignment horizontal="center" wrapText="1"/>
    </xf>
    <xf numFmtId="0" fontId="13" fillId="9" borderId="25" xfId="0" applyFont="1" applyFill="1" applyBorder="1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/>
    </xf>
    <xf numFmtId="166" fontId="0" fillId="0" borderId="0" xfId="0" applyNumberFormat="1"/>
    <xf numFmtId="166" fontId="0" fillId="0" borderId="0" xfId="0" applyNumberFormat="1" applyAlignment="1">
      <alignment horizontal="right"/>
    </xf>
    <xf numFmtId="16" fontId="0" fillId="0" borderId="0" xfId="0" quotePrefix="1" applyNumberFormat="1"/>
    <xf numFmtId="0" fontId="17" fillId="0" borderId="0" xfId="0" applyFont="1" applyAlignment="1">
      <alignment horizontal="left" vertical="top"/>
    </xf>
    <xf numFmtId="167" fontId="5" fillId="0" borderId="0" xfId="0" applyNumberFormat="1" applyFont="1" applyFill="1"/>
    <xf numFmtId="0" fontId="9" fillId="0" borderId="0" xfId="0" applyFont="1"/>
    <xf numFmtId="0" fontId="18" fillId="0" borderId="0" xfId="0" applyFont="1" applyFill="1"/>
    <xf numFmtId="0" fontId="0" fillId="0" borderId="0" xfId="0" applyFill="1"/>
    <xf numFmtId="0" fontId="18" fillId="0" borderId="0" xfId="0" applyFont="1"/>
    <xf numFmtId="0" fontId="19" fillId="9" borderId="24" xfId="0" applyFont="1" applyFill="1" applyBorder="1" applyAlignment="1">
      <alignment wrapText="1"/>
    </xf>
    <xf numFmtId="0" fontId="19" fillId="9" borderId="24" xfId="0" applyFont="1" applyFill="1" applyBorder="1" applyAlignment="1">
      <alignment horizontal="center" wrapText="1"/>
    </xf>
    <xf numFmtId="0" fontId="20" fillId="0" borderId="24" xfId="0" applyFont="1" applyBorder="1"/>
    <xf numFmtId="165" fontId="21" fillId="0" borderId="24" xfId="0" applyNumberFormat="1" applyFont="1" applyBorder="1"/>
    <xf numFmtId="0" fontId="11" fillId="0" borderId="0" xfId="0" applyFont="1" applyAlignment="1">
      <alignment wrapText="1"/>
    </xf>
    <xf numFmtId="0" fontId="11" fillId="0" borderId="0" xfId="0" applyFont="1" applyFill="1"/>
    <xf numFmtId="0" fontId="11" fillId="0" borderId="0" xfId="0" applyFont="1" applyFill="1" applyAlignment="1">
      <alignment wrapText="1"/>
    </xf>
    <xf numFmtId="0" fontId="18" fillId="0" borderId="0" xfId="0" applyFont="1" applyAlignment="1">
      <alignment wrapText="1"/>
    </xf>
    <xf numFmtId="0" fontId="15" fillId="0" borderId="24" xfId="0" applyFont="1" applyBorder="1"/>
    <xf numFmtId="9" fontId="5" fillId="0" borderId="0" xfId="1" applyFont="1" applyAlignment="1">
      <alignment horizontal="center" wrapText="1"/>
    </xf>
    <xf numFmtId="0" fontId="18" fillId="0" borderId="0" xfId="0" applyFont="1" applyAlignment="1">
      <alignment horizontal="center" wrapText="1"/>
    </xf>
    <xf numFmtId="165" fontId="18" fillId="0" borderId="0" xfId="0" applyNumberFormat="1" applyFont="1"/>
    <xf numFmtId="0" fontId="22" fillId="0" borderId="0" xfId="0" applyFont="1"/>
    <xf numFmtId="0" fontId="22" fillId="0" borderId="24" xfId="0" applyFont="1" applyBorder="1" applyAlignment="1">
      <alignment vertical="top" wrapText="1"/>
    </xf>
    <xf numFmtId="6" fontId="22" fillId="0" borderId="24" xfId="0" applyNumberFormat="1" applyFont="1" applyBorder="1" applyAlignment="1">
      <alignment horizontal="right" vertical="top" wrapText="1"/>
    </xf>
    <xf numFmtId="168" fontId="22" fillId="0" borderId="24" xfId="0" applyNumberFormat="1" applyFont="1" applyBorder="1" applyAlignment="1">
      <alignment horizontal="center" vertical="top" wrapText="1"/>
    </xf>
    <xf numFmtId="0" fontId="19" fillId="9" borderId="26" xfId="0" applyFont="1" applyFill="1" applyBorder="1" applyAlignment="1">
      <alignment wrapText="1"/>
    </xf>
    <xf numFmtId="0" fontId="19" fillId="9" borderId="25" xfId="0" applyFont="1" applyFill="1" applyBorder="1" applyAlignment="1">
      <alignment horizontal="center" wrapText="1"/>
    </xf>
    <xf numFmtId="0" fontId="19" fillId="9" borderId="27" xfId="0" applyFont="1" applyFill="1" applyBorder="1" applyAlignment="1">
      <alignment horizontal="center" wrapText="1"/>
    </xf>
    <xf numFmtId="0" fontId="23" fillId="0" borderId="0" xfId="0" applyFont="1"/>
    <xf numFmtId="0" fontId="18" fillId="0" borderId="0" xfId="0" applyFont="1" applyAlignment="1">
      <alignment horizontal="left" indent="1"/>
    </xf>
    <xf numFmtId="0" fontId="18" fillId="0" borderId="1" xfId="0" applyFont="1" applyBorder="1"/>
    <xf numFmtId="0" fontId="0" fillId="0" borderId="3" xfId="0" applyBorder="1"/>
    <xf numFmtId="0" fontId="15" fillId="0" borderId="4" xfId="0" applyFont="1" applyBorder="1"/>
    <xf numFmtId="0" fontId="15" fillId="0" borderId="0" xfId="0" applyFont="1" applyBorder="1" applyAlignment="1">
      <alignment horizontal="center"/>
    </xf>
    <xf numFmtId="0" fontId="15" fillId="0" borderId="5" xfId="0" applyFont="1" applyBorder="1" applyAlignment="1">
      <alignment horizontal="center"/>
    </xf>
    <xf numFmtId="165" fontId="15" fillId="0" borderId="0" xfId="0" applyNumberFormat="1" applyFont="1" applyBorder="1"/>
    <xf numFmtId="165" fontId="15" fillId="0" borderId="5" xfId="0" applyNumberFormat="1" applyFont="1" applyBorder="1"/>
    <xf numFmtId="0" fontId="15" fillId="0" borderId="6" xfId="0" applyFont="1" applyBorder="1"/>
    <xf numFmtId="165" fontId="15" fillId="0" borderId="7" xfId="0" applyNumberFormat="1" applyFont="1" applyBorder="1"/>
    <xf numFmtId="165" fontId="15" fillId="0" borderId="8" xfId="0" applyNumberFormat="1" applyFont="1" applyBorder="1"/>
    <xf numFmtId="0" fontId="0" fillId="0" borderId="0" xfId="0" applyAlignment="1">
      <alignment horizontal="right"/>
    </xf>
    <xf numFmtId="9" fontId="0" fillId="0" borderId="0" xfId="1" applyFont="1"/>
    <xf numFmtId="0" fontId="0" fillId="0" borderId="1" xfId="0" applyBorder="1" applyAlignment="1">
      <alignment wrapText="1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0" xfId="0" applyAlignment="1">
      <alignment wrapText="1"/>
    </xf>
    <xf numFmtId="166" fontId="0" fillId="0" borderId="0" xfId="0" applyNumberFormat="1" applyBorder="1" applyAlignment="1">
      <alignment horizontal="center"/>
    </xf>
    <xf numFmtId="166" fontId="0" fillId="0" borderId="5" xfId="0" applyNumberFormat="1" applyBorder="1"/>
    <xf numFmtId="0" fontId="0" fillId="0" borderId="6" xfId="0" applyBorder="1"/>
    <xf numFmtId="166" fontId="0" fillId="0" borderId="7" xfId="0" applyNumberFormat="1" applyBorder="1" applyAlignment="1">
      <alignment horizontal="center"/>
    </xf>
    <xf numFmtId="166" fontId="0" fillId="0" borderId="8" xfId="0" applyNumberFormat="1" applyBorder="1"/>
    <xf numFmtId="0" fontId="24" fillId="9" borderId="26" xfId="0" applyFont="1" applyFill="1" applyBorder="1"/>
    <xf numFmtId="0" fontId="11" fillId="0" borderId="0" xfId="0" applyFont="1"/>
    <xf numFmtId="0" fontId="25" fillId="0" borderId="0" xfId="0" applyFont="1"/>
    <xf numFmtId="0" fontId="26" fillId="0" borderId="0" xfId="0" applyFont="1"/>
    <xf numFmtId="169" fontId="0" fillId="0" borderId="0" xfId="0" applyNumberFormat="1"/>
    <xf numFmtId="170" fontId="27" fillId="0" borderId="0" xfId="3" applyNumberFormat="1" applyFont="1"/>
    <xf numFmtId="170" fontId="12" fillId="0" borderId="0" xfId="3" applyNumberFormat="1" applyFont="1"/>
    <xf numFmtId="170" fontId="12" fillId="0" borderId="0" xfId="0" applyNumberFormat="1" applyFont="1"/>
    <xf numFmtId="49" fontId="5" fillId="3" borderId="0" xfId="0" applyNumberFormat="1" applyFont="1" applyFill="1"/>
    <xf numFmtId="165" fontId="28" fillId="0" borderId="23" xfId="0" applyNumberFormat="1" applyFont="1" applyBorder="1"/>
    <xf numFmtId="0" fontId="5" fillId="11" borderId="5" xfId="0" applyFont="1" applyFill="1" applyBorder="1"/>
    <xf numFmtId="0" fontId="5" fillId="11" borderId="8" xfId="0" applyFont="1" applyFill="1" applyBorder="1"/>
    <xf numFmtId="0" fontId="0" fillId="12" borderId="0" xfId="0" applyFill="1"/>
    <xf numFmtId="0" fontId="0" fillId="12" borderId="0" xfId="0" applyFill="1" applyAlignment="1">
      <alignment horizontal="center"/>
    </xf>
    <xf numFmtId="0" fontId="29" fillId="9" borderId="24" xfId="0" applyFont="1" applyFill="1" applyBorder="1" applyAlignment="1">
      <alignment horizontal="center" wrapText="1"/>
    </xf>
    <xf numFmtId="0" fontId="30" fillId="0" borderId="24" xfId="0" applyFont="1" applyBorder="1"/>
    <xf numFmtId="165" fontId="31" fillId="0" borderId="24" xfId="0" applyNumberFormat="1" applyFont="1" applyBorder="1" applyAlignment="1">
      <alignment horizontal="center"/>
    </xf>
    <xf numFmtId="166" fontId="31" fillId="0" borderId="24" xfId="1" applyNumberFormat="1" applyFont="1" applyBorder="1" applyAlignment="1">
      <alignment horizontal="center"/>
    </xf>
    <xf numFmtId="165" fontId="31" fillId="0" borderId="24" xfId="0" applyNumberFormat="1" applyFont="1" applyFill="1" applyBorder="1" applyAlignment="1">
      <alignment horizontal="center"/>
    </xf>
    <xf numFmtId="165" fontId="21" fillId="0" borderId="24" xfId="0" applyNumberFormat="1" applyFont="1" applyFill="1" applyBorder="1"/>
    <xf numFmtId="0" fontId="14" fillId="0" borderId="24" xfId="0" applyFont="1" applyBorder="1" applyAlignment="1">
      <alignment horizontal="center"/>
    </xf>
    <xf numFmtId="165" fontId="15" fillId="0" borderId="24" xfId="0" applyNumberFormat="1" applyFont="1" applyBorder="1"/>
    <xf numFmtId="166" fontId="15" fillId="0" borderId="24" xfId="1" applyNumberFormat="1" applyFont="1" applyBorder="1"/>
    <xf numFmtId="3" fontId="15" fillId="0" borderId="24" xfId="0" applyNumberFormat="1" applyFont="1" applyBorder="1"/>
    <xf numFmtId="0" fontId="32" fillId="12" borderId="0" xfId="0" applyFont="1" applyFill="1" applyBorder="1"/>
    <xf numFmtId="0" fontId="32" fillId="12" borderId="0" xfId="0" applyFont="1" applyFill="1"/>
    <xf numFmtId="166" fontId="12" fillId="0" borderId="0" xfId="1" applyNumberFormat="1" applyFont="1" applyFill="1" applyAlignment="1">
      <alignment horizontal="right"/>
    </xf>
    <xf numFmtId="0" fontId="0" fillId="5" borderId="0" xfId="0" applyFill="1"/>
    <xf numFmtId="0" fontId="5" fillId="0" borderId="32" xfId="0" applyFont="1" applyBorder="1" applyAlignment="1">
      <alignment wrapText="1"/>
    </xf>
    <xf numFmtId="0" fontId="5" fillId="0" borderId="33" xfId="0" applyFont="1" applyBorder="1" applyAlignment="1">
      <alignment wrapText="1"/>
    </xf>
    <xf numFmtId="3" fontId="33" fillId="0" borderId="5" xfId="0" applyNumberFormat="1" applyFont="1" applyBorder="1" applyAlignment="1">
      <alignment horizontal="center" wrapText="1"/>
    </xf>
    <xf numFmtId="3" fontId="33" fillId="0" borderId="22" xfId="0" applyNumberFormat="1" applyFont="1" applyBorder="1" applyAlignment="1">
      <alignment horizontal="center" wrapText="1"/>
    </xf>
    <xf numFmtId="166" fontId="5" fillId="0" borderId="24" xfId="1" applyNumberFormat="1" applyFont="1" applyBorder="1"/>
    <xf numFmtId="166" fontId="5" fillId="0" borderId="24" xfId="1" applyNumberFormat="1" applyFont="1" applyBorder="1" applyAlignment="1">
      <alignment wrapText="1"/>
    </xf>
    <xf numFmtId="3" fontId="0" fillId="0" borderId="24" xfId="0" applyNumberFormat="1" applyBorder="1"/>
    <xf numFmtId="168" fontId="34" fillId="0" borderId="24" xfId="1" applyNumberFormat="1" applyFont="1" applyBorder="1"/>
    <xf numFmtId="0" fontId="35" fillId="0" borderId="15" xfId="0" applyFont="1" applyBorder="1"/>
    <xf numFmtId="165" fontId="11" fillId="0" borderId="17" xfId="0" applyNumberFormat="1" applyFont="1" applyBorder="1" applyAlignment="1">
      <alignment horizontal="center" wrapText="1"/>
    </xf>
    <xf numFmtId="165" fontId="11" fillId="0" borderId="0" xfId="0" applyNumberFormat="1" applyFont="1" applyFill="1" applyBorder="1"/>
    <xf numFmtId="165" fontId="0" fillId="0" borderId="24" xfId="0" applyNumberFormat="1" applyBorder="1"/>
    <xf numFmtId="165" fontId="33" fillId="0" borderId="0" xfId="0" applyNumberFormat="1" applyFont="1" applyBorder="1"/>
    <xf numFmtId="165" fontId="33" fillId="0" borderId="5" xfId="0" applyNumberFormat="1" applyFont="1" applyBorder="1" applyAlignment="1">
      <alignment horizontal="center" wrapText="1"/>
    </xf>
    <xf numFmtId="166" fontId="5" fillId="0" borderId="1" xfId="1" applyNumberFormat="1" applyFont="1" applyBorder="1"/>
    <xf numFmtId="166" fontId="5" fillId="0" borderId="2" xfId="1" applyNumberFormat="1" applyFont="1" applyBorder="1"/>
    <xf numFmtId="165" fontId="33" fillId="0" borderId="3" xfId="0" applyNumberFormat="1" applyFont="1" applyBorder="1" applyAlignment="1">
      <alignment horizontal="center" wrapText="1"/>
    </xf>
    <xf numFmtId="166" fontId="5" fillId="0" borderId="6" xfId="1" applyNumberFormat="1" applyFont="1" applyBorder="1"/>
    <xf numFmtId="166" fontId="5" fillId="0" borderId="7" xfId="1" applyNumberFormat="1" applyFont="1" applyBorder="1"/>
    <xf numFmtId="165" fontId="33" fillId="0" borderId="8" xfId="0" applyNumberFormat="1" applyFont="1" applyBorder="1" applyAlignment="1">
      <alignment horizontal="center" wrapText="1"/>
    </xf>
    <xf numFmtId="165" fontId="12" fillId="10" borderId="2" xfId="5" applyNumberFormat="1" applyFont="1" applyFill="1" applyBorder="1" applyAlignment="1">
      <alignment horizontal="center" wrapText="1"/>
    </xf>
    <xf numFmtId="170" fontId="12" fillId="10" borderId="2" xfId="5" applyNumberFormat="1" applyFont="1" applyFill="1" applyBorder="1" applyAlignment="1">
      <alignment horizontal="center" wrapText="1"/>
    </xf>
    <xf numFmtId="165" fontId="11" fillId="0" borderId="25" xfId="5" applyNumberFormat="1" applyFont="1" applyBorder="1"/>
    <xf numFmtId="170" fontId="11" fillId="0" borderId="25" xfId="5" applyNumberFormat="1" applyFont="1" applyBorder="1"/>
    <xf numFmtId="170" fontId="11" fillId="10" borderId="25" xfId="5" applyNumberFormat="1" applyFont="1" applyFill="1" applyBorder="1"/>
    <xf numFmtId="165" fontId="12" fillId="0" borderId="7" xfId="5" applyNumberFormat="1" applyFont="1" applyBorder="1"/>
    <xf numFmtId="170" fontId="12" fillId="0" borderId="7" xfId="5" applyNumberFormat="1" applyFont="1" applyBorder="1"/>
    <xf numFmtId="0" fontId="9" fillId="0" borderId="24" xfId="0" applyFont="1" applyBorder="1"/>
    <xf numFmtId="0" fontId="0" fillId="0" borderId="24" xfId="0" applyBorder="1"/>
    <xf numFmtId="166" fontId="0" fillId="0" borderId="24" xfId="0" applyNumberFormat="1" applyBorder="1"/>
    <xf numFmtId="3" fontId="33" fillId="0" borderId="23" xfId="0" applyNumberFormat="1" applyFont="1" applyBorder="1" applyAlignment="1">
      <alignment horizontal="center" wrapText="1"/>
    </xf>
    <xf numFmtId="165" fontId="11" fillId="0" borderId="22" xfId="0" applyNumberFormat="1" applyFont="1" applyFill="1" applyBorder="1"/>
    <xf numFmtId="165" fontId="11" fillId="0" borderId="23" xfId="0" applyNumberFormat="1" applyFont="1" applyFill="1" applyBorder="1"/>
    <xf numFmtId="165" fontId="11" fillId="0" borderId="7" xfId="0" applyNumberFormat="1" applyFont="1" applyFill="1" applyBorder="1"/>
    <xf numFmtId="3" fontId="33" fillId="0" borderId="8" xfId="0" applyNumberFormat="1" applyFont="1" applyBorder="1" applyAlignment="1">
      <alignment horizontal="center" wrapText="1"/>
    </xf>
    <xf numFmtId="165" fontId="11" fillId="0" borderId="22" xfId="0" applyNumberFormat="1" applyFont="1" applyBorder="1"/>
    <xf numFmtId="0" fontId="5" fillId="0" borderId="0" xfId="0" applyFont="1" applyFill="1" applyBorder="1" applyAlignment="1">
      <alignment horizontal="center" wrapText="1"/>
    </xf>
    <xf numFmtId="3" fontId="12" fillId="10" borderId="2" xfId="5" applyNumberFormat="1" applyFont="1" applyFill="1" applyBorder="1" applyAlignment="1">
      <alignment horizontal="center" wrapText="1"/>
    </xf>
    <xf numFmtId="3" fontId="12" fillId="10" borderId="34" xfId="5" applyNumberFormat="1" applyFont="1" applyFill="1" applyBorder="1" applyAlignment="1">
      <alignment horizontal="center" wrapText="1"/>
    </xf>
    <xf numFmtId="3" fontId="12" fillId="0" borderId="31" xfId="5" applyNumberFormat="1" applyFont="1" applyBorder="1"/>
    <xf numFmtId="165" fontId="12" fillId="10" borderId="0" xfId="5" applyNumberFormat="1" applyFont="1" applyFill="1" applyBorder="1" applyAlignment="1">
      <alignment horizontal="center" wrapText="1"/>
    </xf>
    <xf numFmtId="170" fontId="12" fillId="10" borderId="0" xfId="5" applyNumberFormat="1" applyFont="1" applyFill="1" applyBorder="1" applyAlignment="1">
      <alignment horizontal="center" wrapText="1"/>
    </xf>
    <xf numFmtId="3" fontId="12" fillId="10" borderId="0" xfId="5" applyNumberFormat="1" applyFont="1" applyFill="1" applyBorder="1" applyAlignment="1">
      <alignment horizontal="center" wrapText="1"/>
    </xf>
    <xf numFmtId="166" fontId="18" fillId="0" borderId="0" xfId="1" applyNumberFormat="1" applyFont="1"/>
    <xf numFmtId="165" fontId="33" fillId="0" borderId="0" xfId="0" applyNumberFormat="1" applyFont="1" applyFill="1" applyBorder="1"/>
    <xf numFmtId="165" fontId="33" fillId="0" borderId="5" xfId="0" applyNumberFormat="1" applyFont="1" applyFill="1" applyBorder="1" applyAlignment="1">
      <alignment horizontal="center" wrapText="1"/>
    </xf>
    <xf numFmtId="0" fontId="40" fillId="0" borderId="35" xfId="0" applyFont="1" applyFill="1" applyBorder="1" applyAlignment="1">
      <alignment horizontal="left" vertical="top" wrapText="1"/>
    </xf>
    <xf numFmtId="0" fontId="40" fillId="0" borderId="36" xfId="0" applyFont="1" applyFill="1" applyBorder="1" applyAlignment="1">
      <alignment horizontal="left" vertical="top" wrapText="1"/>
    </xf>
    <xf numFmtId="0" fontId="40" fillId="0" borderId="37" xfId="0" applyFont="1" applyFill="1" applyBorder="1" applyAlignment="1">
      <alignment horizontal="left" vertical="top" wrapText="1"/>
    </xf>
    <xf numFmtId="0" fontId="40" fillId="0" borderId="41" xfId="0" applyFont="1" applyFill="1" applyBorder="1" applyAlignment="1">
      <alignment horizontal="left" vertical="top" wrapText="1"/>
    </xf>
    <xf numFmtId="0" fontId="40" fillId="0" borderId="42" xfId="0" applyFont="1" applyFill="1" applyBorder="1" applyAlignment="1">
      <alignment horizontal="left" vertical="top" wrapText="1"/>
    </xf>
    <xf numFmtId="0" fontId="40" fillId="0" borderId="43" xfId="0" applyFont="1" applyFill="1" applyBorder="1" applyAlignment="1">
      <alignment horizontal="left" vertical="top" wrapText="1"/>
    </xf>
    <xf numFmtId="0" fontId="0" fillId="0" borderId="35" xfId="0" applyFill="1" applyBorder="1" applyAlignment="1">
      <alignment horizontal="left" vertical="top" wrapText="1"/>
    </xf>
    <xf numFmtId="0" fontId="0" fillId="0" borderId="36" xfId="0" applyFill="1" applyBorder="1" applyAlignment="1">
      <alignment horizontal="left" vertical="top" wrapText="1"/>
    </xf>
    <xf numFmtId="0" fontId="0" fillId="0" borderId="37" xfId="0" applyFill="1" applyBorder="1" applyAlignment="1">
      <alignment horizontal="left" vertical="top" wrapText="1"/>
    </xf>
    <xf numFmtId="0" fontId="40" fillId="0" borderId="38" xfId="0" applyFont="1" applyFill="1" applyBorder="1" applyAlignment="1">
      <alignment horizontal="left" vertical="top" wrapText="1"/>
    </xf>
    <xf numFmtId="0" fontId="40" fillId="0" borderId="39" xfId="0" applyFont="1" applyFill="1" applyBorder="1" applyAlignment="1">
      <alignment horizontal="left" vertical="top" wrapText="1"/>
    </xf>
    <xf numFmtId="0" fontId="40" fillId="0" borderId="40" xfId="0" applyFont="1" applyFill="1" applyBorder="1" applyAlignment="1">
      <alignment horizontal="left" vertical="top" wrapText="1"/>
    </xf>
    <xf numFmtId="170" fontId="0" fillId="0" borderId="0" xfId="3" applyNumberFormat="1" applyFont="1"/>
    <xf numFmtId="0" fontId="11" fillId="0" borderId="0" xfId="6" applyFont="1"/>
    <xf numFmtId="3" fontId="11" fillId="0" borderId="0" xfId="6" applyNumberFormat="1" applyFont="1"/>
    <xf numFmtId="165" fontId="11" fillId="0" borderId="0" xfId="6" applyNumberFormat="1" applyFont="1"/>
    <xf numFmtId="0" fontId="11" fillId="0" borderId="0" xfId="6" applyFont="1" applyBorder="1"/>
    <xf numFmtId="166" fontId="48" fillId="0" borderId="8" xfId="4" applyNumberFormat="1" applyFont="1" applyBorder="1"/>
    <xf numFmtId="0" fontId="12" fillId="0" borderId="31" xfId="6" applyFont="1" applyBorder="1"/>
    <xf numFmtId="0" fontId="11" fillId="0" borderId="30" xfId="6" applyFont="1" applyBorder="1"/>
    <xf numFmtId="166" fontId="36" fillId="0" borderId="14" xfId="4" applyNumberFormat="1" applyBorder="1"/>
    <xf numFmtId="0" fontId="11" fillId="0" borderId="25" xfId="6" applyFont="1" applyBorder="1"/>
    <xf numFmtId="14" fontId="11" fillId="0" borderId="28" xfId="6" applyNumberFormat="1" applyFont="1" applyFill="1" applyBorder="1"/>
    <xf numFmtId="166" fontId="36" fillId="0" borderId="29" xfId="4" applyNumberFormat="1" applyBorder="1"/>
    <xf numFmtId="3" fontId="11" fillId="10" borderId="25" xfId="6" applyNumberFormat="1" applyFont="1" applyFill="1" applyBorder="1"/>
    <xf numFmtId="3" fontId="12" fillId="10" borderId="14" xfId="5" applyNumberFormat="1" applyFont="1" applyFill="1" applyBorder="1" applyAlignment="1">
      <alignment horizontal="center" wrapText="1"/>
    </xf>
    <xf numFmtId="0" fontId="12" fillId="10" borderId="0" xfId="6" applyFont="1" applyFill="1" applyBorder="1" applyAlignment="1">
      <alignment horizontal="center" wrapText="1"/>
    </xf>
    <xf numFmtId="0" fontId="12" fillId="10" borderId="4" xfId="6" applyFont="1" applyFill="1" applyBorder="1" applyAlignment="1">
      <alignment horizontal="center" wrapText="1"/>
    </xf>
    <xf numFmtId="0" fontId="12" fillId="0" borderId="7" xfId="6" applyFont="1" applyBorder="1"/>
    <xf numFmtId="14" fontId="11" fillId="0" borderId="6" xfId="6" applyNumberFormat="1" applyFont="1" applyBorder="1"/>
    <xf numFmtId="0" fontId="12" fillId="10" borderId="2" xfId="6" applyFont="1" applyFill="1" applyBorder="1" applyAlignment="1">
      <alignment horizontal="center" wrapText="1"/>
    </xf>
    <xf numFmtId="0" fontId="12" fillId="10" borderId="1" xfId="6" applyFont="1" applyFill="1" applyBorder="1" applyAlignment="1">
      <alignment horizontal="center" wrapText="1"/>
    </xf>
    <xf numFmtId="3" fontId="11" fillId="0" borderId="0" xfId="6" applyNumberFormat="1" applyFont="1" applyBorder="1"/>
    <xf numFmtId="3" fontId="11" fillId="0" borderId="0" xfId="6" applyNumberFormat="1" applyFont="1" applyFill="1"/>
    <xf numFmtId="0" fontId="39" fillId="0" borderId="0" xfId="4" applyFont="1" applyAlignment="1">
      <alignment horizontal="left"/>
    </xf>
    <xf numFmtId="165" fontId="11" fillId="0" borderId="0" xfId="6" applyNumberFormat="1" applyFont="1" applyFill="1"/>
    <xf numFmtId="14" fontId="11" fillId="0" borderId="0" xfId="6" applyNumberFormat="1" applyFont="1" applyAlignment="1">
      <alignment horizontal="center"/>
    </xf>
    <xf numFmtId="3" fontId="11" fillId="0" borderId="8" xfId="6" applyNumberFormat="1" applyFont="1" applyBorder="1"/>
    <xf numFmtId="0" fontId="11" fillId="0" borderId="7" xfId="6" applyFont="1" applyBorder="1"/>
    <xf numFmtId="0" fontId="38" fillId="0" borderId="7" xfId="6" applyNumberFormat="1" applyFont="1" applyFill="1" applyBorder="1" applyAlignment="1">
      <alignment horizontal="right"/>
    </xf>
    <xf numFmtId="165" fontId="11" fillId="0" borderId="7" xfId="6" applyNumberFormat="1" applyFont="1" applyBorder="1"/>
    <xf numFmtId="171" fontId="11" fillId="0" borderId="7" xfId="6" applyNumberFormat="1" applyFont="1" applyBorder="1" applyAlignment="1">
      <alignment horizontal="left"/>
    </xf>
    <xf numFmtId="0" fontId="12" fillId="0" borderId="6" xfId="6" applyFont="1" applyBorder="1" applyAlignment="1">
      <alignment horizontal="left"/>
    </xf>
    <xf numFmtId="3" fontId="11" fillId="0" borderId="5" xfId="6" applyNumberFormat="1" applyFont="1" applyBorder="1"/>
    <xf numFmtId="165" fontId="11" fillId="0" borderId="0" xfId="6" applyNumberFormat="1" applyFont="1" applyFill="1" applyBorder="1"/>
    <xf numFmtId="165" fontId="11" fillId="0" borderId="0" xfId="6" applyNumberFormat="1" applyFont="1" applyBorder="1"/>
    <xf numFmtId="171" fontId="11" fillId="0" borderId="0" xfId="6" quotePrefix="1" applyNumberFormat="1" applyFont="1" applyBorder="1" applyAlignment="1">
      <alignment horizontal="left"/>
    </xf>
    <xf numFmtId="0" fontId="12" fillId="0" borderId="4" xfId="6" applyFont="1" applyBorder="1" applyAlignment="1">
      <alignment horizontal="left"/>
    </xf>
    <xf numFmtId="0" fontId="11" fillId="0" borderId="0" xfId="6" quotePrefix="1" applyFont="1" applyBorder="1" applyAlignment="1">
      <alignment horizontal="left"/>
    </xf>
    <xf numFmtId="3" fontId="11" fillId="0" borderId="3" xfId="6" applyNumberFormat="1" applyFont="1" applyBorder="1"/>
    <xf numFmtId="0" fontId="11" fillId="0" borderId="2" xfId="6" applyFont="1" applyBorder="1"/>
    <xf numFmtId="0" fontId="12" fillId="0" borderId="1" xfId="6" applyFont="1" applyBorder="1" applyAlignment="1">
      <alignment horizontal="left" vertical="top"/>
    </xf>
    <xf numFmtId="0" fontId="16" fillId="0" borderId="0" xfId="6" applyFont="1"/>
    <xf numFmtId="165" fontId="0" fillId="0" borderId="24" xfId="0" applyNumberFormat="1" applyFill="1" applyBorder="1"/>
    <xf numFmtId="165" fontId="11" fillId="14" borderId="22" xfId="0" applyNumberFormat="1" applyFont="1" applyFill="1" applyBorder="1"/>
    <xf numFmtId="0" fontId="5" fillId="14" borderId="0" xfId="0" applyFont="1" applyFill="1" applyBorder="1" applyAlignment="1">
      <alignment wrapText="1"/>
    </xf>
    <xf numFmtId="165" fontId="0" fillId="14" borderId="0" xfId="0" applyNumberFormat="1" applyFill="1"/>
    <xf numFmtId="165" fontId="33" fillId="14" borderId="5" xfId="0" applyNumberFormat="1" applyFont="1" applyFill="1" applyBorder="1" applyAlignment="1">
      <alignment horizontal="center" wrapText="1"/>
    </xf>
    <xf numFmtId="0" fontId="0" fillId="14" borderId="0" xfId="0" applyFill="1"/>
    <xf numFmtId="170" fontId="0" fillId="14" borderId="0" xfId="3" applyNumberFormat="1" applyFont="1" applyFill="1"/>
    <xf numFmtId="170" fontId="0" fillId="5" borderId="0" xfId="3" applyNumberFormat="1" applyFont="1" applyFill="1"/>
    <xf numFmtId="170" fontId="0" fillId="6" borderId="0" xfId="3" applyNumberFormat="1" applyFont="1" applyFill="1"/>
    <xf numFmtId="170" fontId="0" fillId="15" borderId="0" xfId="3" applyNumberFormat="1" applyFont="1" applyFill="1"/>
    <xf numFmtId="170" fontId="0" fillId="16" borderId="0" xfId="3" applyNumberFormat="1" applyFont="1" applyFill="1"/>
    <xf numFmtId="170" fontId="0" fillId="17" borderId="0" xfId="3" applyNumberFormat="1" applyFont="1" applyFill="1"/>
    <xf numFmtId="170" fontId="0" fillId="18" borderId="0" xfId="3" applyNumberFormat="1" applyFont="1" applyFill="1"/>
    <xf numFmtId="170" fontId="0" fillId="19" borderId="0" xfId="3" applyNumberFormat="1" applyFont="1" applyFill="1"/>
    <xf numFmtId="170" fontId="0" fillId="20" borderId="0" xfId="3" applyNumberFormat="1" applyFont="1" applyFill="1"/>
    <xf numFmtId="0" fontId="49" fillId="13" borderId="47" xfId="7" applyBorder="1" applyAlignment="1">
      <alignment horizontal="center"/>
    </xf>
    <xf numFmtId="0" fontId="49" fillId="13" borderId="46" xfId="7" applyBorder="1" applyAlignment="1">
      <alignment horizontal="center"/>
    </xf>
    <xf numFmtId="0" fontId="49" fillId="13" borderId="45" xfId="7" applyBorder="1" applyAlignment="1">
      <alignment horizontal="center"/>
    </xf>
    <xf numFmtId="0" fontId="11" fillId="0" borderId="2" xfId="6" applyFont="1" applyBorder="1" applyAlignment="1">
      <alignment horizontal="left" vertical="top" wrapText="1"/>
    </xf>
    <xf numFmtId="0" fontId="36" fillId="0" borderId="2" xfId="4" applyBorder="1" applyAlignment="1">
      <alignment vertical="top" wrapText="1"/>
    </xf>
    <xf numFmtId="0" fontId="40" fillId="0" borderId="35" xfId="0" applyFont="1" applyFill="1" applyBorder="1" applyAlignment="1">
      <alignment horizontal="left" vertical="top" wrapText="1"/>
    </xf>
    <xf numFmtId="0" fontId="40" fillId="0" borderId="36" xfId="0" applyFont="1" applyFill="1" applyBorder="1" applyAlignment="1">
      <alignment horizontal="left" vertical="top" wrapText="1"/>
    </xf>
    <xf numFmtId="0" fontId="40" fillId="0" borderId="37" xfId="0" applyFont="1" applyFill="1" applyBorder="1" applyAlignment="1">
      <alignment horizontal="left" vertical="top" wrapText="1"/>
    </xf>
    <xf numFmtId="0" fontId="0" fillId="0" borderId="35" xfId="0" applyFill="1" applyBorder="1" applyAlignment="1">
      <alignment horizontal="left" vertical="top" wrapText="1"/>
    </xf>
    <xf numFmtId="0" fontId="0" fillId="0" borderId="36" xfId="0" applyFill="1" applyBorder="1" applyAlignment="1">
      <alignment horizontal="left" vertical="top" wrapText="1"/>
    </xf>
    <xf numFmtId="0" fontId="0" fillId="0" borderId="37" xfId="0" applyFill="1" applyBorder="1" applyAlignment="1">
      <alignment horizontal="left" vertical="top" wrapText="1"/>
    </xf>
    <xf numFmtId="170" fontId="0" fillId="0" borderId="0" xfId="3" applyNumberFormat="1" applyFont="1" applyFill="1"/>
  </cellXfs>
  <cellStyles count="8">
    <cellStyle name="Check Cell 2" xfId="7" xr:uid="{EACFEE74-1CD7-48F7-ADCB-786F522929FD}"/>
    <cellStyle name="Comma" xfId="3" builtinId="3"/>
    <cellStyle name="Comma 2 2" xfId="5" xr:uid="{00000000-0005-0000-0000-000001000000}"/>
    <cellStyle name="Good" xfId="2" builtinId="26"/>
    <cellStyle name="Normal" xfId="0" builtinId="0"/>
    <cellStyle name="Normal 3" xfId="4" xr:uid="{00000000-0005-0000-0000-000004000000}"/>
    <cellStyle name="Normal_Copy of Hospital Data Request from Health Plan 2" xfId="6" xr:uid="{D4793AD2-B073-4879-8571-C17FB82DFD9D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latin typeface="Garamond" pitchFamily="18" charset="0"/>
              </a:defRPr>
            </a:pPr>
            <a:r>
              <a:rPr lang="en-US">
                <a:latin typeface="Garamond" pitchFamily="18" charset="0"/>
              </a:rPr>
              <a:t>FY 2018 Charges - Palm Beach Gardens Hospital (000's)</a:t>
            </a:r>
          </a:p>
        </c:rich>
      </c:tx>
      <c:layout>
        <c:manualLayout>
          <c:xMode val="edge"/>
          <c:yMode val="edge"/>
          <c:x val="0.10860511330427668"/>
          <c:y val="2.2527722379496375E-2"/>
        </c:manualLayout>
      </c:layout>
      <c:overlay val="1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9.7703075436997661E-2"/>
          <c:y val="0.12950481189851268"/>
          <c:w val="0.71263645753674687"/>
          <c:h val="0.86904159707309314"/>
        </c:manualLayout>
      </c:layout>
      <c:pie3DChart>
        <c:varyColors val="1"/>
        <c:ser>
          <c:idx val="0"/>
          <c:order val="0"/>
          <c:dPt>
            <c:idx val="0"/>
            <c:bubble3D val="0"/>
            <c:explosion val="3"/>
            <c:extLst>
              <c:ext xmlns:c16="http://schemas.microsoft.com/office/drawing/2014/chart" uri="{C3380CC4-5D6E-409C-BE32-E72D297353CC}">
                <c16:uniqueId val="{00000000-DBE3-4BE3-BB63-4DC2BCAC24FA}"/>
              </c:ext>
            </c:extLst>
          </c:dPt>
          <c:dPt>
            <c:idx val="1"/>
            <c:bubble3D val="0"/>
            <c:explosion val="3"/>
            <c:extLst>
              <c:ext xmlns:c16="http://schemas.microsoft.com/office/drawing/2014/chart" uri="{C3380CC4-5D6E-409C-BE32-E72D297353CC}">
                <c16:uniqueId val="{00000001-DBE3-4BE3-BB63-4DC2BCAC24FA}"/>
              </c:ext>
            </c:extLst>
          </c:dPt>
          <c:dPt>
            <c:idx val="3"/>
            <c:bubble3D val="0"/>
            <c:explosion val="5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3-DBE3-4BE3-BB63-4DC2BCAC24FA}"/>
              </c:ext>
            </c:extLst>
          </c:dPt>
          <c:dLbls>
            <c:dLbl>
              <c:idx val="0"/>
              <c:layout>
                <c:manualLayout>
                  <c:x val="-0.26209561868285236"/>
                  <c:y val="-4.7557140463825004E-2"/>
                </c:manualLayout>
              </c:layout>
              <c:tx>
                <c:rich>
                  <a:bodyPr/>
                  <a:lstStyle/>
                  <a:p>
                    <a:fld id="{83DFC583-2510-442F-AC39-786599245B04}" type="VALUE">
                      <a:rPr lang="en-US">
                        <a:solidFill>
                          <a:schemeClr val="bg1"/>
                        </a:solidFill>
                      </a:rPr>
                      <a:pPr/>
                      <a:t>[VALUE]</a:t>
                    </a:fld>
                    <a:endParaRPr lang="en-US" baseline="0">
                      <a:solidFill>
                        <a:schemeClr val="bg1"/>
                      </a:solidFill>
                    </a:endParaRPr>
                  </a:p>
                  <a:p>
                    <a:r>
                      <a:rPr lang="en-US" baseline="0">
                        <a:solidFill>
                          <a:schemeClr val="bg1"/>
                        </a:solidFill>
                      </a:rPr>
                      <a:t> </a:t>
                    </a:r>
                    <a:fld id="{36E9E75B-DCB6-4A33-8778-74C646D15525}" type="PERCENTAGE">
                      <a:rPr lang="en-US" baseline="0">
                        <a:solidFill>
                          <a:schemeClr val="bg1"/>
                        </a:solidFill>
                      </a:rPr>
                      <a:pPr/>
                      <a:t>[PERCENTAGE]</a:t>
                    </a:fld>
                    <a:endParaRPr lang="en-US" baseline="0">
                      <a:solidFill>
                        <a:schemeClr val="bg1"/>
                      </a:solidFill>
                    </a:endParaRP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DBE3-4BE3-BB63-4DC2BCAC24FA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B68CEE01-73E6-453D-8B20-728EF4545B62}" type="VALUE">
                      <a:rPr lang="en-US">
                        <a:solidFill>
                          <a:schemeClr val="bg1"/>
                        </a:solidFill>
                      </a:rPr>
                      <a:pPr/>
                      <a:t>[VALUE]</a:t>
                    </a:fld>
                    <a:endParaRPr lang="en-US" baseline="0">
                      <a:solidFill>
                        <a:schemeClr val="bg1"/>
                      </a:solidFill>
                    </a:endParaRPr>
                  </a:p>
                  <a:p>
                    <a:fld id="{F1826E73-BAAC-41F6-AF17-243A842610A1}" type="PERCENTAGE">
                      <a:rPr lang="en-US" baseline="0">
                        <a:solidFill>
                          <a:schemeClr val="bg1"/>
                        </a:solidFill>
                      </a:rPr>
                      <a:pPr/>
                      <a:t>[PERCENTAGE]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DBE3-4BE3-BB63-4DC2BCAC24FA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4A3CA223-BD90-4FDE-AC0A-A1E52DD1A1A0}" type="VALUE">
                      <a:rPr lang="en-US"/>
                      <a:pPr/>
                      <a:t>[VALUE]</a:t>
                    </a:fld>
                    <a:endParaRPr lang="en-US"/>
                  </a:p>
                  <a:p>
                    <a:r>
                      <a:rPr lang="en-US" baseline="0"/>
                      <a:t> </a:t>
                    </a:r>
                    <a:fld id="{E72F2C76-AB24-4215-8FDA-749F97B51B70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DBE3-4BE3-BB63-4DC2BCAC24FA}"/>
                </c:ext>
              </c:extLst>
            </c:dLbl>
            <c:dLbl>
              <c:idx val="3"/>
              <c:layout>
                <c:manualLayout>
                  <c:x val="0.18101322127189517"/>
                  <c:y val="3.1279068839799244E-2"/>
                </c:manualLayout>
              </c:layout>
              <c:tx>
                <c:rich>
                  <a:bodyPr/>
                  <a:lstStyle/>
                  <a:p>
                    <a:fld id="{97260330-20FE-41C4-B02C-DFD1B72ABA67}" type="VALUE">
                      <a:rPr lang="en-US"/>
                      <a:pPr/>
                      <a:t>[VALUE]</a:t>
                    </a:fld>
                    <a:endParaRPr lang="en-US"/>
                  </a:p>
                  <a:p>
                    <a:r>
                      <a:rPr lang="en-US" baseline="0"/>
                      <a:t> </a:t>
                    </a:r>
                    <a:fld id="{FDC60F48-E990-4762-B150-F977BB98D6EB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DBE3-4BE3-BB63-4DC2BCAC24FA}"/>
                </c:ext>
              </c:extLst>
            </c:dLbl>
            <c:spPr>
              <a:noFill/>
              <a:ln>
                <a:noFill/>
              </a:ln>
              <a:effectLst/>
            </c:sp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'Hospital Gov Non-Gov'!$B$5:$E$5</c:f>
              <c:strCache>
                <c:ptCount val="4"/>
                <c:pt idx="0">
                  <c:v>Medicare</c:v>
                </c:pt>
                <c:pt idx="1">
                  <c:v>Medicaid</c:v>
                </c:pt>
                <c:pt idx="2">
                  <c:v>Other Gov</c:v>
                </c:pt>
                <c:pt idx="3">
                  <c:v>Non Gov</c:v>
                </c:pt>
              </c:strCache>
            </c:strRef>
          </c:cat>
          <c:val>
            <c:numRef>
              <c:f>'Hospital Gov Non-Gov'!$B$6:$E$6</c:f>
              <c:numCache>
                <c:formatCode>"$"#,##0</c:formatCode>
                <c:ptCount val="4"/>
                <c:pt idx="0">
                  <c:v>1063058.162</c:v>
                </c:pt>
                <c:pt idx="1">
                  <c:v>120419.9</c:v>
                </c:pt>
                <c:pt idx="2">
                  <c:v>42062.652000000002</c:v>
                </c:pt>
                <c:pt idx="3">
                  <c:v>492100.98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BE3-4BE3-BB63-4DC2BCAC24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'Non Gov Managed Care'!$A$19</c:f>
              <c:strCache>
                <c:ptCount val="1"/>
                <c:pt idx="0">
                  <c:v>Charges</c:v>
                </c:pt>
              </c:strCache>
            </c:strRef>
          </c:tx>
          <c:invertIfNegative val="0"/>
          <c:cat>
            <c:strRef>
              <c:f>'Non Gov Managed Care'!$B$18:$D$18</c:f>
              <c:strCache>
                <c:ptCount val="3"/>
                <c:pt idx="0">
                  <c:v>Non Government</c:v>
                </c:pt>
                <c:pt idx="1">
                  <c:v>Comm. Managed Care</c:v>
                </c:pt>
                <c:pt idx="2">
                  <c:v>Cigna</c:v>
                </c:pt>
              </c:strCache>
            </c:strRef>
          </c:cat>
          <c:val>
            <c:numRef>
              <c:f>'Non Gov Managed Care'!$B$19:$D$19</c:f>
              <c:numCache>
                <c:formatCode>"$"#,##0</c:formatCode>
                <c:ptCount val="3"/>
                <c:pt idx="0">
                  <c:v>492100.98</c:v>
                </c:pt>
                <c:pt idx="1">
                  <c:v>374710.44209999999</c:v>
                </c:pt>
                <c:pt idx="2">
                  <c:v>41247.871340000005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1D-490C-BEB5-FBB7E256F7BF}"/>
            </c:ext>
          </c:extLst>
        </c:ser>
        <c:ser>
          <c:idx val="1"/>
          <c:order val="1"/>
          <c:tx>
            <c:strRef>
              <c:f>'Non Gov Managed Care'!$A$20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strRef>
              <c:f>'Non Gov Managed Care'!$B$18:$D$18</c:f>
              <c:strCache>
                <c:ptCount val="3"/>
                <c:pt idx="0">
                  <c:v>Non Government</c:v>
                </c:pt>
                <c:pt idx="1">
                  <c:v>Comm. Managed Care</c:v>
                </c:pt>
                <c:pt idx="2">
                  <c:v>Cigna</c:v>
                </c:pt>
              </c:strCache>
            </c:strRef>
          </c:cat>
          <c:val>
            <c:numRef>
              <c:f>'Non Gov Managed Care'!$B$20:$D$20</c:f>
              <c:numCache>
                <c:formatCode>"$"#,##0</c:formatCode>
                <c:ptCount val="3"/>
                <c:pt idx="0">
                  <c:v>136740.07699999999</c:v>
                </c:pt>
                <c:pt idx="1">
                  <c:v>95987.853359999979</c:v>
                </c:pt>
                <c:pt idx="2">
                  <c:v>11616.712309999999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1D-490C-BEB5-FBB7E256F7BF}"/>
            </c:ext>
          </c:extLst>
        </c:ser>
        <c:ser>
          <c:idx val="2"/>
          <c:order val="2"/>
          <c:tx>
            <c:strRef>
              <c:f>'Non Gov Managed Care'!$A$21</c:f>
              <c:strCache>
                <c:ptCount val="1"/>
                <c:pt idx="0">
                  <c:v>Expenses</c:v>
                </c:pt>
              </c:strCache>
            </c:strRef>
          </c:tx>
          <c:invertIfNegative val="0"/>
          <c:cat>
            <c:strRef>
              <c:f>'Non Gov Managed Care'!$B$18:$D$18</c:f>
              <c:strCache>
                <c:ptCount val="3"/>
                <c:pt idx="0">
                  <c:v>Non Government</c:v>
                </c:pt>
                <c:pt idx="1">
                  <c:v>Comm. Managed Care</c:v>
                </c:pt>
                <c:pt idx="2">
                  <c:v>Cigna</c:v>
                </c:pt>
              </c:strCache>
            </c:strRef>
          </c:cat>
          <c:val>
            <c:numRef>
              <c:f>'Non Gov Managed Care'!$B$21:$D$21</c:f>
              <c:numCache>
                <c:formatCode>"$"#,##0</c:formatCode>
                <c:ptCount val="3"/>
                <c:pt idx="0">
                  <c:v>54373.738882308811</c:v>
                </c:pt>
                <c:pt idx="1">
                  <c:v>41402.900143015155</c:v>
                </c:pt>
                <c:pt idx="2">
                  <c:v>4557.6031685452635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C1D-490C-BEB5-FBB7E256F7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3573120"/>
        <c:axId val="53574656"/>
        <c:axId val="0"/>
      </c:bar3DChart>
      <c:catAx>
        <c:axId val="53573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574656"/>
        <c:crosses val="autoZero"/>
        <c:auto val="1"/>
        <c:lblAlgn val="ctr"/>
        <c:lblOffset val="100"/>
        <c:noMultiLvlLbl val="0"/>
      </c:catAx>
      <c:valAx>
        <c:axId val="53574656"/>
        <c:scaling>
          <c:orientation val="minMax"/>
        </c:scaling>
        <c:delete val="0"/>
        <c:axPos val="l"/>
        <c:majorGridlines/>
        <c:numFmt formatCode="&quot;$&quot;#,##0" sourceLinked="1"/>
        <c:majorTickMark val="out"/>
        <c:minorTickMark val="none"/>
        <c:tickLblPos val="nextTo"/>
        <c:crossAx val="53573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>
                <a:latin typeface="Garamond" pitchFamily="18" charset="0"/>
              </a:defRPr>
            </a:pPr>
            <a:r>
              <a:rPr lang="en-US" sz="1600">
                <a:latin typeface="Garamond" pitchFamily="18" charset="0"/>
              </a:rPr>
              <a:t>Cigna FY 2018 Versus Other Managed Care Payers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6572462817147857"/>
          <c:y val="0.19954870224555263"/>
          <c:w val="0.54346894138232726"/>
          <c:h val="0.627966608340624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'Comparison to Market'!$B$22</c:f>
              <c:strCache>
                <c:ptCount val="1"/>
                <c:pt idx="0">
                  <c:v>% of Charges</c:v>
                </c:pt>
              </c:strCache>
            </c:strRef>
          </c:tx>
          <c:spPr>
            <a:solidFill>
              <a:srgbClr val="FFC000"/>
            </a:solidFill>
            <a:ln w="9525" cap="flat" cmpd="sng" algn="ctr">
              <a:solidFill>
                <a:schemeClr val="dk1">
                  <a:shade val="95000"/>
                  <a:satMod val="105000"/>
                </a:schemeClr>
              </a:solidFill>
              <a:prstDash val="solid"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4.8134283553643046E-3"/>
                  <c:y val="-0.2016532270815545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9F5-4089-A7A6-49E3A6FC5CF0}"/>
                </c:ext>
              </c:extLst>
            </c:dLbl>
            <c:dLbl>
              <c:idx val="1"/>
              <c:layout>
                <c:manualLayout>
                  <c:x val="3.549195241538918E-3"/>
                  <c:y val="-0.3321104394235026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9F5-4089-A7A6-49E3A6FC5CF0}"/>
                </c:ext>
              </c:extLst>
            </c:dLbl>
            <c:dLbl>
              <c:idx val="2"/>
              <c:layout>
                <c:manualLayout>
                  <c:x val="2.7851301671252384E-3"/>
                  <c:y val="-0.29045685370793239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9F5-4089-A7A6-49E3A6FC5CF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 b="0">
                    <a:latin typeface="Arial" pitchFamily="34" charset="0"/>
                    <a:cs typeface="Arial" pitchFamily="34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'Comparison to Market'!$A$23:$A$25</c:f>
              <c:strCache>
                <c:ptCount val="3"/>
                <c:pt idx="0">
                  <c:v>All LOB</c:v>
                </c:pt>
                <c:pt idx="1">
                  <c:v>Cigna Managed Care</c:v>
                </c:pt>
                <c:pt idx="2">
                  <c:v>Other Managed Care</c:v>
                </c:pt>
              </c:strCache>
            </c:strRef>
          </c:cat>
          <c:val>
            <c:numRef>
              <c:f>'Comparison to Market'!$B$23:$B$25</c:f>
              <c:numCache>
                <c:formatCode>0.0%</c:formatCode>
                <c:ptCount val="3"/>
                <c:pt idx="0">
                  <c:v>0.16056395752582378</c:v>
                </c:pt>
                <c:pt idx="1">
                  <c:v>0.28163180141455507</c:v>
                </c:pt>
                <c:pt idx="2">
                  <c:v>0.25301532600108112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9F5-4089-A7A6-49E3A6FC5C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3604352"/>
        <c:axId val="53606272"/>
      </c:barChart>
      <c:lineChart>
        <c:grouping val="standard"/>
        <c:varyColors val="0"/>
        <c:ser>
          <c:idx val="1"/>
          <c:order val="1"/>
          <c:tx>
            <c:strRef>
              <c:f>'Comparison to Market'!$C$22</c:f>
              <c:strCache>
                <c:ptCount val="1"/>
                <c:pt idx="0">
                  <c:v>Cost of Services</c:v>
                </c:pt>
              </c:strCache>
            </c:strRef>
          </c:tx>
          <c:spPr>
            <a:ln w="15875" cmpd="dbl">
              <a:solidFill>
                <a:schemeClr val="tx1"/>
              </a:solidFill>
            </a:ln>
          </c:spPr>
          <c:marker>
            <c:symbol val="diamond"/>
            <c:size val="5"/>
            <c:spPr>
              <a:solidFill>
                <a:schemeClr val="tx1"/>
              </a:solidFill>
              <a:ln>
                <a:gradFill>
                  <a:gsLst>
                    <a:gs pos="0">
                      <a:srgbClr val="000000"/>
                    </a:gs>
                    <a:gs pos="39999">
                      <a:srgbClr val="0A128C"/>
                    </a:gs>
                    <a:gs pos="70000">
                      <a:srgbClr val="181CC7"/>
                    </a:gs>
                    <a:gs pos="88000">
                      <a:srgbClr val="7005D4"/>
                    </a:gs>
                    <a:gs pos="100000">
                      <a:srgbClr val="8C3D91"/>
                    </a:gs>
                  </a:gsLst>
                  <a:lin ang="5400000" scaled="0"/>
                </a:gradFill>
              </a:ln>
            </c:spPr>
          </c:marker>
          <c:cat>
            <c:strRef>
              <c:f>'Comparison to Market'!$A$23:$A$25</c:f>
              <c:strCache>
                <c:ptCount val="3"/>
                <c:pt idx="0">
                  <c:v>All LOB</c:v>
                </c:pt>
                <c:pt idx="1">
                  <c:v>Cigna Managed Care</c:v>
                </c:pt>
                <c:pt idx="2">
                  <c:v>Other Managed Care</c:v>
                </c:pt>
              </c:strCache>
            </c:strRef>
          </c:cat>
          <c:val>
            <c:numRef>
              <c:f>'Comparison to Market'!$C$23:$C$25</c:f>
              <c:numCache>
                <c:formatCode>0.0%</c:formatCode>
                <c:ptCount val="3"/>
                <c:pt idx="0">
                  <c:v>0.11049305141052312</c:v>
                </c:pt>
                <c:pt idx="1">
                  <c:v>0.11049305141052312</c:v>
                </c:pt>
                <c:pt idx="2">
                  <c:v>0.11049305141052312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9F5-4089-A7A6-49E3A6FC5C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604352"/>
        <c:axId val="53606272"/>
      </c:lineChart>
      <c:catAx>
        <c:axId val="53604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 b="1">
                <a:latin typeface="Garamond" pitchFamily="18" charset="0"/>
              </a:defRPr>
            </a:pPr>
            <a:endParaRPr lang="en-US"/>
          </a:p>
        </c:txPr>
        <c:crossAx val="53606272"/>
        <c:crosses val="autoZero"/>
        <c:auto val="1"/>
        <c:lblAlgn val="ctr"/>
        <c:lblOffset val="100"/>
        <c:noMultiLvlLbl val="0"/>
      </c:catAx>
      <c:valAx>
        <c:axId val="53606272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numFmt formatCode="0.0%" sourceLinked="1"/>
        <c:majorTickMark val="out"/>
        <c:minorTickMark val="none"/>
        <c:tickLblPos val="nextTo"/>
        <c:txPr>
          <a:bodyPr/>
          <a:lstStyle/>
          <a:p>
            <a:pPr>
              <a:defRPr sz="1200" b="0">
                <a:latin typeface="Garamond" pitchFamily="18" charset="0"/>
              </a:defRPr>
            </a:pPr>
            <a:endParaRPr lang="en-US"/>
          </a:p>
        </c:txPr>
        <c:crossAx val="53604352"/>
        <c:crosses val="autoZero"/>
        <c:crossBetween val="between"/>
      </c:valAx>
    </c:plotArea>
    <c:legend>
      <c:legendPos val="r"/>
      <c:overlay val="0"/>
      <c:spPr>
        <a:ln cmpd="dbl">
          <a:solidFill>
            <a:schemeClr val="tx1"/>
          </a:solidFill>
        </a:ln>
      </c:spPr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printSettings>
    <c:headerFooter alignWithMargins="0">
      <c:oddHeader>&amp;A</c:oddHeader>
      <c:oddFooter>Page &amp;P</c:oddFooter>
    </c:headerFooter>
    <c:pageMargins b="1" l="0.75000000000000033" r="0.75000000000000033" t="1" header="0.5" footer="0.5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 rtl="0">
              <a:defRPr lang="en-US" sz="1600" b="1" i="0" u="none" strike="noStrike" kern="1200" baseline="0">
                <a:solidFill>
                  <a:sysClr val="windowText" lastClr="000000"/>
                </a:solidFill>
                <a:latin typeface="Garamond" pitchFamily="18" charset="0"/>
                <a:ea typeface="+mn-ea"/>
                <a:cs typeface="+mn-cs"/>
              </a:defRPr>
            </a:pPr>
            <a:r>
              <a:rPr lang="en-US" sz="1600" b="1" i="0" u="none" strike="noStrike" kern="1200" baseline="0">
                <a:solidFill>
                  <a:sysClr val="windowText" lastClr="000000"/>
                </a:solidFill>
                <a:latin typeface="Garamond" pitchFamily="18" charset="0"/>
                <a:ea typeface="+mn-ea"/>
                <a:cs typeface="+mn-cs"/>
              </a:rPr>
              <a:t>Cigna FY 2018 Inpatient vs. Outpatient Managed Care</a:t>
            </a:r>
          </a:p>
        </c:rich>
      </c:tx>
      <c:layout>
        <c:manualLayout>
          <c:xMode val="edge"/>
          <c:yMode val="edge"/>
          <c:x val="0.1019161509806068"/>
          <c:y val="4.7940086216658989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5142917469450237"/>
          <c:y val="0.18655236542173431"/>
          <c:w val="0.61893635718423567"/>
          <c:h val="0.659347140805800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'Comparison to Market'!$M$22</c:f>
              <c:strCache>
                <c:ptCount val="1"/>
                <c:pt idx="0">
                  <c:v>% of Charges</c:v>
                </c:pt>
              </c:strCache>
            </c:strRef>
          </c:tx>
          <c:spPr>
            <a:solidFill>
              <a:srgbClr val="FFC000"/>
            </a:solidFill>
            <a:ln>
              <a:solidFill>
                <a:sysClr val="windowText" lastClr="000000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solidFill>
                  <a:sysClr val="windowText" lastClr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8F8E-420D-895A-1B7673BA19E2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solidFill>
                  <a:sysClr val="windowText" lastClr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8F8E-420D-895A-1B7673BA19E2}"/>
              </c:ext>
            </c:extLst>
          </c:dPt>
          <c:dLbls>
            <c:dLbl>
              <c:idx val="0"/>
              <c:layout>
                <c:manualLayout>
                  <c:x val="4.1624001510575277E-3"/>
                  <c:y val="-0.3341172355305243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F8E-420D-895A-1B7673BA19E2}"/>
                </c:ext>
              </c:extLst>
            </c:dLbl>
            <c:dLbl>
              <c:idx val="1"/>
              <c:layout>
                <c:manualLayout>
                  <c:x val="4.2182980907359982E-3"/>
                  <c:y val="-0.3153350395474254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F8E-420D-895A-1B7673BA19E2}"/>
                </c:ext>
              </c:extLst>
            </c:dLbl>
            <c:dLbl>
              <c:idx val="2"/>
              <c:layout>
                <c:manualLayout>
                  <c:x val="8.4936586615603563E-3"/>
                  <c:y val="-0.3206075053287734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F8E-420D-895A-1B7673BA19E2}"/>
                </c:ext>
              </c:extLst>
            </c:dLbl>
            <c:dLbl>
              <c:idx val="3"/>
              <c:layout>
                <c:manualLayout>
                  <c:x val="4.2680406025332081E-3"/>
                  <c:y val="-0.3045680233333584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F8E-420D-895A-1B7673BA19E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algn="ctr">
                  <a:defRPr lang="en-US" sz="1200" b="0" i="0" u="none" strike="noStrike" kern="1200" baseline="0">
                    <a:solidFill>
                      <a:sysClr val="windowText" lastClr="000000"/>
                    </a:solidFill>
                    <a:latin typeface="Arial" pitchFamily="34" charset="0"/>
                    <a:ea typeface="+mn-ea"/>
                    <a:cs typeface="Arial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'Comparison to Market'!$L$23:$L$26</c:f>
              <c:strCache>
                <c:ptCount val="4"/>
                <c:pt idx="0">
                  <c:v>Cigna IP</c:v>
                </c:pt>
                <c:pt idx="1">
                  <c:v>Other Managed Care - IP</c:v>
                </c:pt>
                <c:pt idx="2">
                  <c:v>Cigna OP</c:v>
                </c:pt>
                <c:pt idx="3">
                  <c:v>Other Managed Care - OP</c:v>
                </c:pt>
              </c:strCache>
            </c:strRef>
          </c:cat>
          <c:val>
            <c:numRef>
              <c:f>'Comparison to Market'!$M$23:$M$26</c:f>
              <c:numCache>
                <c:formatCode>0.0%</c:formatCode>
                <c:ptCount val="4"/>
                <c:pt idx="0">
                  <c:v>0.28921265429404613</c:v>
                </c:pt>
                <c:pt idx="1">
                  <c:v>0.26999965613870924</c:v>
                </c:pt>
                <c:pt idx="2">
                  <c:v>0.27318647065518725</c:v>
                </c:pt>
                <c:pt idx="3">
                  <c:v>0.23487469358926216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F8E-420D-895A-1B7673BA19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0288896"/>
        <c:axId val="70290816"/>
      </c:barChart>
      <c:lineChart>
        <c:grouping val="standard"/>
        <c:varyColors val="0"/>
        <c:ser>
          <c:idx val="1"/>
          <c:order val="1"/>
          <c:tx>
            <c:strRef>
              <c:f>'Comparison to Market'!$N$22</c:f>
              <c:strCache>
                <c:ptCount val="1"/>
                <c:pt idx="0">
                  <c:v>Cost of Services</c:v>
                </c:pt>
              </c:strCache>
            </c:strRef>
          </c:tx>
          <c:spPr>
            <a:ln w="19050">
              <a:solidFill>
                <a:schemeClr val="tx1"/>
              </a:solidFill>
            </a:ln>
          </c:spPr>
          <c:marker>
            <c:symbol val="diamond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cat>
            <c:strRef>
              <c:f>'Comparison to Market'!$L$23:$L$26</c:f>
              <c:strCache>
                <c:ptCount val="4"/>
                <c:pt idx="0">
                  <c:v>Cigna IP</c:v>
                </c:pt>
                <c:pt idx="1">
                  <c:v>Other Managed Care - IP</c:v>
                </c:pt>
                <c:pt idx="2">
                  <c:v>Cigna OP</c:v>
                </c:pt>
                <c:pt idx="3">
                  <c:v>Other Managed Care - OP</c:v>
                </c:pt>
              </c:strCache>
            </c:strRef>
          </c:cat>
          <c:val>
            <c:numRef>
              <c:f>'Comparison to Market'!$N$23:$N$26</c:f>
              <c:numCache>
                <c:formatCode>0.0%</c:formatCode>
                <c:ptCount val="4"/>
                <c:pt idx="0">
                  <c:v>0.11049305141052311</c:v>
                </c:pt>
                <c:pt idx="1">
                  <c:v>0.11049305141052311</c:v>
                </c:pt>
                <c:pt idx="2">
                  <c:v>0.11049305141052311</c:v>
                </c:pt>
                <c:pt idx="3">
                  <c:v>0.11049305141052311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F8E-420D-895A-1B7673BA19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288896"/>
        <c:axId val="70290816"/>
      </c:lineChart>
      <c:catAx>
        <c:axId val="702888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70290816"/>
        <c:crosses val="autoZero"/>
        <c:auto val="1"/>
        <c:lblAlgn val="ctr"/>
        <c:lblOffset val="100"/>
        <c:noMultiLvlLbl val="0"/>
      </c:catAx>
      <c:valAx>
        <c:axId val="70290816"/>
        <c:scaling>
          <c:orientation val="minMax"/>
        </c:scaling>
        <c:delete val="0"/>
        <c:axPos val="l"/>
        <c:numFmt formatCode="0.0%" sourceLinked="1"/>
        <c:majorTickMark val="out"/>
        <c:minorTickMark val="none"/>
        <c:tickLblPos val="nextTo"/>
        <c:crossAx val="70288896"/>
        <c:crosses val="autoZero"/>
        <c:crossBetween val="between"/>
      </c:valAx>
    </c:plotArea>
    <c:legend>
      <c:legendPos val="r"/>
      <c:overlay val="0"/>
      <c:spPr>
        <a:ln>
          <a:solidFill>
            <a:sysClr val="windowText" lastClr="000000"/>
          </a:solidFill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145256</xdr:colOff>
      <xdr:row>16</xdr:row>
      <xdr:rowOff>2381</xdr:rowOff>
    </xdr:from>
    <xdr:to>
      <xdr:col>5</xdr:col>
      <xdr:colOff>292894</xdr:colOff>
      <xdr:row>32</xdr:row>
      <xdr:rowOff>88106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76199</xdr:colOff>
      <xdr:row>4</xdr:row>
      <xdr:rowOff>6879</xdr:rowOff>
    </xdr:from>
    <xdr:to>
      <xdr:col>15</xdr:col>
      <xdr:colOff>285749</xdr:colOff>
      <xdr:row>16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4</xdr:row>
      <xdr:rowOff>28575</xdr:rowOff>
    </xdr:from>
    <xdr:to>
      <xdr:col>9</xdr:col>
      <xdr:colOff>166688</xdr:colOff>
      <xdr:row>20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4</xdr:row>
      <xdr:rowOff>0</xdr:rowOff>
    </xdr:from>
    <xdr:to>
      <xdr:col>19</xdr:col>
      <xdr:colOff>500062</xdr:colOff>
      <xdr:row>20</xdr:row>
      <xdr:rowOff>130968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dcnap512\Home30$\V2V\Onpoint\test\Results%20As%20of%2025SEPT2018\Facility_Grid_SAS4_tes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s1\users\Users\C56411\Documents\V2V\Onpoint\CCW_Onpoint_Report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56411\Documents\V2V\Onpoint\CCW_Test_Onpoint_Report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s1\users\Users\C56411\Documents\V2V\Onpoint\CCW_Test_Onpoint_Repor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lean"/>
      <sheetName val="SAS Export"/>
      <sheetName val="Pivot"/>
      <sheetName val="Provider Grid"/>
      <sheetName val="Sheet1"/>
      <sheetName val="Pivot 2"/>
      <sheetName val="Confirm Providers"/>
      <sheetName val="Comments"/>
      <sheetName val="Sheet2"/>
    </sheetNames>
    <sheetDataSet>
      <sheetData sheetId="0">
        <row r="1">
          <cell r="A1" t="str">
            <v>Region</v>
          </cell>
          <cell r="B1" t="str">
            <v>Market</v>
          </cell>
          <cell r="C1" t="str">
            <v>Hospital</v>
          </cell>
          <cell r="D1" t="str">
            <v>System Name</v>
          </cell>
          <cell r="E1" t="str">
            <v>Provider TIN</v>
          </cell>
          <cell r="F1" t="str">
            <v>Prov ID (CPF)</v>
          </cell>
          <cell r="G1" t="str">
            <v>Medicare #</v>
          </cell>
          <cell r="H1" t="str">
            <v>Contract Renewal Date</v>
          </cell>
          <cell r="I1" t="str">
            <v>Medicare Cost Report Dates</v>
          </cell>
          <cell r="J1" t="str">
            <v>Prior Reporting</v>
          </cell>
          <cell r="K1" t="str">
            <v>TIN_test</v>
          </cell>
          <cell r="L1" t="str">
            <v>Prov_test</v>
          </cell>
          <cell r="M1" t="str">
            <v>Archive_Data</v>
          </cell>
          <cell r="N1" t="str">
            <v>Range_Test</v>
          </cell>
          <cell r="O1" t="str">
            <v>Cancelled</v>
          </cell>
          <cell r="P1" t="str">
            <v>DateFrom</v>
          </cell>
          <cell r="Q1" t="str">
            <v>DateTo</v>
          </cell>
          <cell r="R1" t="str">
            <v>System_Query</v>
          </cell>
          <cell r="S1" t="str">
            <v>Hospital_Query</v>
          </cell>
          <cell r="T1" t="str">
            <v>Table</v>
          </cell>
          <cell r="U1" t="str">
            <v>TIN</v>
          </cell>
          <cell r="V1" t="str">
            <v>Prov_ID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1">
          <cell r="A1" t="str">
            <v>Order</v>
          </cell>
          <cell r="B1" t="str">
            <v>System</v>
          </cell>
          <cell r="C1" t="str">
            <v>Prov_Name_Matched</v>
          </cell>
          <cell r="D1" t="str">
            <v>TIN</v>
          </cell>
          <cell r="E1" t="str">
            <v>Prov_ID_Matched</v>
          </cell>
          <cell r="F1" t="str">
            <v>Prov_ID_Data</v>
          </cell>
          <cell r="G1" t="str">
            <v>NPI</v>
          </cell>
          <cell r="H1" t="str">
            <v xml:space="preserve">GW </v>
          </cell>
          <cell r="I1" t="str">
            <v xml:space="preserve">HCE </v>
          </cell>
          <cell r="J1" t="str">
            <v xml:space="preserve">Total Charged </v>
          </cell>
          <cell r="K1" t="str">
            <v>Keep</v>
          </cell>
          <cell r="L1" t="str">
            <v>PROV_NORM</v>
          </cell>
          <cell r="M1" t="str">
            <v>Percent</v>
          </cell>
          <cell r="N1" t="str">
            <v>Original ProvID</v>
          </cell>
        </row>
        <row r="2">
          <cell r="A2">
            <v>1</v>
          </cell>
        </row>
        <row r="3">
          <cell r="A3">
            <v>2</v>
          </cell>
        </row>
        <row r="4">
          <cell r="A4">
            <v>3</v>
          </cell>
        </row>
        <row r="5">
          <cell r="A5">
            <v>4</v>
          </cell>
        </row>
        <row r="6">
          <cell r="A6">
            <v>5</v>
          </cell>
        </row>
        <row r="7">
          <cell r="A7">
            <v>6</v>
          </cell>
        </row>
        <row r="8">
          <cell r="A8">
            <v>7</v>
          </cell>
        </row>
        <row r="9">
          <cell r="A9">
            <v>8</v>
          </cell>
        </row>
        <row r="10">
          <cell r="A10">
            <v>9</v>
          </cell>
        </row>
        <row r="11">
          <cell r="A11">
            <v>9</v>
          </cell>
        </row>
        <row r="12">
          <cell r="A12">
            <v>10</v>
          </cell>
        </row>
        <row r="13">
          <cell r="A13">
            <v>10</v>
          </cell>
        </row>
        <row r="14">
          <cell r="A14">
            <v>11</v>
          </cell>
        </row>
        <row r="15">
          <cell r="A15">
            <v>12</v>
          </cell>
        </row>
      </sheetData>
      <sheetData sheetId="7" refreshError="1"/>
      <sheetData sheetId="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cility"/>
      <sheetName val="Raw_Roster"/>
      <sheetName val="Final_Roster"/>
      <sheetName val="IPOP_Summary"/>
      <sheetName val="IFP_Pivot"/>
      <sheetName val="CSN_Rates"/>
      <sheetName val="IP_OP_Pivot"/>
      <sheetName val="Report Inputs"/>
      <sheetName val="Report"/>
      <sheetName val="Palm Beach Gardens Medical Cen"/>
      <sheetName val="Piedmont Medical Center"/>
    </sheetNames>
    <sheetDataSet>
      <sheetData sheetId="0">
        <row r="1">
          <cell r="A1" t="str">
            <v>Region</v>
          </cell>
          <cell r="B1" t="str">
            <v>Market</v>
          </cell>
          <cell r="C1" t="str">
            <v>Hospital</v>
          </cell>
          <cell r="D1" t="str">
            <v>System Name</v>
          </cell>
          <cell r="E1" t="str">
            <v>Provider TIN</v>
          </cell>
          <cell r="F1" t="str">
            <v>Prov ID (CPF)</v>
          </cell>
          <cell r="G1" t="str">
            <v>Medicare #</v>
          </cell>
          <cell r="H1" t="str">
            <v>Contract Renewal Date</v>
          </cell>
          <cell r="I1" t="str">
            <v>Current Report Dates</v>
          </cell>
          <cell r="J1" t="str">
            <v>DateFrom</v>
          </cell>
          <cell r="K1" t="str">
            <v>DateTo</v>
          </cell>
          <cell r="L1" t="str">
            <v>System_Query</v>
          </cell>
          <cell r="M1" t="str">
            <v>Hospital_Query</v>
          </cell>
          <cell r="N1" t="str">
            <v>Table</v>
          </cell>
          <cell r="O1" t="str">
            <v>TIN</v>
          </cell>
          <cell r="P1" t="str">
            <v>Prov_ID</v>
          </cell>
        </row>
        <row r="2">
          <cell r="A2" t="str">
            <v>Southeast</v>
          </cell>
        </row>
      </sheetData>
      <sheetData sheetId="1"/>
      <sheetData sheetId="2"/>
      <sheetData sheetId="3"/>
      <sheetData sheetId="4"/>
      <sheetData sheetId="5"/>
      <sheetData sheetId="6"/>
      <sheetData sheetId="7">
        <row r="1">
          <cell r="D1" t="str">
            <v>This is needed for cell B3 of report table (Hospital Name)</v>
          </cell>
          <cell r="F1" t="str">
            <v>This is needed for cell B7 of report table (Provider ID)</v>
          </cell>
        </row>
        <row r="3">
          <cell r="F3" t="str">
            <v>Provider_Name</v>
          </cell>
        </row>
        <row r="4">
          <cell r="F4" t="str">
            <v>(blank)</v>
          </cell>
        </row>
        <row r="5">
          <cell r="F5" t="str">
            <v>Piedmont Medical Center</v>
          </cell>
        </row>
        <row r="6">
          <cell r="F6" t="str">
            <v>Grand Total</v>
          </cell>
        </row>
      </sheetData>
      <sheetData sheetId="8"/>
      <sheetData sheetId="9"/>
      <sheetData sheetId="1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cility"/>
      <sheetName val="Raw_Roster"/>
      <sheetName val="Final_Roster"/>
      <sheetName val="IPOP_Summary"/>
      <sheetName val="CSN_Rates"/>
      <sheetName val="IP_OP_Pivot"/>
      <sheetName val="Report Inputs"/>
      <sheetName val="Report"/>
    </sheetNames>
    <sheetDataSet>
      <sheetData sheetId="0">
        <row r="1">
          <cell r="A1" t="str">
            <v>Region</v>
          </cell>
        </row>
      </sheetData>
      <sheetData sheetId="1"/>
      <sheetData sheetId="2"/>
      <sheetData sheetId="3"/>
      <sheetData sheetId="4"/>
      <sheetData sheetId="5"/>
      <sheetData sheetId="6">
        <row r="1">
          <cell r="D1" t="str">
            <v>This is needed for cell B3 of report table (Hospital Name)</v>
          </cell>
        </row>
        <row r="2">
          <cell r="D2" t="str">
            <v>Drop_Down_Names Structured Reference Below</v>
          </cell>
        </row>
        <row r="3">
          <cell r="D3" t="str">
            <v>Hospital</v>
          </cell>
        </row>
        <row r="4">
          <cell r="D4" t="str">
            <v>South Lake Hospital</v>
          </cell>
        </row>
        <row r="5">
          <cell r="D5">
            <v>0</v>
          </cell>
        </row>
        <row r="6">
          <cell r="D6">
            <v>0</v>
          </cell>
        </row>
        <row r="7">
          <cell r="D7">
            <v>0</v>
          </cell>
        </row>
        <row r="8">
          <cell r="D8">
            <v>0</v>
          </cell>
        </row>
        <row r="9">
          <cell r="D9">
            <v>0</v>
          </cell>
        </row>
        <row r="10">
          <cell r="D10">
            <v>0</v>
          </cell>
        </row>
        <row r="11">
          <cell r="D11">
            <v>0</v>
          </cell>
        </row>
        <row r="12">
          <cell r="D12">
            <v>0</v>
          </cell>
        </row>
        <row r="13">
          <cell r="D13">
            <v>0</v>
          </cell>
        </row>
        <row r="14">
          <cell r="D14">
            <v>0</v>
          </cell>
        </row>
        <row r="15">
          <cell r="D15">
            <v>0</v>
          </cell>
        </row>
        <row r="16">
          <cell r="D16">
            <v>0</v>
          </cell>
        </row>
        <row r="17">
          <cell r="D17">
            <v>0</v>
          </cell>
        </row>
        <row r="18">
          <cell r="D18">
            <v>0</v>
          </cell>
        </row>
        <row r="19">
          <cell r="D19">
            <v>0</v>
          </cell>
        </row>
        <row r="20">
          <cell r="D20">
            <v>0</v>
          </cell>
        </row>
        <row r="21">
          <cell r="D21">
            <v>0</v>
          </cell>
        </row>
        <row r="22">
          <cell r="D22">
            <v>0</v>
          </cell>
        </row>
        <row r="23">
          <cell r="D23">
            <v>0</v>
          </cell>
        </row>
        <row r="24">
          <cell r="D24">
            <v>0</v>
          </cell>
        </row>
        <row r="25">
          <cell r="D25">
            <v>0</v>
          </cell>
        </row>
        <row r="26">
          <cell r="D26">
            <v>0</v>
          </cell>
        </row>
        <row r="27">
          <cell r="D27">
            <v>0</v>
          </cell>
        </row>
        <row r="28">
          <cell r="D28">
            <v>0</v>
          </cell>
        </row>
        <row r="29">
          <cell r="D29">
            <v>0</v>
          </cell>
        </row>
        <row r="30">
          <cell r="D30">
            <v>0</v>
          </cell>
        </row>
        <row r="31">
          <cell r="D31">
            <v>0</v>
          </cell>
        </row>
        <row r="32">
          <cell r="D32">
            <v>0</v>
          </cell>
        </row>
        <row r="33">
          <cell r="D33">
            <v>0</v>
          </cell>
        </row>
        <row r="34">
          <cell r="D34">
            <v>0</v>
          </cell>
        </row>
        <row r="35">
          <cell r="D35">
            <v>0</v>
          </cell>
        </row>
        <row r="36">
          <cell r="D36">
            <v>0</v>
          </cell>
        </row>
        <row r="37">
          <cell r="D37">
            <v>0</v>
          </cell>
        </row>
        <row r="38">
          <cell r="D38">
            <v>0</v>
          </cell>
        </row>
        <row r="39">
          <cell r="D39">
            <v>0</v>
          </cell>
        </row>
        <row r="40">
          <cell r="D40">
            <v>0</v>
          </cell>
        </row>
        <row r="41">
          <cell r="D41">
            <v>0</v>
          </cell>
        </row>
        <row r="42">
          <cell r="D42">
            <v>0</v>
          </cell>
        </row>
        <row r="43">
          <cell r="D43">
            <v>0</v>
          </cell>
        </row>
        <row r="44">
          <cell r="D44">
            <v>0</v>
          </cell>
        </row>
        <row r="45">
          <cell r="D45">
            <v>0</v>
          </cell>
        </row>
        <row r="46">
          <cell r="D46">
            <v>0</v>
          </cell>
        </row>
        <row r="47">
          <cell r="D47">
            <v>0</v>
          </cell>
        </row>
        <row r="48">
          <cell r="D48">
            <v>0</v>
          </cell>
        </row>
        <row r="49">
          <cell r="D49">
            <v>0</v>
          </cell>
        </row>
        <row r="50">
          <cell r="D50">
            <v>0</v>
          </cell>
        </row>
        <row r="51">
          <cell r="D51">
            <v>0</v>
          </cell>
        </row>
        <row r="52">
          <cell r="D52">
            <v>0</v>
          </cell>
        </row>
        <row r="53">
          <cell r="D53">
            <v>0</v>
          </cell>
        </row>
        <row r="54">
          <cell r="D54">
            <v>0</v>
          </cell>
        </row>
        <row r="55">
          <cell r="D55">
            <v>0</v>
          </cell>
        </row>
        <row r="56">
          <cell r="D56">
            <v>0</v>
          </cell>
        </row>
        <row r="57">
          <cell r="D57">
            <v>0</v>
          </cell>
        </row>
        <row r="58">
          <cell r="D58">
            <v>0</v>
          </cell>
        </row>
        <row r="59">
          <cell r="D59">
            <v>0</v>
          </cell>
        </row>
        <row r="60">
          <cell r="D60">
            <v>0</v>
          </cell>
        </row>
      </sheetData>
      <sheetData sheetId="7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cility"/>
      <sheetName val="Raw_Roster"/>
      <sheetName val="Final_Roster"/>
      <sheetName val="IPOP_Summary"/>
      <sheetName val="CSN_Rates"/>
      <sheetName val="IP_OP_Pivot"/>
      <sheetName val="Report Inputs"/>
      <sheetName val="Report"/>
    </sheetNames>
    <sheetDataSet>
      <sheetData sheetId="0">
        <row r="1">
          <cell r="A1" t="str">
            <v>Region</v>
          </cell>
        </row>
      </sheetData>
      <sheetData sheetId="1"/>
      <sheetData sheetId="2"/>
      <sheetData sheetId="3"/>
      <sheetData sheetId="4"/>
      <sheetData sheetId="5"/>
      <sheetData sheetId="6">
        <row r="1">
          <cell r="D1" t="str">
            <v>This is needed for cell B3 of report table (Hospital Name)</v>
          </cell>
        </row>
      </sheetData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12"/>
  <sheetViews>
    <sheetView zoomScale="53" zoomScaleNormal="53" workbookViewId="0">
      <selection activeCell="C3" sqref="C3"/>
    </sheetView>
    <sheetView workbookViewId="1"/>
    <sheetView workbookViewId="2">
      <selection activeCell="A24" sqref="A24"/>
    </sheetView>
    <sheetView workbookViewId="3"/>
  </sheetViews>
  <sheetFormatPr defaultColWidth="9.140625" defaultRowHeight="15" x14ac:dyDescent="0.2"/>
  <cols>
    <col min="1" max="1" width="47.85546875" style="7" customWidth="1"/>
    <col min="2" max="2" width="23.28515625" style="7" customWidth="1"/>
    <col min="3" max="3" width="32" style="7" customWidth="1"/>
    <col min="4" max="5" width="27.42578125" style="7" customWidth="1"/>
    <col min="6" max="16384" width="9.140625" style="7"/>
  </cols>
  <sheetData>
    <row r="1" spans="1:3" s="4" customFormat="1" ht="15.75" x14ac:dyDescent="0.25">
      <c r="A1" s="1" t="s">
        <v>513</v>
      </c>
      <c r="B1" s="2" t="s">
        <v>0</v>
      </c>
      <c r="C1" s="3" t="s">
        <v>434</v>
      </c>
    </row>
    <row r="2" spans="1:3" s="4" customFormat="1" ht="15.75" x14ac:dyDescent="0.25">
      <c r="A2" s="2" t="s">
        <v>433</v>
      </c>
      <c r="B2" s="2" t="s">
        <v>1</v>
      </c>
      <c r="C2" s="3" t="s">
        <v>435</v>
      </c>
    </row>
    <row r="4" spans="1:3" ht="16.5" thickBot="1" x14ac:dyDescent="0.3">
      <c r="A4" s="5" t="s">
        <v>2</v>
      </c>
      <c r="B4" s="6" t="s">
        <v>3</v>
      </c>
      <c r="C4" s="6" t="s">
        <v>4</v>
      </c>
    </row>
    <row r="5" spans="1:3" ht="15.75" x14ac:dyDescent="0.25">
      <c r="A5" s="8" t="s">
        <v>5</v>
      </c>
      <c r="B5" s="9"/>
      <c r="C5" s="10"/>
    </row>
    <row r="6" spans="1:3" x14ac:dyDescent="0.2">
      <c r="A6" s="11"/>
      <c r="B6" s="12"/>
      <c r="C6" s="13"/>
    </row>
    <row r="7" spans="1:3" ht="15.75" x14ac:dyDescent="0.25">
      <c r="A7" s="14" t="s">
        <v>6</v>
      </c>
      <c r="B7" s="15"/>
      <c r="C7" s="16" t="s">
        <v>7</v>
      </c>
    </row>
    <row r="8" spans="1:3" s="4" customFormat="1" x14ac:dyDescent="0.2">
      <c r="A8" s="17" t="s">
        <v>8</v>
      </c>
      <c r="B8" s="94" t="e">
        <f>#REF!</f>
        <v>#REF!</v>
      </c>
      <c r="C8" s="199" t="s">
        <v>367</v>
      </c>
    </row>
    <row r="9" spans="1:3" s="4" customFormat="1" x14ac:dyDescent="0.2">
      <c r="A9" s="17" t="s">
        <v>9</v>
      </c>
      <c r="B9" s="94" t="e">
        <f>#REF!</f>
        <v>#REF!</v>
      </c>
      <c r="C9" s="199" t="s">
        <v>368</v>
      </c>
    </row>
    <row r="10" spans="1:3" s="4" customFormat="1" ht="15.75" x14ac:dyDescent="0.25">
      <c r="A10" s="17"/>
      <c r="B10" s="20"/>
      <c r="C10" s="21" t="s">
        <v>10</v>
      </c>
    </row>
    <row r="11" spans="1:3" s="4" customFormat="1" x14ac:dyDescent="0.2">
      <c r="A11" s="17" t="s">
        <v>11</v>
      </c>
      <c r="B11" s="22" t="e">
        <f>B33</f>
        <v>#REF!</v>
      </c>
      <c r="C11" s="23"/>
    </row>
    <row r="12" spans="1:3" s="4" customFormat="1" ht="15.75" x14ac:dyDescent="0.25">
      <c r="A12" s="17"/>
      <c r="B12" s="20"/>
      <c r="C12" s="21" t="s">
        <v>375</v>
      </c>
    </row>
    <row r="13" spans="1:3" s="4" customFormat="1" x14ac:dyDescent="0.2">
      <c r="A13" s="17" t="s">
        <v>12</v>
      </c>
      <c r="B13" s="94" t="e">
        <f>#REF!</f>
        <v>#REF!</v>
      </c>
      <c r="C13" s="23" t="s">
        <v>369</v>
      </c>
    </row>
    <row r="14" spans="1:3" s="4" customFormat="1" x14ac:dyDescent="0.2">
      <c r="A14" s="17" t="s">
        <v>13</v>
      </c>
      <c r="B14" s="94" t="e">
        <f>#REF!</f>
        <v>#REF!</v>
      </c>
      <c r="C14" s="23" t="s">
        <v>370</v>
      </c>
    </row>
    <row r="15" spans="1:3" s="4" customFormat="1" x14ac:dyDescent="0.2">
      <c r="A15" s="17" t="s">
        <v>14</v>
      </c>
      <c r="B15" s="94" t="e">
        <f>#REF!</f>
        <v>#REF!</v>
      </c>
      <c r="C15" s="23" t="s">
        <v>371</v>
      </c>
    </row>
    <row r="16" spans="1:3" s="4" customFormat="1" x14ac:dyDescent="0.2">
      <c r="A16" s="17" t="s">
        <v>15</v>
      </c>
      <c r="B16" s="94" t="e">
        <f>#REF!</f>
        <v>#REF!</v>
      </c>
      <c r="C16" s="23" t="s">
        <v>372</v>
      </c>
    </row>
    <row r="17" spans="1:4" s="4" customFormat="1" x14ac:dyDescent="0.2">
      <c r="A17" s="17" t="s">
        <v>16</v>
      </c>
      <c r="B17" s="94" t="e">
        <f>#REF!</f>
        <v>#REF!</v>
      </c>
      <c r="C17" s="23" t="s">
        <v>373</v>
      </c>
    </row>
    <row r="18" spans="1:4" s="4" customFormat="1" x14ac:dyDescent="0.2">
      <c r="A18" s="17" t="s">
        <v>17</v>
      </c>
      <c r="B18" s="94" t="e">
        <f>#REF!</f>
        <v>#REF!</v>
      </c>
      <c r="C18" s="23" t="s">
        <v>374</v>
      </c>
    </row>
    <row r="19" spans="1:4" s="4" customFormat="1" x14ac:dyDescent="0.2">
      <c r="A19" s="24" t="s">
        <v>18</v>
      </c>
      <c r="B19" s="25" t="e">
        <f>SUM(B8:B18)</f>
        <v>#REF!</v>
      </c>
      <c r="C19" s="26" t="s">
        <v>19</v>
      </c>
    </row>
    <row r="20" spans="1:4" s="4" customFormat="1" x14ac:dyDescent="0.2">
      <c r="A20" s="17"/>
      <c r="B20" s="20"/>
      <c r="C20" s="23"/>
    </row>
    <row r="21" spans="1:4" s="4" customFormat="1" ht="15.75" x14ac:dyDescent="0.25">
      <c r="A21" s="14" t="s">
        <v>20</v>
      </c>
      <c r="B21" s="15"/>
      <c r="C21" s="16" t="s">
        <v>21</v>
      </c>
    </row>
    <row r="22" spans="1:4" s="4" customFormat="1" x14ac:dyDescent="0.2">
      <c r="A22" s="17" t="s">
        <v>22</v>
      </c>
      <c r="B22" s="27" t="e">
        <f>#REF!</f>
        <v>#REF!</v>
      </c>
      <c r="C22" s="199" t="s">
        <v>265</v>
      </c>
    </row>
    <row r="23" spans="1:4" s="4" customFormat="1" x14ac:dyDescent="0.2">
      <c r="A23" s="17" t="s">
        <v>24</v>
      </c>
      <c r="B23" s="27" t="e">
        <f>#REF!</f>
        <v>#REF!</v>
      </c>
      <c r="C23" s="199" t="s">
        <v>266</v>
      </c>
    </row>
    <row r="24" spans="1:4" s="4" customFormat="1" x14ac:dyDescent="0.2">
      <c r="A24" s="17"/>
      <c r="C24" s="23"/>
    </row>
    <row r="25" spans="1:4" s="4" customFormat="1" ht="16.5" thickBot="1" x14ac:dyDescent="0.3">
      <c r="A25" s="28" t="s">
        <v>26</v>
      </c>
      <c r="B25" s="29" t="e">
        <f>B22/B23</f>
        <v>#REF!</v>
      </c>
      <c r="C25" s="30" t="s">
        <v>19</v>
      </c>
      <c r="D25" s="2"/>
    </row>
    <row r="26" spans="1:4" s="4" customFormat="1" ht="16.5" thickBot="1" x14ac:dyDescent="0.3">
      <c r="A26" s="31"/>
      <c r="B26" s="32"/>
      <c r="C26" s="33"/>
      <c r="D26" s="2"/>
    </row>
    <row r="27" spans="1:4" s="4" customFormat="1" ht="15.75" x14ac:dyDescent="0.25">
      <c r="A27" s="8" t="s">
        <v>27</v>
      </c>
      <c r="B27" s="9"/>
      <c r="C27" s="10"/>
    </row>
    <row r="28" spans="1:4" s="4" customFormat="1" ht="15.75" x14ac:dyDescent="0.25">
      <c r="A28" s="24" t="s">
        <v>28</v>
      </c>
      <c r="B28" s="25" t="e">
        <f>B19*B25</f>
        <v>#REF!</v>
      </c>
      <c r="C28" s="26"/>
      <c r="D28" s="2"/>
    </row>
    <row r="29" spans="1:4" s="4" customFormat="1" ht="16.5" thickBot="1" x14ac:dyDescent="0.3">
      <c r="A29" s="28" t="s">
        <v>29</v>
      </c>
      <c r="B29" s="34" t="e">
        <f>B28+B19</f>
        <v>#REF!</v>
      </c>
      <c r="C29" s="30"/>
      <c r="D29" s="2"/>
    </row>
    <row r="30" spans="1:4" s="4" customFormat="1" ht="16.5" thickBot="1" x14ac:dyDescent="0.3">
      <c r="A30" s="31"/>
      <c r="B30" s="32"/>
      <c r="C30" s="33"/>
      <c r="D30" s="2"/>
    </row>
    <row r="31" spans="1:4" s="4" customFormat="1" ht="15.75" x14ac:dyDescent="0.25">
      <c r="A31" s="35" t="s">
        <v>30</v>
      </c>
      <c r="B31" s="36" t="s">
        <v>31</v>
      </c>
      <c r="C31" s="37"/>
      <c r="D31" s="2"/>
    </row>
    <row r="32" spans="1:4" s="4" customFormat="1" ht="15.75" x14ac:dyDescent="0.25">
      <c r="A32" s="38"/>
      <c r="B32" s="39" t="e">
        <f>$B$58/0.8</f>
        <v>#REF!</v>
      </c>
      <c r="C32" s="40" t="s">
        <v>32</v>
      </c>
      <c r="D32" s="2"/>
    </row>
    <row r="33" spans="1:4" s="4" customFormat="1" ht="15.75" x14ac:dyDescent="0.25">
      <c r="A33" s="38" t="s">
        <v>33</v>
      </c>
      <c r="B33" s="41" t="e">
        <f>$B$58/0.6</f>
        <v>#REF!</v>
      </c>
      <c r="C33" s="42" t="s">
        <v>34</v>
      </c>
      <c r="D33" s="2"/>
    </row>
    <row r="34" spans="1:4" s="4" customFormat="1" ht="16.5" thickBot="1" x14ac:dyDescent="0.3">
      <c r="A34" s="38"/>
      <c r="B34" s="43" t="e">
        <f>$B$58/0.5</f>
        <v>#REF!</v>
      </c>
      <c r="C34" s="44" t="s">
        <v>35</v>
      </c>
      <c r="D34" s="2"/>
    </row>
    <row r="35" spans="1:4" s="4" customFormat="1" ht="15.75" x14ac:dyDescent="0.25">
      <c r="A35" s="38" t="s">
        <v>36</v>
      </c>
      <c r="B35" s="45"/>
      <c r="C35" s="26"/>
      <c r="D35" s="2"/>
    </row>
    <row r="36" spans="1:4" s="4" customFormat="1" ht="15.75" x14ac:dyDescent="0.25">
      <c r="A36" s="46" t="s">
        <v>37</v>
      </c>
      <c r="B36" s="47" t="s">
        <v>38</v>
      </c>
      <c r="C36" s="26"/>
      <c r="D36" s="2"/>
    </row>
    <row r="37" spans="1:4" s="4" customFormat="1" ht="16.5" thickBot="1" x14ac:dyDescent="0.3">
      <c r="A37" s="46" t="s">
        <v>39</v>
      </c>
      <c r="B37" s="48" t="s">
        <v>40</v>
      </c>
      <c r="C37" s="30"/>
      <c r="D37" s="2"/>
    </row>
    <row r="38" spans="1:4" s="4" customFormat="1" ht="15.75" x14ac:dyDescent="0.25">
      <c r="A38" s="49" t="s">
        <v>41</v>
      </c>
      <c r="B38" s="32"/>
      <c r="C38" s="33"/>
      <c r="D38" s="2"/>
    </row>
    <row r="39" spans="1:4" s="4" customFormat="1" ht="15.75" x14ac:dyDescent="0.25">
      <c r="A39" s="49" t="s">
        <v>42</v>
      </c>
      <c r="B39" s="32"/>
      <c r="C39" s="33"/>
      <c r="D39" s="2"/>
    </row>
    <row r="40" spans="1:4" s="4" customFormat="1" ht="15.75" x14ac:dyDescent="0.25">
      <c r="A40" s="49" t="s">
        <v>43</v>
      </c>
      <c r="B40" s="32"/>
      <c r="C40" s="33"/>
      <c r="D40" s="2"/>
    </row>
    <row r="41" spans="1:4" s="4" customFormat="1" ht="15.75" x14ac:dyDescent="0.25">
      <c r="A41" s="50" t="s">
        <v>44</v>
      </c>
      <c r="B41" s="32"/>
      <c r="C41" s="33"/>
      <c r="D41" s="2"/>
    </row>
    <row r="42" spans="1:4" s="4" customFormat="1" ht="15.75" x14ac:dyDescent="0.25">
      <c r="A42" s="51"/>
      <c r="B42" s="32"/>
      <c r="C42" s="33"/>
      <c r="D42" s="2"/>
    </row>
    <row r="43" spans="1:4" s="4" customFormat="1" ht="15.75" x14ac:dyDescent="0.25">
      <c r="A43" s="51"/>
      <c r="B43" s="32"/>
      <c r="C43" s="33"/>
      <c r="D43" s="2"/>
    </row>
    <row r="44" spans="1:4" s="4" customFormat="1" ht="15.75" x14ac:dyDescent="0.25">
      <c r="A44" s="51"/>
      <c r="B44" s="32"/>
      <c r="C44" s="33"/>
      <c r="D44" s="2"/>
    </row>
    <row r="45" spans="1:4" s="4" customFormat="1" ht="15.75" x14ac:dyDescent="0.25">
      <c r="A45" s="31"/>
      <c r="B45" s="32"/>
      <c r="C45" s="33"/>
      <c r="D45" s="2"/>
    </row>
    <row r="46" spans="1:4" s="4" customFormat="1" ht="15.75" x14ac:dyDescent="0.25">
      <c r="A46" s="5" t="str">
        <f>$A$1</f>
        <v>Palm Beach Gardens</v>
      </c>
      <c r="B46" s="7"/>
      <c r="C46" s="7"/>
    </row>
    <row r="47" spans="1:4" s="4" customFormat="1" ht="15.75" x14ac:dyDescent="0.25">
      <c r="A47" s="5" t="str">
        <f>$A$2</f>
        <v>2018 State Data Cost Report</v>
      </c>
      <c r="B47" s="7"/>
      <c r="C47" s="7"/>
    </row>
    <row r="48" spans="1:4" s="4" customFormat="1" x14ac:dyDescent="0.2">
      <c r="A48" s="7"/>
      <c r="B48" s="7"/>
      <c r="C48" s="7"/>
    </row>
    <row r="49" spans="1:7" s="4" customFormat="1" ht="15.75" customHeight="1" x14ac:dyDescent="0.25">
      <c r="A49" s="5" t="s">
        <v>2</v>
      </c>
      <c r="B49" s="6" t="s">
        <v>3</v>
      </c>
      <c r="C49" s="6" t="s">
        <v>4</v>
      </c>
    </row>
    <row r="50" spans="1:7" s="4" customFormat="1" ht="15.75" customHeight="1" thickBot="1" x14ac:dyDescent="0.25">
      <c r="A50" s="52"/>
      <c r="B50" s="20"/>
      <c r="C50" s="52"/>
    </row>
    <row r="51" spans="1:7" s="4" customFormat="1" ht="15.75" customHeight="1" x14ac:dyDescent="0.25">
      <c r="A51" s="8" t="s">
        <v>45</v>
      </c>
      <c r="B51" s="9"/>
      <c r="C51" s="10"/>
    </row>
    <row r="52" spans="1:7" ht="15" customHeight="1" x14ac:dyDescent="0.2">
      <c r="A52" s="11"/>
      <c r="B52" s="12"/>
      <c r="C52" s="13"/>
      <c r="E52" s="4"/>
      <c r="F52" s="4"/>
      <c r="G52" s="4"/>
    </row>
    <row r="53" spans="1:7" ht="15.75" customHeight="1" x14ac:dyDescent="0.25">
      <c r="A53" s="14" t="s">
        <v>46</v>
      </c>
      <c r="B53" s="12"/>
      <c r="C53" s="16" t="s">
        <v>47</v>
      </c>
      <c r="E53" s="4"/>
      <c r="F53" s="4"/>
      <c r="G53" s="4"/>
    </row>
    <row r="54" spans="1:7" s="4" customFormat="1" ht="15" customHeight="1" x14ac:dyDescent="0.2">
      <c r="A54" s="17" t="s">
        <v>48</v>
      </c>
      <c r="B54" s="94" t="e">
        <f>#REF!</f>
        <v>#REF!</v>
      </c>
      <c r="C54" s="199" t="s">
        <v>264</v>
      </c>
    </row>
    <row r="55" spans="1:7" s="4" customFormat="1" ht="15" customHeight="1" x14ac:dyDescent="0.2">
      <c r="A55" s="17" t="s">
        <v>49</v>
      </c>
      <c r="B55" s="94" t="e">
        <f>#REF!</f>
        <v>#REF!</v>
      </c>
      <c r="C55" s="199" t="s">
        <v>263</v>
      </c>
    </row>
    <row r="56" spans="1:7" s="4" customFormat="1" ht="15" customHeight="1" x14ac:dyDescent="0.2">
      <c r="A56" s="17"/>
      <c r="B56" s="20"/>
      <c r="C56" s="23"/>
    </row>
    <row r="57" spans="1:7" s="4" customFormat="1" ht="15.75" customHeight="1" x14ac:dyDescent="0.25">
      <c r="A57" s="53" t="s">
        <v>50</v>
      </c>
      <c r="B57" s="20"/>
      <c r="C57" s="21" t="s">
        <v>51</v>
      </c>
    </row>
    <row r="58" spans="1:7" s="4" customFormat="1" ht="15" customHeight="1" x14ac:dyDescent="0.2">
      <c r="A58" s="17" t="s">
        <v>261</v>
      </c>
      <c r="B58" s="94" t="e">
        <f>#REF!</f>
        <v>#REF!</v>
      </c>
      <c r="C58" s="23" t="s">
        <v>272</v>
      </c>
    </row>
    <row r="59" spans="1:7" s="4" customFormat="1" ht="15" customHeight="1" x14ac:dyDescent="0.2">
      <c r="A59" s="17" t="s">
        <v>52</v>
      </c>
      <c r="B59" s="94" t="e">
        <f>#REF!</f>
        <v>#REF!</v>
      </c>
      <c r="C59" s="23" t="s">
        <v>79</v>
      </c>
    </row>
    <row r="60" spans="1:7" s="4" customFormat="1" ht="15" customHeight="1" x14ac:dyDescent="0.2">
      <c r="A60" s="17" t="s">
        <v>53</v>
      </c>
      <c r="B60" s="94" t="e">
        <f>#REF!</f>
        <v>#REF!</v>
      </c>
      <c r="C60" s="23" t="s">
        <v>273</v>
      </c>
    </row>
    <row r="61" spans="1:7" s="4" customFormat="1" ht="15" customHeight="1" x14ac:dyDescent="0.2">
      <c r="A61" s="17"/>
      <c r="B61" s="52"/>
      <c r="C61" s="23"/>
    </row>
    <row r="62" spans="1:7" s="4" customFormat="1" ht="15.75" customHeight="1" x14ac:dyDescent="0.25">
      <c r="A62" s="53" t="s">
        <v>54</v>
      </c>
      <c r="B62" s="20"/>
      <c r="C62" s="21" t="s">
        <v>55</v>
      </c>
    </row>
    <row r="63" spans="1:7" s="4" customFormat="1" ht="15" customHeight="1" x14ac:dyDescent="0.2">
      <c r="A63" s="17" t="s">
        <v>56</v>
      </c>
      <c r="B63" s="93">
        <f>0</f>
        <v>0</v>
      </c>
      <c r="C63" s="23" t="s">
        <v>57</v>
      </c>
      <c r="D63" s="54"/>
    </row>
    <row r="64" spans="1:7" s="4" customFormat="1" ht="15" customHeight="1" x14ac:dyDescent="0.2">
      <c r="A64" s="17" t="s">
        <v>58</v>
      </c>
      <c r="B64" s="93">
        <f>0</f>
        <v>0</v>
      </c>
      <c r="C64" s="23" t="s">
        <v>59</v>
      </c>
    </row>
    <row r="65" spans="1:3" s="4" customFormat="1" ht="15.75" x14ac:dyDescent="0.25">
      <c r="A65" s="53"/>
      <c r="B65" s="20"/>
      <c r="C65" s="21"/>
    </row>
    <row r="66" spans="1:3" s="4" customFormat="1" x14ac:dyDescent="0.2">
      <c r="A66" s="24"/>
      <c r="B66" s="25"/>
      <c r="C66" s="55"/>
    </row>
    <row r="67" spans="1:3" s="4" customFormat="1" x14ac:dyDescent="0.2">
      <c r="A67" s="17"/>
      <c r="B67" s="20"/>
      <c r="C67" s="23"/>
    </row>
    <row r="68" spans="1:3" s="4" customFormat="1" ht="15.75" thickBot="1" x14ac:dyDescent="0.25">
      <c r="A68" s="56" t="s">
        <v>60</v>
      </c>
      <c r="B68" s="57" t="e">
        <f>B54+B55+B58+B59+B60+B63+B64</f>
        <v>#REF!</v>
      </c>
      <c r="C68" s="58" t="s">
        <v>19</v>
      </c>
    </row>
    <row r="69" spans="1:3" s="4" customFormat="1" ht="15.75" thickBot="1" x14ac:dyDescent="0.25">
      <c r="A69" s="52"/>
      <c r="B69" s="20"/>
      <c r="C69" s="52"/>
    </row>
    <row r="70" spans="1:3" s="4" customFormat="1" ht="15.75" x14ac:dyDescent="0.25">
      <c r="A70" s="8" t="s">
        <v>27</v>
      </c>
      <c r="B70" s="9"/>
      <c r="C70" s="10"/>
    </row>
    <row r="71" spans="1:3" s="4" customFormat="1" x14ac:dyDescent="0.2">
      <c r="A71" s="24" t="s">
        <v>28</v>
      </c>
      <c r="B71" s="25" t="e">
        <f>B68*B25</f>
        <v>#REF!</v>
      </c>
      <c r="C71" s="26"/>
    </row>
    <row r="72" spans="1:3" s="4" customFormat="1" ht="15.75" thickBot="1" x14ac:dyDescent="0.25">
      <c r="A72" s="28" t="s">
        <v>29</v>
      </c>
      <c r="B72" s="34" t="e">
        <f>B71+B68</f>
        <v>#REF!</v>
      </c>
      <c r="C72" s="30"/>
    </row>
    <row r="73" spans="1:3" s="4" customFormat="1" x14ac:dyDescent="0.2">
      <c r="A73" s="52"/>
      <c r="B73" s="20"/>
      <c r="C73" s="52"/>
    </row>
    <row r="74" spans="1:3" s="4" customFormat="1" ht="15.75" thickBot="1" x14ac:dyDescent="0.25">
      <c r="A74" s="52"/>
      <c r="B74" s="20"/>
      <c r="C74" s="52"/>
    </row>
    <row r="75" spans="1:3" s="4" customFormat="1" x14ac:dyDescent="0.2">
      <c r="A75" s="59" t="s">
        <v>30</v>
      </c>
      <c r="B75" s="60"/>
      <c r="C75" s="52"/>
    </row>
    <row r="76" spans="1:3" s="4" customFormat="1" x14ac:dyDescent="0.2">
      <c r="A76" s="61"/>
      <c r="B76" s="62"/>
      <c r="C76" s="52"/>
    </row>
    <row r="77" spans="1:3" s="4" customFormat="1" x14ac:dyDescent="0.2">
      <c r="A77" s="61" t="s">
        <v>61</v>
      </c>
      <c r="B77" s="63"/>
    </row>
    <row r="78" spans="1:3" s="4" customFormat="1" x14ac:dyDescent="0.2">
      <c r="A78" s="61" t="s">
        <v>62</v>
      </c>
      <c r="B78" s="63"/>
    </row>
    <row r="79" spans="1:3" s="4" customFormat="1" x14ac:dyDescent="0.2">
      <c r="A79" s="64" t="s">
        <v>63</v>
      </c>
      <c r="B79" s="65"/>
    </row>
    <row r="80" spans="1:3" s="4" customFormat="1" x14ac:dyDescent="0.2">
      <c r="A80" s="17"/>
      <c r="B80" s="62"/>
      <c r="C80" s="52"/>
    </row>
    <row r="81" spans="1:3" s="4" customFormat="1" x14ac:dyDescent="0.2">
      <c r="A81" s="17">
        <v>1.04</v>
      </c>
      <c r="B81" s="62"/>
      <c r="C81" s="52"/>
    </row>
    <row r="82" spans="1:3" s="4" customFormat="1" x14ac:dyDescent="0.2">
      <c r="A82" s="17">
        <v>1.05</v>
      </c>
      <c r="B82" s="62"/>
      <c r="C82" s="52"/>
    </row>
    <row r="83" spans="1:3" s="4" customFormat="1" x14ac:dyDescent="0.2">
      <c r="A83" s="17">
        <v>3.24</v>
      </c>
      <c r="B83" s="62"/>
      <c r="C83" s="52"/>
    </row>
    <row r="84" spans="1:3" s="4" customFormat="1" ht="15.75" thickBot="1" x14ac:dyDescent="0.25">
      <c r="A84" s="66" t="s">
        <v>64</v>
      </c>
      <c r="B84" s="67"/>
      <c r="C84" s="52"/>
    </row>
    <row r="85" spans="1:3" s="4" customFormat="1" x14ac:dyDescent="0.2">
      <c r="C85" s="52"/>
    </row>
    <row r="86" spans="1:3" s="4" customFormat="1" ht="15.75" x14ac:dyDescent="0.25">
      <c r="A86" s="5" t="str">
        <f>$A$1</f>
        <v>Palm Beach Gardens</v>
      </c>
      <c r="B86" s="7"/>
      <c r="C86" s="7"/>
    </row>
    <row r="87" spans="1:3" s="4" customFormat="1" ht="15.75" x14ac:dyDescent="0.25">
      <c r="A87" s="5" t="str">
        <f>$A$2</f>
        <v>2018 State Data Cost Report</v>
      </c>
      <c r="B87" s="7"/>
      <c r="C87" s="7"/>
    </row>
    <row r="88" spans="1:3" s="4" customFormat="1" x14ac:dyDescent="0.2">
      <c r="A88" s="7"/>
      <c r="B88" s="7"/>
      <c r="C88" s="7"/>
    </row>
    <row r="89" spans="1:3" s="4" customFormat="1" ht="15.75" x14ac:dyDescent="0.25">
      <c r="A89" s="5" t="s">
        <v>2</v>
      </c>
      <c r="B89" s="6" t="s">
        <v>3</v>
      </c>
      <c r="C89" s="6" t="s">
        <v>4</v>
      </c>
    </row>
    <row r="90" spans="1:3" s="4" customFormat="1" ht="15.75" thickBot="1" x14ac:dyDescent="0.25">
      <c r="A90" s="52"/>
      <c r="B90" s="68"/>
      <c r="C90" s="69"/>
    </row>
    <row r="91" spans="1:3" s="4" customFormat="1" ht="15.75" x14ac:dyDescent="0.25">
      <c r="A91" s="8" t="s">
        <v>65</v>
      </c>
      <c r="B91" s="70"/>
      <c r="C91" s="71"/>
    </row>
    <row r="92" spans="1:3" s="4" customFormat="1" x14ac:dyDescent="0.2">
      <c r="A92" s="11"/>
      <c r="B92" s="12"/>
      <c r="C92" s="13"/>
    </row>
    <row r="93" spans="1:3" s="4" customFormat="1" ht="15.75" x14ac:dyDescent="0.25">
      <c r="A93" s="72" t="s">
        <v>66</v>
      </c>
      <c r="B93" s="12"/>
      <c r="C93" s="16" t="s">
        <v>67</v>
      </c>
    </row>
    <row r="94" spans="1:3" s="4" customFormat="1" x14ac:dyDescent="0.2">
      <c r="A94" s="17" t="s">
        <v>68</v>
      </c>
      <c r="B94" s="94" t="e">
        <f>#REF!</f>
        <v>#REF!</v>
      </c>
      <c r="C94" s="23" t="s">
        <v>279</v>
      </c>
    </row>
    <row r="95" spans="1:3" s="4" customFormat="1" x14ac:dyDescent="0.2">
      <c r="A95" s="17" t="s">
        <v>69</v>
      </c>
      <c r="B95" s="94" t="e">
        <f>#REF!</f>
        <v>#REF!</v>
      </c>
      <c r="C95" s="23" t="s">
        <v>278</v>
      </c>
    </row>
    <row r="96" spans="1:3" s="4" customFormat="1" x14ac:dyDescent="0.2">
      <c r="A96" s="17" t="s">
        <v>70</v>
      </c>
      <c r="B96" s="94" t="e">
        <f>#REF!</f>
        <v>#REF!</v>
      </c>
      <c r="C96" s="23" t="s">
        <v>274</v>
      </c>
    </row>
    <row r="97" spans="1:7" s="4" customFormat="1" ht="15" customHeight="1" x14ac:dyDescent="0.2">
      <c r="A97" s="17" t="s">
        <v>71</v>
      </c>
      <c r="B97" s="94" t="e">
        <f>#REF!</f>
        <v>#REF!</v>
      </c>
      <c r="C97" s="23" t="s">
        <v>275</v>
      </c>
    </row>
    <row r="98" spans="1:7" s="4" customFormat="1" ht="15" customHeight="1" x14ac:dyDescent="0.2">
      <c r="A98" s="11" t="s">
        <v>72</v>
      </c>
      <c r="B98" s="94" t="e">
        <f>#REF!</f>
        <v>#REF!</v>
      </c>
      <c r="C98" s="23" t="s">
        <v>276</v>
      </c>
    </row>
    <row r="99" spans="1:7" s="4" customFormat="1" ht="15" customHeight="1" x14ac:dyDescent="0.2">
      <c r="A99" s="11" t="s">
        <v>73</v>
      </c>
      <c r="B99" s="94" t="e">
        <f>#REF!</f>
        <v>#REF!</v>
      </c>
      <c r="C99" s="23" t="s">
        <v>277</v>
      </c>
    </row>
    <row r="100" spans="1:7" s="4" customFormat="1" ht="15" customHeight="1" x14ac:dyDescent="0.2">
      <c r="A100" s="11"/>
      <c r="B100" s="73"/>
      <c r="C100" s="13"/>
    </row>
    <row r="101" spans="1:7" s="4" customFormat="1" ht="15.75" customHeight="1" x14ac:dyDescent="0.25">
      <c r="A101" s="14" t="s">
        <v>74</v>
      </c>
      <c r="B101" s="73"/>
      <c r="C101" s="16" t="s">
        <v>67</v>
      </c>
    </row>
    <row r="102" spans="1:7" s="4" customFormat="1" ht="15" customHeight="1" x14ac:dyDescent="0.2">
      <c r="A102" s="17" t="s">
        <v>75</v>
      </c>
      <c r="B102" s="94" t="e">
        <f>#REF!</f>
        <v>#REF!</v>
      </c>
      <c r="C102" s="23" t="s">
        <v>376</v>
      </c>
    </row>
    <row r="103" spans="1:7" s="4" customFormat="1" ht="15" customHeight="1" x14ac:dyDescent="0.2">
      <c r="A103" s="17" t="s">
        <v>76</v>
      </c>
      <c r="B103" s="94" t="e">
        <f>#REF!</f>
        <v>#REF!</v>
      </c>
      <c r="C103" s="23" t="s">
        <v>377</v>
      </c>
    </row>
    <row r="104" spans="1:7" s="4" customFormat="1" ht="15" customHeight="1" x14ac:dyDescent="0.2">
      <c r="A104" s="17" t="s">
        <v>78</v>
      </c>
      <c r="B104" s="94" t="e">
        <f>#REF!</f>
        <v>#REF!</v>
      </c>
      <c r="C104" s="23" t="s">
        <v>280</v>
      </c>
    </row>
    <row r="105" spans="1:7" s="4" customFormat="1" ht="15" customHeight="1" x14ac:dyDescent="0.2">
      <c r="A105" s="17" t="s">
        <v>282</v>
      </c>
      <c r="B105" s="94" t="e">
        <f>#REF!</f>
        <v>#REF!</v>
      </c>
      <c r="C105" s="63" t="s">
        <v>79</v>
      </c>
    </row>
    <row r="106" spans="1:7" s="4" customFormat="1" ht="15.75" customHeight="1" thickBot="1" x14ac:dyDescent="0.25">
      <c r="A106" s="74" t="s">
        <v>80</v>
      </c>
      <c r="B106" s="94" t="e">
        <f>#REF!</f>
        <v>#REF!</v>
      </c>
      <c r="C106" s="76" t="s">
        <v>281</v>
      </c>
    </row>
    <row r="107" spans="1:7" s="4" customFormat="1" ht="15" customHeight="1" x14ac:dyDescent="0.2">
      <c r="A107" s="52"/>
      <c r="B107" s="20"/>
      <c r="C107" s="52"/>
    </row>
    <row r="108" spans="1:7" s="4" customFormat="1" ht="15" customHeight="1" x14ac:dyDescent="0.2"/>
    <row r="109" spans="1:7" s="4" customFormat="1" ht="16.5" customHeight="1" thickBot="1" x14ac:dyDescent="0.3">
      <c r="A109" s="5"/>
      <c r="B109" s="6"/>
      <c r="C109" s="6"/>
    </row>
    <row r="110" spans="1:7" s="4" customFormat="1" ht="15.75" customHeight="1" x14ac:dyDescent="0.25">
      <c r="A110" s="8" t="s">
        <v>81</v>
      </c>
      <c r="B110" s="9"/>
      <c r="C110" s="10"/>
    </row>
    <row r="111" spans="1:7" s="4" customFormat="1" ht="15.75" customHeight="1" x14ac:dyDescent="0.25">
      <c r="A111" s="53" t="s">
        <v>82</v>
      </c>
      <c r="B111" s="20"/>
      <c r="C111" s="21" t="s">
        <v>83</v>
      </c>
    </row>
    <row r="112" spans="1:7" s="4" customFormat="1" ht="15" customHeight="1" x14ac:dyDescent="0.2">
      <c r="A112" s="17" t="s">
        <v>84</v>
      </c>
      <c r="B112" s="94" t="e">
        <f>#REF!</f>
        <v>#REF!</v>
      </c>
      <c r="C112" s="23" t="s">
        <v>79</v>
      </c>
      <c r="D112" s="27"/>
      <c r="E112" s="7"/>
      <c r="F112" s="7"/>
      <c r="G112" s="7"/>
    </row>
    <row r="113" spans="1:7" s="4" customFormat="1" ht="15" customHeight="1" x14ac:dyDescent="0.2">
      <c r="A113" s="17" t="s">
        <v>85</v>
      </c>
      <c r="B113" s="94" t="e">
        <f>#REF!</f>
        <v>#REF!</v>
      </c>
      <c r="C113" s="23" t="s">
        <v>79</v>
      </c>
      <c r="E113" s="7"/>
      <c r="F113" s="7"/>
      <c r="G113" s="7"/>
    </row>
    <row r="114" spans="1:7" s="4" customFormat="1" ht="15" customHeight="1" x14ac:dyDescent="0.2">
      <c r="A114" s="17" t="s">
        <v>86</v>
      </c>
      <c r="B114" s="94" t="e">
        <f>#REF!</f>
        <v>#REF!</v>
      </c>
      <c r="C114" s="23" t="s">
        <v>79</v>
      </c>
      <c r="D114" s="54"/>
      <c r="E114" s="7"/>
      <c r="F114" s="7"/>
      <c r="G114" s="7"/>
    </row>
    <row r="115" spans="1:7" s="4" customFormat="1" ht="15" customHeight="1" x14ac:dyDescent="0.2">
      <c r="A115" s="17"/>
      <c r="B115" s="20"/>
      <c r="C115" s="23"/>
      <c r="E115" s="7"/>
      <c r="F115" s="7"/>
      <c r="G115" s="7"/>
    </row>
    <row r="116" spans="1:7" s="4" customFormat="1" ht="15.75" customHeight="1" x14ac:dyDescent="0.25">
      <c r="A116" s="53" t="s">
        <v>87</v>
      </c>
      <c r="B116" s="20"/>
      <c r="C116" s="21" t="s">
        <v>83</v>
      </c>
      <c r="E116" s="7"/>
      <c r="F116" s="7"/>
      <c r="G116" s="7"/>
    </row>
    <row r="117" spans="1:7" s="4" customFormat="1" ht="15" customHeight="1" x14ac:dyDescent="0.2">
      <c r="A117" s="17" t="s">
        <v>88</v>
      </c>
      <c r="B117" s="94" t="e">
        <f>#REF!</f>
        <v>#REF!</v>
      </c>
      <c r="C117" s="23" t="s">
        <v>269</v>
      </c>
      <c r="E117" s="7"/>
      <c r="F117" s="7"/>
      <c r="G117" s="7"/>
    </row>
    <row r="118" spans="1:7" s="4" customFormat="1" ht="15" customHeight="1" x14ac:dyDescent="0.2">
      <c r="A118" s="17" t="s">
        <v>89</v>
      </c>
      <c r="B118" s="94" t="e">
        <f>#REF!</f>
        <v>#REF!</v>
      </c>
      <c r="C118" s="23" t="s">
        <v>262</v>
      </c>
      <c r="E118" s="7"/>
      <c r="F118" s="7"/>
      <c r="G118" s="7"/>
    </row>
    <row r="119" spans="1:7" s="4" customFormat="1" ht="15" customHeight="1" x14ac:dyDescent="0.2">
      <c r="A119" s="17" t="s">
        <v>90</v>
      </c>
      <c r="B119" s="94" t="e">
        <f>#REF!</f>
        <v>#REF!</v>
      </c>
      <c r="C119" s="23" t="s">
        <v>270</v>
      </c>
      <c r="E119" s="7"/>
      <c r="F119" s="7"/>
      <c r="G119" s="7"/>
    </row>
    <row r="120" spans="1:7" s="4" customFormat="1" ht="15" customHeight="1" x14ac:dyDescent="0.2">
      <c r="A120" s="17" t="s">
        <v>91</v>
      </c>
      <c r="B120" s="94" t="e">
        <f>#REF!</f>
        <v>#REF!</v>
      </c>
      <c r="C120" s="23" t="s">
        <v>271</v>
      </c>
      <c r="D120" s="54"/>
      <c r="E120" s="7"/>
      <c r="F120" s="7"/>
      <c r="G120" s="7"/>
    </row>
    <row r="121" spans="1:7" s="4" customFormat="1" ht="15" customHeight="1" x14ac:dyDescent="0.2">
      <c r="A121" s="17"/>
      <c r="B121" s="52"/>
      <c r="C121" s="23"/>
      <c r="E121" s="7"/>
      <c r="F121" s="7"/>
      <c r="G121" s="7"/>
    </row>
    <row r="122" spans="1:7" s="4" customFormat="1" ht="15.75" customHeight="1" x14ac:dyDescent="0.25">
      <c r="A122" s="53" t="s">
        <v>92</v>
      </c>
      <c r="B122" s="52"/>
      <c r="C122" s="21" t="s">
        <v>93</v>
      </c>
      <c r="E122" s="7"/>
      <c r="F122" s="7"/>
      <c r="G122" s="7"/>
    </row>
    <row r="123" spans="1:7" s="4" customFormat="1" ht="15" customHeight="1" x14ac:dyDescent="0.2">
      <c r="A123" s="17" t="s">
        <v>94</v>
      </c>
      <c r="B123" s="94" t="e">
        <f>#REF!</f>
        <v>#REF!</v>
      </c>
      <c r="C123" s="23" t="s">
        <v>95</v>
      </c>
      <c r="E123" s="7"/>
      <c r="F123" s="7"/>
      <c r="G123" s="7"/>
    </row>
    <row r="124" spans="1:7" s="4" customFormat="1" ht="15" customHeight="1" x14ac:dyDescent="0.2">
      <c r="A124" s="17" t="s">
        <v>96</v>
      </c>
      <c r="B124" s="94" t="e">
        <f>#REF!</f>
        <v>#REF!</v>
      </c>
      <c r="C124" s="23" t="s">
        <v>97</v>
      </c>
      <c r="E124" s="7"/>
      <c r="F124" s="7"/>
      <c r="G124" s="7"/>
    </row>
    <row r="125" spans="1:7" s="4" customFormat="1" ht="15" customHeight="1" x14ac:dyDescent="0.2">
      <c r="A125" s="17" t="s">
        <v>98</v>
      </c>
      <c r="B125" s="94" t="e">
        <f>#REF!</f>
        <v>#REF!</v>
      </c>
      <c r="C125" s="23" t="s">
        <v>99</v>
      </c>
      <c r="D125" s="54"/>
      <c r="E125" s="7"/>
      <c r="F125" s="7"/>
      <c r="G125" s="7"/>
    </row>
    <row r="126" spans="1:7" s="4" customFormat="1" ht="15" customHeight="1" x14ac:dyDescent="0.2">
      <c r="A126" s="17" t="s">
        <v>100</v>
      </c>
      <c r="B126" s="94" t="e">
        <f>#REF!</f>
        <v>#REF!</v>
      </c>
      <c r="C126" s="23" t="s">
        <v>101</v>
      </c>
      <c r="E126" s="7"/>
      <c r="F126" s="7"/>
      <c r="G126" s="7"/>
    </row>
    <row r="127" spans="1:7" s="4" customFormat="1" ht="15" customHeight="1" x14ac:dyDescent="0.2">
      <c r="A127" s="17" t="s">
        <v>102</v>
      </c>
      <c r="B127" s="94" t="e">
        <f>#REF!</f>
        <v>#REF!</v>
      </c>
      <c r="C127" s="23" t="s">
        <v>103</v>
      </c>
      <c r="E127" s="7"/>
      <c r="F127" s="7"/>
      <c r="G127" s="7"/>
    </row>
    <row r="128" spans="1:7" s="4" customFormat="1" ht="15" customHeight="1" x14ac:dyDescent="0.2">
      <c r="A128" s="17" t="s">
        <v>104</v>
      </c>
      <c r="B128" s="94" t="e">
        <f>#REF!</f>
        <v>#REF!</v>
      </c>
      <c r="C128" s="199" t="s">
        <v>105</v>
      </c>
      <c r="E128" s="7"/>
      <c r="F128" s="7"/>
      <c r="G128" s="7"/>
    </row>
    <row r="129" spans="1:7" s="4" customFormat="1" ht="15" customHeight="1" x14ac:dyDescent="0.2">
      <c r="A129" s="17" t="s">
        <v>106</v>
      </c>
      <c r="B129" s="94" t="e">
        <f>#REF!</f>
        <v>#REF!</v>
      </c>
      <c r="C129" s="199" t="s">
        <v>107</v>
      </c>
      <c r="D129" s="54"/>
      <c r="E129" s="7"/>
      <c r="F129" s="7"/>
      <c r="G129" s="7"/>
    </row>
    <row r="130" spans="1:7" s="4" customFormat="1" ht="15" customHeight="1" x14ac:dyDescent="0.2">
      <c r="A130" s="17" t="s">
        <v>108</v>
      </c>
      <c r="C130" s="199"/>
      <c r="E130" s="7"/>
      <c r="F130" s="7"/>
      <c r="G130" s="7"/>
    </row>
    <row r="131" spans="1:7" s="4" customFormat="1" ht="15" customHeight="1" x14ac:dyDescent="0.2">
      <c r="A131" s="17" t="s">
        <v>109</v>
      </c>
      <c r="B131" s="94" t="e">
        <f>#REF!</f>
        <v>#REF!</v>
      </c>
      <c r="C131" s="199" t="s">
        <v>110</v>
      </c>
      <c r="E131" s="7"/>
      <c r="F131" s="7"/>
      <c r="G131" s="7"/>
    </row>
    <row r="132" spans="1:7" s="4" customFormat="1" ht="15" customHeight="1" x14ac:dyDescent="0.2">
      <c r="A132" s="17" t="s">
        <v>111</v>
      </c>
      <c r="B132" s="93">
        <f>0</f>
        <v>0</v>
      </c>
      <c r="C132" s="199" t="s">
        <v>268</v>
      </c>
      <c r="E132" s="7"/>
      <c r="F132" s="7"/>
      <c r="G132" s="7"/>
    </row>
    <row r="133" spans="1:7" s="4" customFormat="1" ht="15" customHeight="1" x14ac:dyDescent="0.2">
      <c r="A133" s="17" t="s">
        <v>113</v>
      </c>
      <c r="B133" s="94" t="e">
        <f>#REF!</f>
        <v>#REF!</v>
      </c>
      <c r="C133" s="199" t="s">
        <v>112</v>
      </c>
      <c r="E133" s="7"/>
      <c r="F133" s="7"/>
      <c r="G133" s="7"/>
    </row>
    <row r="134" spans="1:7" s="4" customFormat="1" ht="15.75" customHeight="1" thickBot="1" x14ac:dyDescent="0.25">
      <c r="A134" s="74" t="s">
        <v>114</v>
      </c>
      <c r="B134" s="94" t="e">
        <f>#REF!</f>
        <v>#REF!</v>
      </c>
      <c r="C134" s="200" t="s">
        <v>267</v>
      </c>
      <c r="E134" s="7"/>
      <c r="F134" s="7"/>
      <c r="G134" s="7"/>
    </row>
    <row r="135" spans="1:7" s="4" customFormat="1" ht="15.75" customHeight="1" thickBot="1" x14ac:dyDescent="0.25">
      <c r="B135" s="54"/>
      <c r="E135" s="7"/>
      <c r="F135" s="7"/>
      <c r="G135" s="7"/>
    </row>
    <row r="136" spans="1:7" s="4" customFormat="1" ht="15.75" customHeight="1" thickBot="1" x14ac:dyDescent="0.25">
      <c r="A136" s="77" t="s">
        <v>115</v>
      </c>
      <c r="B136" s="78" t="e">
        <f>B126/B123</f>
        <v>#REF!</v>
      </c>
      <c r="C136" s="79"/>
      <c r="E136" s="7"/>
      <c r="F136" s="7"/>
      <c r="G136" s="7"/>
    </row>
    <row r="137" spans="1:7" s="4" customFormat="1" ht="15.75" customHeight="1" thickBot="1" x14ac:dyDescent="0.25">
      <c r="A137" s="74" t="s">
        <v>116</v>
      </c>
      <c r="B137" s="78" t="e">
        <f>#REF!</f>
        <v>#REF!</v>
      </c>
      <c r="C137" s="76"/>
      <c r="E137" s="7"/>
      <c r="F137" s="7"/>
      <c r="G137" s="7"/>
    </row>
    <row r="138" spans="1:7" s="4" customFormat="1" ht="15" customHeight="1" x14ac:dyDescent="0.2">
      <c r="A138" s="52"/>
      <c r="B138" s="80"/>
      <c r="C138" s="52"/>
      <c r="E138" s="7"/>
      <c r="F138" s="7"/>
      <c r="G138" s="7"/>
    </row>
    <row r="139" spans="1:7" s="4" customFormat="1" ht="15" customHeight="1" x14ac:dyDescent="0.2">
      <c r="A139" s="38" t="s">
        <v>30</v>
      </c>
      <c r="B139" s="81"/>
      <c r="E139" s="7"/>
      <c r="F139" s="7"/>
      <c r="G139" s="7"/>
    </row>
    <row r="140" spans="1:7" s="4" customFormat="1" ht="15" customHeight="1" x14ac:dyDescent="0.2">
      <c r="A140" s="38"/>
      <c r="B140" s="81"/>
      <c r="E140" s="7"/>
      <c r="F140" s="7"/>
      <c r="G140" s="7"/>
    </row>
    <row r="141" spans="1:7" s="4" customFormat="1" ht="15" customHeight="1" x14ac:dyDescent="0.2">
      <c r="A141" s="38" t="s">
        <v>117</v>
      </c>
      <c r="B141" s="81"/>
      <c r="E141" s="7"/>
      <c r="F141" s="7"/>
      <c r="G141" s="7"/>
    </row>
    <row r="142" spans="1:7" s="4" customFormat="1" ht="15" customHeight="1" x14ac:dyDescent="0.2">
      <c r="A142" s="82" t="s">
        <v>118</v>
      </c>
      <c r="B142" s="83"/>
      <c r="E142" s="7"/>
      <c r="F142" s="7"/>
      <c r="G142" s="7"/>
    </row>
    <row r="143" spans="1:7" s="4" customFormat="1" ht="15" customHeight="1" x14ac:dyDescent="0.2">
      <c r="A143" s="52"/>
      <c r="B143" s="20"/>
      <c r="E143" s="7"/>
      <c r="F143" s="7"/>
      <c r="G143" s="7"/>
    </row>
    <row r="144" spans="1:7" s="4" customFormat="1" ht="15.75" customHeight="1" x14ac:dyDescent="0.25">
      <c r="A144" s="5" t="str">
        <f>$A$1</f>
        <v>Palm Beach Gardens</v>
      </c>
      <c r="B144" s="54"/>
      <c r="E144" s="7"/>
      <c r="F144" s="7"/>
      <c r="G144" s="7"/>
    </row>
    <row r="145" spans="1:7" s="4" customFormat="1" ht="15.75" customHeight="1" x14ac:dyDescent="0.25">
      <c r="A145" s="5" t="str">
        <f>$A$2</f>
        <v>2018 State Data Cost Report</v>
      </c>
      <c r="B145" s="54"/>
      <c r="E145" s="7"/>
      <c r="F145" s="7"/>
      <c r="G145" s="7"/>
    </row>
    <row r="146" spans="1:7" ht="15.75" x14ac:dyDescent="0.25">
      <c r="B146" s="6" t="s">
        <v>3</v>
      </c>
      <c r="C146" s="6" t="s">
        <v>4</v>
      </c>
    </row>
    <row r="147" spans="1:7" ht="15.75" x14ac:dyDescent="0.25">
      <c r="A147" s="5" t="s">
        <v>2</v>
      </c>
    </row>
    <row r="148" spans="1:7" ht="16.5" thickBot="1" x14ac:dyDescent="0.3">
      <c r="A148" s="5"/>
    </row>
    <row r="149" spans="1:7" ht="16.5" thickBot="1" x14ac:dyDescent="0.3">
      <c r="A149" s="8" t="s">
        <v>119</v>
      </c>
      <c r="B149" s="84"/>
      <c r="C149" s="85"/>
    </row>
    <row r="150" spans="1:7" ht="15.75" x14ac:dyDescent="0.25">
      <c r="A150" s="86" t="s">
        <v>120</v>
      </c>
      <c r="B150" s="20"/>
      <c r="C150" s="87" t="s">
        <v>121</v>
      </c>
    </row>
    <row r="151" spans="1:7" x14ac:dyDescent="0.2">
      <c r="A151" s="17" t="s">
        <v>122</v>
      </c>
      <c r="B151" s="18"/>
      <c r="C151" s="19" t="s">
        <v>355</v>
      </c>
    </row>
    <row r="152" spans="1:7" x14ac:dyDescent="0.2">
      <c r="A152" s="17" t="s">
        <v>123</v>
      </c>
      <c r="B152" s="18"/>
      <c r="C152" s="19" t="s">
        <v>77</v>
      </c>
    </row>
    <row r="153" spans="1:7" x14ac:dyDescent="0.2">
      <c r="A153" s="17" t="s">
        <v>124</v>
      </c>
      <c r="B153" s="18"/>
      <c r="C153" s="19" t="s">
        <v>356</v>
      </c>
    </row>
    <row r="154" spans="1:7" x14ac:dyDescent="0.2">
      <c r="A154" s="17" t="s">
        <v>125</v>
      </c>
      <c r="B154" s="18"/>
      <c r="C154" s="19" t="s">
        <v>357</v>
      </c>
    </row>
    <row r="155" spans="1:7" x14ac:dyDescent="0.2">
      <c r="A155" s="17" t="s">
        <v>126</v>
      </c>
      <c r="B155" s="18"/>
      <c r="C155" s="19" t="s">
        <v>358</v>
      </c>
    </row>
    <row r="156" spans="1:7" x14ac:dyDescent="0.2">
      <c r="A156" s="17" t="s">
        <v>127</v>
      </c>
      <c r="B156" s="18"/>
      <c r="C156" s="19" t="s">
        <v>359</v>
      </c>
    </row>
    <row r="157" spans="1:7" x14ac:dyDescent="0.2">
      <c r="A157" s="17" t="s">
        <v>128</v>
      </c>
      <c r="B157" s="197"/>
      <c r="C157" s="19" t="s">
        <v>360</v>
      </c>
    </row>
    <row r="158" spans="1:7" x14ac:dyDescent="0.2">
      <c r="A158" s="17" t="s">
        <v>129</v>
      </c>
      <c r="B158" s="18"/>
      <c r="C158" s="19" t="s">
        <v>361</v>
      </c>
    </row>
    <row r="159" spans="1:7" x14ac:dyDescent="0.2">
      <c r="A159" s="17" t="s">
        <v>130</v>
      </c>
      <c r="B159" s="18"/>
      <c r="C159" s="19" t="s">
        <v>362</v>
      </c>
    </row>
    <row r="160" spans="1:7" x14ac:dyDescent="0.2">
      <c r="A160" s="17" t="s">
        <v>131</v>
      </c>
      <c r="B160" s="18"/>
      <c r="C160" s="19" t="s">
        <v>363</v>
      </c>
    </row>
    <row r="161" spans="1:3" x14ac:dyDescent="0.2">
      <c r="A161" s="17" t="s">
        <v>132</v>
      </c>
      <c r="B161" s="18"/>
      <c r="C161" s="19" t="s">
        <v>364</v>
      </c>
    </row>
    <row r="162" spans="1:3" x14ac:dyDescent="0.2">
      <c r="A162" s="17" t="s">
        <v>133</v>
      </c>
      <c r="B162" s="18"/>
      <c r="C162" s="19" t="s">
        <v>365</v>
      </c>
    </row>
    <row r="163" spans="1:3" x14ac:dyDescent="0.2">
      <c r="A163" s="17" t="s">
        <v>134</v>
      </c>
      <c r="B163" s="18"/>
      <c r="C163" s="19" t="s">
        <v>273</v>
      </c>
    </row>
    <row r="164" spans="1:3" x14ac:dyDescent="0.2">
      <c r="A164" s="17" t="s">
        <v>135</v>
      </c>
      <c r="B164" s="18"/>
      <c r="C164" s="19" t="s">
        <v>366</v>
      </c>
    </row>
    <row r="165" spans="1:3" ht="15.75" thickBot="1" x14ac:dyDescent="0.25">
      <c r="A165" s="74" t="s">
        <v>136</v>
      </c>
      <c r="B165" s="75" t="e">
        <f>#REF!</f>
        <v>#REF!</v>
      </c>
      <c r="C165" s="76" t="s">
        <v>137</v>
      </c>
    </row>
    <row r="166" spans="1:3" x14ac:dyDescent="0.2">
      <c r="A166" s="52"/>
      <c r="B166" s="20"/>
      <c r="C166" s="52"/>
    </row>
    <row r="167" spans="1:3" x14ac:dyDescent="0.2">
      <c r="A167" s="52"/>
      <c r="B167" s="20"/>
      <c r="C167" s="52"/>
    </row>
    <row r="168" spans="1:3" ht="15.75" thickBot="1" x14ac:dyDescent="0.25"/>
    <row r="169" spans="1:3" ht="16.5" thickBot="1" x14ac:dyDescent="0.3">
      <c r="A169" s="8" t="s">
        <v>138</v>
      </c>
      <c r="B169" s="84"/>
      <c r="C169" s="10"/>
    </row>
    <row r="170" spans="1:3" ht="15.75" x14ac:dyDescent="0.25">
      <c r="A170" s="86" t="s">
        <v>139</v>
      </c>
      <c r="B170" s="20"/>
      <c r="C170" s="87" t="s">
        <v>140</v>
      </c>
    </row>
    <row r="171" spans="1:3" x14ac:dyDescent="0.2">
      <c r="A171" s="17" t="s">
        <v>141</v>
      </c>
      <c r="B171" s="94" t="e">
        <f>SUM(#REF!)</f>
        <v>#REF!</v>
      </c>
      <c r="C171" s="199" t="s">
        <v>387</v>
      </c>
    </row>
    <row r="172" spans="1:3" x14ac:dyDescent="0.2">
      <c r="A172" s="17" t="s">
        <v>142</v>
      </c>
      <c r="B172" s="94" t="e">
        <f>SUM(#REF!)</f>
        <v>#REF!</v>
      </c>
      <c r="C172" s="199" t="s">
        <v>378</v>
      </c>
    </row>
    <row r="173" spans="1:3" x14ac:dyDescent="0.2">
      <c r="A173" s="17" t="s">
        <v>143</v>
      </c>
      <c r="B173" s="94" t="e">
        <f>#REF!</f>
        <v>#REF!</v>
      </c>
      <c r="C173" s="199" t="s">
        <v>379</v>
      </c>
    </row>
    <row r="174" spans="1:3" x14ac:dyDescent="0.2">
      <c r="A174" s="17" t="s">
        <v>144</v>
      </c>
      <c r="B174" s="94" t="e">
        <f>#REF!</f>
        <v>#REF!</v>
      </c>
      <c r="C174" s="199" t="s">
        <v>380</v>
      </c>
    </row>
    <row r="175" spans="1:3" x14ac:dyDescent="0.2">
      <c r="A175" s="17"/>
      <c r="B175" s="20"/>
      <c r="C175" s="23"/>
    </row>
    <row r="176" spans="1:3" ht="15.75" x14ac:dyDescent="0.25">
      <c r="A176" s="53" t="s">
        <v>145</v>
      </c>
      <c r="B176" s="88"/>
      <c r="C176" s="21" t="s">
        <v>146</v>
      </c>
    </row>
    <row r="177" spans="1:3" x14ac:dyDescent="0.2">
      <c r="A177" s="17" t="s">
        <v>147</v>
      </c>
      <c r="B177" s="94" t="e">
        <f>#REF!</f>
        <v>#REF!</v>
      </c>
      <c r="C177" s="199" t="s">
        <v>381</v>
      </c>
    </row>
    <row r="178" spans="1:3" x14ac:dyDescent="0.2">
      <c r="A178" s="17" t="s">
        <v>148</v>
      </c>
      <c r="B178" s="94" t="e">
        <f>#REF!</f>
        <v>#REF!</v>
      </c>
      <c r="C178" s="199" t="s">
        <v>382</v>
      </c>
    </row>
    <row r="179" spans="1:3" x14ac:dyDescent="0.2">
      <c r="A179" s="17" t="s">
        <v>149</v>
      </c>
      <c r="B179" s="94" t="e">
        <f>#REF!</f>
        <v>#REF!</v>
      </c>
      <c r="C179" s="199" t="s">
        <v>383</v>
      </c>
    </row>
    <row r="180" spans="1:3" x14ac:dyDescent="0.2">
      <c r="A180" s="17" t="s">
        <v>150</v>
      </c>
      <c r="B180" s="94" t="e">
        <f>#REF!</f>
        <v>#REF!</v>
      </c>
      <c r="C180" s="199" t="s">
        <v>384</v>
      </c>
    </row>
    <row r="181" spans="1:3" x14ac:dyDescent="0.2">
      <c r="A181" s="17" t="s">
        <v>151</v>
      </c>
      <c r="B181" s="94" t="e">
        <f>#REF!</f>
        <v>#REF!</v>
      </c>
      <c r="C181" s="199" t="s">
        <v>385</v>
      </c>
    </row>
    <row r="182" spans="1:3" ht="15.75" thickBot="1" x14ac:dyDescent="0.25">
      <c r="A182" s="74" t="s">
        <v>152</v>
      </c>
      <c r="B182" s="94" t="e">
        <f>#REF!</f>
        <v>#REF!</v>
      </c>
      <c r="C182" s="199" t="s">
        <v>386</v>
      </c>
    </row>
    <row r="183" spans="1:3" x14ac:dyDescent="0.2">
      <c r="A183" s="52"/>
      <c r="B183" s="20"/>
      <c r="C183" s="52"/>
    </row>
    <row r="184" spans="1:3" x14ac:dyDescent="0.2">
      <c r="A184" s="52"/>
      <c r="B184" s="20"/>
      <c r="C184" s="52"/>
    </row>
    <row r="185" spans="1:3" ht="15.75" thickBot="1" x14ac:dyDescent="0.25"/>
    <row r="186" spans="1:3" ht="16.5" thickBot="1" x14ac:dyDescent="0.3">
      <c r="A186" s="8" t="s">
        <v>153</v>
      </c>
      <c r="B186" s="84"/>
      <c r="C186" s="85"/>
    </row>
    <row r="187" spans="1:3" ht="15.75" x14ac:dyDescent="0.25">
      <c r="A187" s="86"/>
      <c r="B187" s="20"/>
      <c r="C187" s="87" t="s">
        <v>154</v>
      </c>
    </row>
    <row r="188" spans="1:3" x14ac:dyDescent="0.2">
      <c r="A188" s="17" t="s">
        <v>155</v>
      </c>
      <c r="B188" s="20" t="e">
        <f>#REF!</f>
        <v>#REF!</v>
      </c>
      <c r="C188" s="23" t="s">
        <v>156</v>
      </c>
    </row>
    <row r="189" spans="1:3" x14ac:dyDescent="0.2">
      <c r="A189" s="17" t="s">
        <v>157</v>
      </c>
      <c r="B189" s="20" t="e">
        <f>#REF!</f>
        <v>#REF!</v>
      </c>
      <c r="C189" s="23" t="s">
        <v>158</v>
      </c>
    </row>
    <row r="190" spans="1:3" x14ac:dyDescent="0.2">
      <c r="A190" s="17" t="s">
        <v>159</v>
      </c>
      <c r="B190" s="20" t="e">
        <f>#REF!</f>
        <v>#REF!</v>
      </c>
      <c r="C190" s="23" t="s">
        <v>160</v>
      </c>
    </row>
    <row r="191" spans="1:3" x14ac:dyDescent="0.2">
      <c r="A191" s="17" t="s">
        <v>161</v>
      </c>
      <c r="B191" s="20" t="e">
        <f>#REF!</f>
        <v>#REF!</v>
      </c>
      <c r="C191" s="23" t="s">
        <v>162</v>
      </c>
    </row>
    <row r="192" spans="1:3" x14ac:dyDescent="0.2">
      <c r="A192" s="17" t="s">
        <v>163</v>
      </c>
      <c r="B192" s="20" t="e">
        <f>#REF!</f>
        <v>#REF!</v>
      </c>
      <c r="C192" s="23" t="s">
        <v>164</v>
      </c>
    </row>
    <row r="193" spans="1:3" x14ac:dyDescent="0.2">
      <c r="A193" s="17" t="s">
        <v>165</v>
      </c>
      <c r="B193" s="20" t="e">
        <f>#REF!</f>
        <v>#REF!</v>
      </c>
      <c r="C193" s="23" t="s">
        <v>166</v>
      </c>
    </row>
    <row r="194" spans="1:3" x14ac:dyDescent="0.2">
      <c r="A194" s="17" t="s">
        <v>167</v>
      </c>
      <c r="B194" s="20" t="e">
        <f>#REF!</f>
        <v>#REF!</v>
      </c>
      <c r="C194" s="23" t="s">
        <v>168</v>
      </c>
    </row>
    <row r="195" spans="1:3" x14ac:dyDescent="0.2">
      <c r="A195" s="17" t="s">
        <v>169</v>
      </c>
      <c r="B195" s="20" t="e">
        <f>#REF!</f>
        <v>#REF!</v>
      </c>
      <c r="C195" s="23" t="s">
        <v>170</v>
      </c>
    </row>
    <row r="196" spans="1:3" ht="15.75" thickBot="1" x14ac:dyDescent="0.25">
      <c r="A196" s="74" t="s">
        <v>171</v>
      </c>
      <c r="B196" s="75" t="e">
        <f>#REF!</f>
        <v>#REF!</v>
      </c>
      <c r="C196" s="76" t="s">
        <v>172</v>
      </c>
    </row>
    <row r="197" spans="1:3" x14ac:dyDescent="0.2">
      <c r="A197" s="52"/>
      <c r="B197" s="20"/>
      <c r="C197" s="52"/>
    </row>
    <row r="198" spans="1:3" x14ac:dyDescent="0.2">
      <c r="A198" s="52"/>
      <c r="B198" s="20"/>
      <c r="C198" s="52"/>
    </row>
    <row r="199" spans="1:3" ht="15.75" thickBot="1" x14ac:dyDescent="0.25">
      <c r="A199" s="52"/>
      <c r="B199" s="20"/>
      <c r="C199" s="52"/>
    </row>
    <row r="200" spans="1:3" ht="16.5" thickBot="1" x14ac:dyDescent="0.3">
      <c r="A200" s="8" t="s">
        <v>20</v>
      </c>
      <c r="B200" s="84"/>
      <c r="C200" s="85"/>
    </row>
    <row r="201" spans="1:3" ht="15.75" x14ac:dyDescent="0.25">
      <c r="A201" s="86"/>
      <c r="B201" s="15"/>
      <c r="C201" s="87" t="s">
        <v>21</v>
      </c>
    </row>
    <row r="202" spans="1:3" x14ac:dyDescent="0.2">
      <c r="A202" s="17" t="s">
        <v>173</v>
      </c>
      <c r="B202" s="90"/>
      <c r="C202" s="23" t="s">
        <v>174</v>
      </c>
    </row>
    <row r="203" spans="1:3" x14ac:dyDescent="0.2">
      <c r="A203" s="17" t="s">
        <v>175</v>
      </c>
      <c r="B203" s="90"/>
      <c r="C203" s="23" t="s">
        <v>176</v>
      </c>
    </row>
    <row r="204" spans="1:3" x14ac:dyDescent="0.2">
      <c r="A204" s="17" t="s">
        <v>177</v>
      </c>
      <c r="B204" s="90"/>
      <c r="C204" s="23" t="s">
        <v>178</v>
      </c>
    </row>
    <row r="205" spans="1:3" x14ac:dyDescent="0.2">
      <c r="A205" s="17" t="s">
        <v>179</v>
      </c>
      <c r="B205" s="90"/>
      <c r="C205" s="23" t="s">
        <v>180</v>
      </c>
    </row>
    <row r="206" spans="1:3" x14ac:dyDescent="0.2">
      <c r="A206" s="17" t="s">
        <v>181</v>
      </c>
      <c r="B206" s="90"/>
      <c r="C206" s="23" t="s">
        <v>182</v>
      </c>
    </row>
    <row r="207" spans="1:3" x14ac:dyDescent="0.2">
      <c r="A207" s="17" t="s">
        <v>183</v>
      </c>
      <c r="B207" s="91"/>
      <c r="C207" s="19" t="s">
        <v>184</v>
      </c>
    </row>
    <row r="208" spans="1:3" x14ac:dyDescent="0.2">
      <c r="A208" s="17" t="s">
        <v>185</v>
      </c>
      <c r="B208" s="91"/>
      <c r="C208" s="19" t="s">
        <v>186</v>
      </c>
    </row>
    <row r="209" spans="1:3" x14ac:dyDescent="0.2">
      <c r="A209" s="17" t="s">
        <v>187</v>
      </c>
      <c r="B209" s="90"/>
      <c r="C209" s="23" t="s">
        <v>188</v>
      </c>
    </row>
    <row r="210" spans="1:3" x14ac:dyDescent="0.2">
      <c r="A210" s="17" t="s">
        <v>189</v>
      </c>
      <c r="B210" s="90"/>
      <c r="C210" s="23" t="s">
        <v>190</v>
      </c>
    </row>
    <row r="211" spans="1:3" x14ac:dyDescent="0.2">
      <c r="A211" s="17" t="s">
        <v>191</v>
      </c>
      <c r="B211" s="90"/>
      <c r="C211" s="23" t="s">
        <v>192</v>
      </c>
    </row>
    <row r="212" spans="1:3" x14ac:dyDescent="0.2">
      <c r="A212" s="17" t="s">
        <v>193</v>
      </c>
      <c r="B212" s="90"/>
      <c r="C212" s="23" t="s">
        <v>194</v>
      </c>
    </row>
    <row r="213" spans="1:3" x14ac:dyDescent="0.2">
      <c r="A213" s="17" t="s">
        <v>195</v>
      </c>
      <c r="B213" s="90"/>
      <c r="C213" s="23" t="s">
        <v>196</v>
      </c>
    </row>
    <row r="214" spans="1:3" x14ac:dyDescent="0.2">
      <c r="A214" s="17" t="s">
        <v>197</v>
      </c>
      <c r="B214" s="91"/>
      <c r="C214" s="19" t="s">
        <v>198</v>
      </c>
    </row>
    <row r="215" spans="1:3" x14ac:dyDescent="0.2">
      <c r="A215" s="17" t="s">
        <v>199</v>
      </c>
      <c r="B215" s="91"/>
      <c r="C215" s="19" t="s">
        <v>200</v>
      </c>
    </row>
    <row r="216" spans="1:3" x14ac:dyDescent="0.2">
      <c r="A216" s="17" t="s">
        <v>201</v>
      </c>
      <c r="B216" s="90"/>
      <c r="C216" s="23" t="s">
        <v>202</v>
      </c>
    </row>
    <row r="217" spans="1:3" x14ac:dyDescent="0.2">
      <c r="A217" s="17" t="s">
        <v>22</v>
      </c>
      <c r="B217" s="90"/>
      <c r="C217" s="23" t="s">
        <v>23</v>
      </c>
    </row>
    <row r="218" spans="1:3" x14ac:dyDescent="0.2">
      <c r="A218" s="17" t="s">
        <v>203</v>
      </c>
      <c r="B218" s="90"/>
      <c r="C218" s="23" t="s">
        <v>204</v>
      </c>
    </row>
    <row r="219" spans="1:3" x14ac:dyDescent="0.2">
      <c r="A219" s="17" t="s">
        <v>205</v>
      </c>
      <c r="B219" s="90"/>
      <c r="C219" s="23" t="s">
        <v>206</v>
      </c>
    </row>
    <row r="220" spans="1:3" x14ac:dyDescent="0.2">
      <c r="A220" s="17" t="s">
        <v>207</v>
      </c>
      <c r="B220" s="90"/>
      <c r="C220" s="23" t="s">
        <v>208</v>
      </c>
    </row>
    <row r="221" spans="1:3" x14ac:dyDescent="0.2">
      <c r="A221" s="17" t="s">
        <v>209</v>
      </c>
      <c r="B221" s="90"/>
      <c r="C221" s="23" t="s">
        <v>210</v>
      </c>
    </row>
    <row r="222" spans="1:3" x14ac:dyDescent="0.2">
      <c r="A222" s="17" t="s">
        <v>211</v>
      </c>
      <c r="B222" s="90"/>
      <c r="C222" s="23" t="s">
        <v>212</v>
      </c>
    </row>
    <row r="223" spans="1:3" x14ac:dyDescent="0.2">
      <c r="A223" s="17" t="s">
        <v>213</v>
      </c>
      <c r="B223" s="91"/>
      <c r="C223" s="19" t="s">
        <v>214</v>
      </c>
    </row>
    <row r="224" spans="1:3" x14ac:dyDescent="0.2">
      <c r="A224" s="17" t="s">
        <v>24</v>
      </c>
      <c r="B224" s="91"/>
      <c r="C224" s="19" t="s">
        <v>25</v>
      </c>
    </row>
    <row r="225" spans="1:3" x14ac:dyDescent="0.2">
      <c r="A225" s="17" t="s">
        <v>215</v>
      </c>
      <c r="B225" s="90"/>
      <c r="C225" s="23" t="s">
        <v>216</v>
      </c>
    </row>
    <row r="226" spans="1:3" x14ac:dyDescent="0.2">
      <c r="A226" s="17" t="s">
        <v>217</v>
      </c>
      <c r="B226" s="90"/>
      <c r="C226" s="23" t="s">
        <v>218</v>
      </c>
    </row>
    <row r="227" spans="1:3" x14ac:dyDescent="0.2">
      <c r="A227" s="17" t="s">
        <v>219</v>
      </c>
      <c r="B227" s="90"/>
      <c r="C227" s="23" t="s">
        <v>220</v>
      </c>
    </row>
    <row r="228" spans="1:3" x14ac:dyDescent="0.2">
      <c r="A228" s="17" t="s">
        <v>221</v>
      </c>
      <c r="B228" s="90"/>
      <c r="C228" s="23" t="s">
        <v>222</v>
      </c>
    </row>
    <row r="229" spans="1:3" x14ac:dyDescent="0.2">
      <c r="A229" s="17" t="s">
        <v>223</v>
      </c>
      <c r="B229" s="90"/>
      <c r="C229" s="23" t="s">
        <v>224</v>
      </c>
    </row>
    <row r="230" spans="1:3" x14ac:dyDescent="0.2">
      <c r="A230" s="17" t="s">
        <v>225</v>
      </c>
      <c r="B230" s="90"/>
      <c r="C230" s="23" t="s">
        <v>226</v>
      </c>
    </row>
    <row r="231" spans="1:3" x14ac:dyDescent="0.2">
      <c r="A231" s="17" t="s">
        <v>227</v>
      </c>
      <c r="B231" s="90"/>
      <c r="C231" s="23" t="s">
        <v>228</v>
      </c>
    </row>
    <row r="232" spans="1:3" x14ac:dyDescent="0.2">
      <c r="A232" s="17" t="s">
        <v>229</v>
      </c>
      <c r="B232" s="90"/>
      <c r="C232" s="23" t="s">
        <v>230</v>
      </c>
    </row>
    <row r="233" spans="1:3" x14ac:dyDescent="0.2">
      <c r="A233" s="17" t="s">
        <v>231</v>
      </c>
      <c r="B233" s="91"/>
      <c r="C233" s="19" t="s">
        <v>232</v>
      </c>
    </row>
    <row r="234" spans="1:3" x14ac:dyDescent="0.2">
      <c r="A234" s="17" t="s">
        <v>233</v>
      </c>
      <c r="B234" s="91"/>
      <c r="C234" s="19" t="s">
        <v>234</v>
      </c>
    </row>
    <row r="235" spans="1:3" x14ac:dyDescent="0.2">
      <c r="A235" s="17" t="s">
        <v>235</v>
      </c>
      <c r="B235" s="90"/>
      <c r="C235" s="23" t="s">
        <v>236</v>
      </c>
    </row>
    <row r="236" spans="1:3" x14ac:dyDescent="0.2">
      <c r="A236" s="17" t="s">
        <v>237</v>
      </c>
      <c r="B236" s="90"/>
      <c r="C236" s="23" t="s">
        <v>238</v>
      </c>
    </row>
    <row r="237" spans="1:3" x14ac:dyDescent="0.2">
      <c r="A237" s="17" t="s">
        <v>239</v>
      </c>
      <c r="B237" s="90"/>
      <c r="C237" s="23" t="s">
        <v>240</v>
      </c>
    </row>
    <row r="238" spans="1:3" x14ac:dyDescent="0.2">
      <c r="A238" s="17" t="s">
        <v>241</v>
      </c>
      <c r="B238" s="90"/>
      <c r="C238" s="23" t="s">
        <v>242</v>
      </c>
    </row>
    <row r="239" spans="1:3" x14ac:dyDescent="0.2">
      <c r="A239" s="17" t="s">
        <v>243</v>
      </c>
      <c r="B239" s="90"/>
      <c r="C239" s="23" t="s">
        <v>244</v>
      </c>
    </row>
    <row r="240" spans="1:3" x14ac:dyDescent="0.2">
      <c r="A240" s="17" t="s">
        <v>245</v>
      </c>
      <c r="B240" s="90"/>
      <c r="C240" s="23" t="s">
        <v>246</v>
      </c>
    </row>
    <row r="241" spans="1:3" x14ac:dyDescent="0.2">
      <c r="A241" s="17" t="s">
        <v>247</v>
      </c>
      <c r="B241" s="90"/>
      <c r="C241" s="23" t="s">
        <v>248</v>
      </c>
    </row>
    <row r="242" spans="1:3" x14ac:dyDescent="0.2">
      <c r="A242" s="17" t="s">
        <v>249</v>
      </c>
      <c r="B242" s="91"/>
      <c r="C242" s="19" t="s">
        <v>250</v>
      </c>
    </row>
    <row r="243" spans="1:3" x14ac:dyDescent="0.2">
      <c r="A243" s="17" t="s">
        <v>251</v>
      </c>
      <c r="B243" s="91"/>
      <c r="C243" s="19" t="s">
        <v>252</v>
      </c>
    </row>
    <row r="244" spans="1:3" x14ac:dyDescent="0.2">
      <c r="A244" s="17" t="s">
        <v>253</v>
      </c>
      <c r="B244" s="91"/>
      <c r="C244" s="19" t="s">
        <v>254</v>
      </c>
    </row>
    <row r="245" spans="1:3" x14ac:dyDescent="0.2">
      <c r="A245" s="17" t="s">
        <v>255</v>
      </c>
      <c r="B245" s="91"/>
      <c r="C245" s="19" t="s">
        <v>256</v>
      </c>
    </row>
    <row r="246" spans="1:3" x14ac:dyDescent="0.2">
      <c r="A246" s="17" t="s">
        <v>257</v>
      </c>
      <c r="B246" s="91"/>
      <c r="C246" s="19" t="s">
        <v>258</v>
      </c>
    </row>
    <row r="247" spans="1:3" ht="15.75" thickBot="1" x14ac:dyDescent="0.25">
      <c r="A247" s="74" t="s">
        <v>259</v>
      </c>
      <c r="B247" s="92"/>
      <c r="C247" s="89" t="s">
        <v>260</v>
      </c>
    </row>
    <row r="248" spans="1:3" x14ac:dyDescent="0.2">
      <c r="A248" s="52"/>
      <c r="B248" s="20"/>
      <c r="C248" s="52"/>
    </row>
    <row r="249" spans="1:3" x14ac:dyDescent="0.2">
      <c r="A249" s="52"/>
      <c r="B249" s="20"/>
      <c r="C249" s="52"/>
    </row>
    <row r="250" spans="1:3" x14ac:dyDescent="0.2">
      <c r="A250" s="52"/>
      <c r="B250" s="20"/>
      <c r="C250" s="52"/>
    </row>
    <row r="251" spans="1:3" x14ac:dyDescent="0.2">
      <c r="A251" s="52"/>
      <c r="B251" s="20"/>
      <c r="C251" s="52"/>
    </row>
    <row r="252" spans="1:3" x14ac:dyDescent="0.2">
      <c r="A252" s="52"/>
      <c r="B252" s="20"/>
      <c r="C252" s="52"/>
    </row>
    <row r="253" spans="1:3" x14ac:dyDescent="0.2">
      <c r="A253" s="52"/>
      <c r="B253" s="20"/>
      <c r="C253" s="52"/>
    </row>
    <row r="254" spans="1:3" x14ac:dyDescent="0.2">
      <c r="A254" s="52"/>
      <c r="B254" s="20"/>
      <c r="C254" s="52"/>
    </row>
    <row r="255" spans="1:3" x14ac:dyDescent="0.2">
      <c r="A255" s="52"/>
      <c r="B255" s="20"/>
      <c r="C255" s="52"/>
    </row>
    <row r="256" spans="1:3" x14ac:dyDescent="0.2">
      <c r="A256" s="52"/>
      <c r="B256" s="20"/>
      <c r="C256" s="52"/>
    </row>
    <row r="257" spans="1:4" x14ac:dyDescent="0.2">
      <c r="A257" s="52"/>
      <c r="B257" s="20"/>
      <c r="C257" s="52"/>
    </row>
    <row r="258" spans="1:4" x14ac:dyDescent="0.2">
      <c r="A258" s="52"/>
      <c r="B258" s="20"/>
      <c r="C258" s="52"/>
    </row>
    <row r="259" spans="1:4" x14ac:dyDescent="0.2">
      <c r="A259" s="52"/>
      <c r="B259" s="20"/>
      <c r="C259" s="52"/>
    </row>
    <row r="261" spans="1:4" x14ac:dyDescent="0.2">
      <c r="A261" s="52"/>
      <c r="B261" s="52"/>
    </row>
    <row r="266" spans="1:4" x14ac:dyDescent="0.2">
      <c r="D266" s="4"/>
    </row>
    <row r="267" spans="1:4" x14ac:dyDescent="0.2">
      <c r="D267" s="4"/>
    </row>
    <row r="268" spans="1:4" x14ac:dyDescent="0.2">
      <c r="D268" s="4"/>
    </row>
    <row r="269" spans="1:4" x14ac:dyDescent="0.2">
      <c r="D269" s="4"/>
    </row>
    <row r="270" spans="1:4" x14ac:dyDescent="0.2">
      <c r="D270" s="4"/>
    </row>
    <row r="271" spans="1:4" x14ac:dyDescent="0.2">
      <c r="D271" s="4"/>
    </row>
    <row r="272" spans="1:4" x14ac:dyDescent="0.2">
      <c r="D272" s="4"/>
    </row>
    <row r="273" spans="4:4" x14ac:dyDescent="0.2">
      <c r="D273" s="4"/>
    </row>
    <row r="274" spans="4:4" x14ac:dyDescent="0.2">
      <c r="D274" s="4"/>
    </row>
    <row r="275" spans="4:4" x14ac:dyDescent="0.2">
      <c r="D275" s="4"/>
    </row>
    <row r="276" spans="4:4" x14ac:dyDescent="0.2">
      <c r="D276" s="4"/>
    </row>
    <row r="277" spans="4:4" x14ac:dyDescent="0.2">
      <c r="D277" s="4"/>
    </row>
    <row r="278" spans="4:4" x14ac:dyDescent="0.2">
      <c r="D278" s="4"/>
    </row>
    <row r="279" spans="4:4" x14ac:dyDescent="0.2">
      <c r="D279" s="4"/>
    </row>
    <row r="280" spans="4:4" x14ac:dyDescent="0.2">
      <c r="D280" s="4"/>
    </row>
    <row r="281" spans="4:4" x14ac:dyDescent="0.2">
      <c r="D281" s="4"/>
    </row>
    <row r="282" spans="4:4" x14ac:dyDescent="0.2">
      <c r="D282" s="4"/>
    </row>
    <row r="283" spans="4:4" x14ac:dyDescent="0.2">
      <c r="D283" s="4"/>
    </row>
    <row r="284" spans="4:4" x14ac:dyDescent="0.2">
      <c r="D284" s="4"/>
    </row>
    <row r="285" spans="4:4" x14ac:dyDescent="0.2">
      <c r="D285" s="4"/>
    </row>
    <row r="286" spans="4:4" x14ac:dyDescent="0.2">
      <c r="D286" s="4"/>
    </row>
    <row r="287" spans="4:4" x14ac:dyDescent="0.2">
      <c r="D287" s="4"/>
    </row>
    <row r="288" spans="4:4" x14ac:dyDescent="0.2">
      <c r="D288" s="4"/>
    </row>
    <row r="289" spans="4:4" x14ac:dyDescent="0.2">
      <c r="D289" s="4"/>
    </row>
    <row r="290" spans="4:4" x14ac:dyDescent="0.2">
      <c r="D290" s="4"/>
    </row>
    <row r="291" spans="4:4" x14ac:dyDescent="0.2">
      <c r="D291" s="4"/>
    </row>
    <row r="292" spans="4:4" x14ac:dyDescent="0.2">
      <c r="D292" s="4"/>
    </row>
    <row r="293" spans="4:4" x14ac:dyDescent="0.2">
      <c r="D293" s="4"/>
    </row>
    <row r="294" spans="4:4" x14ac:dyDescent="0.2">
      <c r="D294" s="4"/>
    </row>
    <row r="295" spans="4:4" x14ac:dyDescent="0.2">
      <c r="D295" s="4"/>
    </row>
    <row r="296" spans="4:4" x14ac:dyDescent="0.2">
      <c r="D296" s="4"/>
    </row>
    <row r="297" spans="4:4" x14ac:dyDescent="0.2">
      <c r="D297" s="4"/>
    </row>
    <row r="298" spans="4:4" x14ac:dyDescent="0.2">
      <c r="D298" s="4"/>
    </row>
    <row r="299" spans="4:4" x14ac:dyDescent="0.2">
      <c r="D299" s="4"/>
    </row>
    <row r="300" spans="4:4" x14ac:dyDescent="0.2">
      <c r="D300" s="4"/>
    </row>
    <row r="301" spans="4:4" x14ac:dyDescent="0.2">
      <c r="D301" s="4"/>
    </row>
    <row r="302" spans="4:4" x14ac:dyDescent="0.2">
      <c r="D302" s="4"/>
    </row>
    <row r="303" spans="4:4" x14ac:dyDescent="0.2">
      <c r="D303" s="4"/>
    </row>
    <row r="304" spans="4:4" x14ac:dyDescent="0.2">
      <c r="D304" s="4"/>
    </row>
    <row r="305" spans="4:4" x14ac:dyDescent="0.2">
      <c r="D305" s="4"/>
    </row>
    <row r="306" spans="4:4" x14ac:dyDescent="0.2">
      <c r="D306" s="4"/>
    </row>
    <row r="307" spans="4:4" x14ac:dyDescent="0.2">
      <c r="D307" s="4"/>
    </row>
    <row r="308" spans="4:4" x14ac:dyDescent="0.2">
      <c r="D308" s="4"/>
    </row>
    <row r="309" spans="4:4" x14ac:dyDescent="0.2">
      <c r="D309" s="4"/>
    </row>
    <row r="310" spans="4:4" x14ac:dyDescent="0.2">
      <c r="D310" s="4"/>
    </row>
    <row r="311" spans="4:4" x14ac:dyDescent="0.2">
      <c r="D311" s="4"/>
    </row>
    <row r="312" spans="4:4" x14ac:dyDescent="0.2">
      <c r="D312" s="4"/>
    </row>
  </sheetData>
  <pageMargins left="0.8" right="0.2" top="0.43" bottom="0.44" header="0.18" footer="0.33"/>
  <pageSetup scale="72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N38"/>
  <sheetViews>
    <sheetView zoomScale="59" zoomScaleNormal="59" workbookViewId="0">
      <selection activeCell="H24" sqref="H24"/>
    </sheetView>
    <sheetView topLeftCell="A4" workbookViewId="1"/>
    <sheetView zoomScale="70" zoomScaleNormal="70" workbookViewId="2">
      <selection activeCell="M27" sqref="M27"/>
    </sheetView>
    <sheetView topLeftCell="F7" workbookViewId="3">
      <selection activeCell="M26" sqref="M26"/>
    </sheetView>
  </sheetViews>
  <sheetFormatPr defaultRowHeight="15" x14ac:dyDescent="0.25"/>
  <cols>
    <col min="1" max="1" width="18.42578125" customWidth="1"/>
    <col min="2" max="2" width="11.42578125" customWidth="1"/>
    <col min="10" max="10" width="14.7109375" customWidth="1"/>
    <col min="257" max="257" width="18.42578125" customWidth="1"/>
    <col min="258" max="258" width="11.42578125" customWidth="1"/>
    <col min="513" max="513" width="18.42578125" customWidth="1"/>
    <col min="514" max="514" width="11.42578125" customWidth="1"/>
    <col min="769" max="769" width="18.42578125" customWidth="1"/>
    <col min="770" max="770" width="11.42578125" customWidth="1"/>
    <col min="1025" max="1025" width="18.42578125" customWidth="1"/>
    <col min="1026" max="1026" width="11.42578125" customWidth="1"/>
    <col min="1281" max="1281" width="18.42578125" customWidth="1"/>
    <col min="1282" max="1282" width="11.42578125" customWidth="1"/>
    <col min="1537" max="1537" width="18.42578125" customWidth="1"/>
    <col min="1538" max="1538" width="11.42578125" customWidth="1"/>
    <col min="1793" max="1793" width="18.42578125" customWidth="1"/>
    <col min="1794" max="1794" width="11.42578125" customWidth="1"/>
    <col min="2049" max="2049" width="18.42578125" customWidth="1"/>
    <col min="2050" max="2050" width="11.42578125" customWidth="1"/>
    <col min="2305" max="2305" width="18.42578125" customWidth="1"/>
    <col min="2306" max="2306" width="11.42578125" customWidth="1"/>
    <col min="2561" max="2561" width="18.42578125" customWidth="1"/>
    <col min="2562" max="2562" width="11.42578125" customWidth="1"/>
    <col min="2817" max="2817" width="18.42578125" customWidth="1"/>
    <col min="2818" max="2818" width="11.42578125" customWidth="1"/>
    <col min="3073" max="3073" width="18.42578125" customWidth="1"/>
    <col min="3074" max="3074" width="11.42578125" customWidth="1"/>
    <col min="3329" max="3329" width="18.42578125" customWidth="1"/>
    <col min="3330" max="3330" width="11.42578125" customWidth="1"/>
    <col min="3585" max="3585" width="18.42578125" customWidth="1"/>
    <col min="3586" max="3586" width="11.42578125" customWidth="1"/>
    <col min="3841" max="3841" width="18.42578125" customWidth="1"/>
    <col min="3842" max="3842" width="11.42578125" customWidth="1"/>
    <col min="4097" max="4097" width="18.42578125" customWidth="1"/>
    <col min="4098" max="4098" width="11.42578125" customWidth="1"/>
    <col min="4353" max="4353" width="18.42578125" customWidth="1"/>
    <col min="4354" max="4354" width="11.42578125" customWidth="1"/>
    <col min="4609" max="4609" width="18.42578125" customWidth="1"/>
    <col min="4610" max="4610" width="11.42578125" customWidth="1"/>
    <col min="4865" max="4865" width="18.42578125" customWidth="1"/>
    <col min="4866" max="4866" width="11.42578125" customWidth="1"/>
    <col min="5121" max="5121" width="18.42578125" customWidth="1"/>
    <col min="5122" max="5122" width="11.42578125" customWidth="1"/>
    <col min="5377" max="5377" width="18.42578125" customWidth="1"/>
    <col min="5378" max="5378" width="11.42578125" customWidth="1"/>
    <col min="5633" max="5633" width="18.42578125" customWidth="1"/>
    <col min="5634" max="5634" width="11.42578125" customWidth="1"/>
    <col min="5889" max="5889" width="18.42578125" customWidth="1"/>
    <col min="5890" max="5890" width="11.42578125" customWidth="1"/>
    <col min="6145" max="6145" width="18.42578125" customWidth="1"/>
    <col min="6146" max="6146" width="11.42578125" customWidth="1"/>
    <col min="6401" max="6401" width="18.42578125" customWidth="1"/>
    <col min="6402" max="6402" width="11.42578125" customWidth="1"/>
    <col min="6657" max="6657" width="18.42578125" customWidth="1"/>
    <col min="6658" max="6658" width="11.42578125" customWidth="1"/>
    <col min="6913" max="6913" width="18.42578125" customWidth="1"/>
    <col min="6914" max="6914" width="11.42578125" customWidth="1"/>
    <col min="7169" max="7169" width="18.42578125" customWidth="1"/>
    <col min="7170" max="7170" width="11.42578125" customWidth="1"/>
    <col min="7425" max="7425" width="18.42578125" customWidth="1"/>
    <col min="7426" max="7426" width="11.42578125" customWidth="1"/>
    <col min="7681" max="7681" width="18.42578125" customWidth="1"/>
    <col min="7682" max="7682" width="11.42578125" customWidth="1"/>
    <col min="7937" max="7937" width="18.42578125" customWidth="1"/>
    <col min="7938" max="7938" width="11.42578125" customWidth="1"/>
    <col min="8193" max="8193" width="18.42578125" customWidth="1"/>
    <col min="8194" max="8194" width="11.42578125" customWidth="1"/>
    <col min="8449" max="8449" width="18.42578125" customWidth="1"/>
    <col min="8450" max="8450" width="11.42578125" customWidth="1"/>
    <col min="8705" max="8705" width="18.42578125" customWidth="1"/>
    <col min="8706" max="8706" width="11.42578125" customWidth="1"/>
    <col min="8961" max="8961" width="18.42578125" customWidth="1"/>
    <col min="8962" max="8962" width="11.42578125" customWidth="1"/>
    <col min="9217" max="9217" width="18.42578125" customWidth="1"/>
    <col min="9218" max="9218" width="11.42578125" customWidth="1"/>
    <col min="9473" max="9473" width="18.42578125" customWidth="1"/>
    <col min="9474" max="9474" width="11.42578125" customWidth="1"/>
    <col min="9729" max="9729" width="18.42578125" customWidth="1"/>
    <col min="9730" max="9730" width="11.42578125" customWidth="1"/>
    <col min="9985" max="9985" width="18.42578125" customWidth="1"/>
    <col min="9986" max="9986" width="11.42578125" customWidth="1"/>
    <col min="10241" max="10241" width="18.42578125" customWidth="1"/>
    <col min="10242" max="10242" width="11.42578125" customWidth="1"/>
    <col min="10497" max="10497" width="18.42578125" customWidth="1"/>
    <col min="10498" max="10498" width="11.42578125" customWidth="1"/>
    <col min="10753" max="10753" width="18.42578125" customWidth="1"/>
    <col min="10754" max="10754" width="11.42578125" customWidth="1"/>
    <col min="11009" max="11009" width="18.42578125" customWidth="1"/>
    <col min="11010" max="11010" width="11.42578125" customWidth="1"/>
    <col min="11265" max="11265" width="18.42578125" customWidth="1"/>
    <col min="11266" max="11266" width="11.42578125" customWidth="1"/>
    <col min="11521" max="11521" width="18.42578125" customWidth="1"/>
    <col min="11522" max="11522" width="11.42578125" customWidth="1"/>
    <col min="11777" max="11777" width="18.42578125" customWidth="1"/>
    <col min="11778" max="11778" width="11.42578125" customWidth="1"/>
    <col min="12033" max="12033" width="18.42578125" customWidth="1"/>
    <col min="12034" max="12034" width="11.42578125" customWidth="1"/>
    <col min="12289" max="12289" width="18.42578125" customWidth="1"/>
    <col min="12290" max="12290" width="11.42578125" customWidth="1"/>
    <col min="12545" max="12545" width="18.42578125" customWidth="1"/>
    <col min="12546" max="12546" width="11.42578125" customWidth="1"/>
    <col min="12801" max="12801" width="18.42578125" customWidth="1"/>
    <col min="12802" max="12802" width="11.42578125" customWidth="1"/>
    <col min="13057" max="13057" width="18.42578125" customWidth="1"/>
    <col min="13058" max="13058" width="11.42578125" customWidth="1"/>
    <col min="13313" max="13313" width="18.42578125" customWidth="1"/>
    <col min="13314" max="13314" width="11.42578125" customWidth="1"/>
    <col min="13569" max="13569" width="18.42578125" customWidth="1"/>
    <col min="13570" max="13570" width="11.42578125" customWidth="1"/>
    <col min="13825" max="13825" width="18.42578125" customWidth="1"/>
    <col min="13826" max="13826" width="11.42578125" customWidth="1"/>
    <col min="14081" max="14081" width="18.42578125" customWidth="1"/>
    <col min="14082" max="14082" width="11.42578125" customWidth="1"/>
    <col min="14337" max="14337" width="18.42578125" customWidth="1"/>
    <col min="14338" max="14338" width="11.42578125" customWidth="1"/>
    <col min="14593" max="14593" width="18.42578125" customWidth="1"/>
    <col min="14594" max="14594" width="11.42578125" customWidth="1"/>
    <col min="14849" max="14849" width="18.42578125" customWidth="1"/>
    <col min="14850" max="14850" width="11.42578125" customWidth="1"/>
    <col min="15105" max="15105" width="18.42578125" customWidth="1"/>
    <col min="15106" max="15106" width="11.42578125" customWidth="1"/>
    <col min="15361" max="15361" width="18.42578125" customWidth="1"/>
    <col min="15362" max="15362" width="11.42578125" customWidth="1"/>
    <col min="15617" max="15617" width="18.42578125" customWidth="1"/>
    <col min="15618" max="15618" width="11.42578125" customWidth="1"/>
    <col min="15873" max="15873" width="18.42578125" customWidth="1"/>
    <col min="15874" max="15874" width="11.42578125" customWidth="1"/>
    <col min="16129" max="16129" width="18.42578125" customWidth="1"/>
    <col min="16130" max="16130" width="11.42578125" customWidth="1"/>
  </cols>
  <sheetData>
    <row r="1" spans="1:1" ht="15.75" x14ac:dyDescent="0.25">
      <c r="A1" s="95" t="str">
        <f>'100176 Cost Report Extracts'!A1</f>
        <v>Palm Beach Gardens</v>
      </c>
    </row>
    <row r="2" spans="1:1" ht="15.75" x14ac:dyDescent="0.25">
      <c r="A2" s="97" t="str">
        <f>'100176 Cost Report Extracts'!A2</f>
        <v>2018 State Data Cost Report</v>
      </c>
    </row>
    <row r="21" spans="1:14" ht="15.75" thickBot="1" x14ac:dyDescent="0.3"/>
    <row r="22" spans="1:14" s="183" customFormat="1" ht="30" x14ac:dyDescent="0.25">
      <c r="A22" s="180"/>
      <c r="B22" s="181" t="s">
        <v>332</v>
      </c>
      <c r="C22" s="182" t="s">
        <v>333</v>
      </c>
      <c r="L22" s="180"/>
      <c r="M22" s="181" t="s">
        <v>332</v>
      </c>
      <c r="N22" s="182" t="s">
        <v>333</v>
      </c>
    </row>
    <row r="23" spans="1:14" x14ac:dyDescent="0.25">
      <c r="A23" s="121" t="s">
        <v>334</v>
      </c>
      <c r="B23" s="184">
        <f>'Hospital Gov Non-Gov'!F7/'Hospital Gov Non-Gov'!F6</f>
        <v>0.16056395752582378</v>
      </c>
      <c r="C23" s="185">
        <f>'RCC Appenndix'!B7</f>
        <v>0.11049305141052312</v>
      </c>
      <c r="L23" s="121" t="s">
        <v>408</v>
      </c>
      <c r="M23" s="184">
        <f>'FL - State Data'!E26/'FL - State Data'!E25</f>
        <v>0.28921265429404613</v>
      </c>
      <c r="N23" s="185">
        <f>'FL - State Data'!B13</f>
        <v>0.11049305141052311</v>
      </c>
    </row>
    <row r="24" spans="1:14" x14ac:dyDescent="0.25">
      <c r="A24" s="121" t="s">
        <v>348</v>
      </c>
      <c r="B24" s="184">
        <f>'Non Gov Managed Care'!F6/'Non Gov Managed Care'!F5</f>
        <v>0.28163180141455507</v>
      </c>
      <c r="C24" s="185">
        <f>C23</f>
        <v>0.11049305141052312</v>
      </c>
      <c r="L24" s="121" t="s">
        <v>410</v>
      </c>
      <c r="M24" s="184">
        <f>'FL - State Data'!G15/'FL - State Data'!G14</f>
        <v>0.26999965613870924</v>
      </c>
      <c r="N24" s="185">
        <f>N23</f>
        <v>0.11049305141052311</v>
      </c>
    </row>
    <row r="25" spans="1:14" ht="15.75" thickBot="1" x14ac:dyDescent="0.3">
      <c r="A25" s="186" t="s">
        <v>335</v>
      </c>
      <c r="B25" s="187">
        <f>('Non Gov Managed Care'!E6-'Non Gov Managed Care'!F6)/('Non Gov Managed Care'!E5-'Non Gov Managed Care'!F5)</f>
        <v>0.25301532600108112</v>
      </c>
      <c r="C25" s="188">
        <f>C23</f>
        <v>0.11049305141052312</v>
      </c>
      <c r="L25" s="121" t="s">
        <v>409</v>
      </c>
      <c r="M25" s="184">
        <f>'FL - State Data'!E28/'FL - State Data'!E27</f>
        <v>0.27318647065518725</v>
      </c>
      <c r="N25" s="185">
        <f>N24</f>
        <v>0.11049305141052311</v>
      </c>
    </row>
    <row r="26" spans="1:14" x14ac:dyDescent="0.25">
      <c r="L26" s="121" t="s">
        <v>411</v>
      </c>
      <c r="M26" s="184">
        <f>'FL - State Data'!H15/'FL - State Data'!H14</f>
        <v>0.23487469358926216</v>
      </c>
      <c r="N26" s="185">
        <f>N25</f>
        <v>0.11049305141052311</v>
      </c>
    </row>
    <row r="27" spans="1:14" x14ac:dyDescent="0.25">
      <c r="A27" t="s">
        <v>336</v>
      </c>
      <c r="B27" s="138">
        <f>B24-B25</f>
        <v>2.8616475413473952E-2</v>
      </c>
    </row>
    <row r="28" spans="1:14" x14ac:dyDescent="0.25">
      <c r="A28" t="s">
        <v>337</v>
      </c>
      <c r="B28" s="138">
        <f>B27/B25</f>
        <v>0.11310174709871794</v>
      </c>
      <c r="J28" s="244" t="s">
        <v>406</v>
      </c>
      <c r="K28" s="245"/>
    </row>
    <row r="29" spans="1:14" x14ac:dyDescent="0.25">
      <c r="J29" s="245" t="s">
        <v>336</v>
      </c>
      <c r="K29" s="246">
        <f>M23-M24</f>
        <v>1.9212998155336891E-2</v>
      </c>
    </row>
    <row r="30" spans="1:14" x14ac:dyDescent="0.25">
      <c r="A30" t="s">
        <v>312</v>
      </c>
      <c r="B30" t="str">
        <f>IF(B24&gt;B25,"Unfavorable","Favorable")</f>
        <v>Unfavorable</v>
      </c>
      <c r="J30" s="245" t="s">
        <v>337</v>
      </c>
      <c r="K30" s="246">
        <f>K29/M24</f>
        <v>7.1159343052890525E-2</v>
      </c>
    </row>
    <row r="31" spans="1:14" x14ac:dyDescent="0.25">
      <c r="B31" t="str">
        <f>IF(B24&gt;B25,"Disadvantage","Advantage")</f>
        <v>Disadvantage</v>
      </c>
    </row>
    <row r="32" spans="1:14" x14ac:dyDescent="0.25">
      <c r="J32" s="244" t="s">
        <v>407</v>
      </c>
      <c r="K32" s="245"/>
    </row>
    <row r="33" spans="1:11" x14ac:dyDescent="0.25">
      <c r="A33" t="s">
        <v>349</v>
      </c>
      <c r="B33" s="138">
        <f>1-B24</f>
        <v>0.71836819858544487</v>
      </c>
      <c r="J33" s="245" t="s">
        <v>336</v>
      </c>
      <c r="K33" s="246">
        <f>M25-M26</f>
        <v>3.831177706592509E-2</v>
      </c>
    </row>
    <row r="34" spans="1:11" x14ac:dyDescent="0.25">
      <c r="A34" t="s">
        <v>338</v>
      </c>
      <c r="B34" s="138">
        <f>1-B25</f>
        <v>0.74698467399891888</v>
      </c>
      <c r="J34" s="245" t="s">
        <v>337</v>
      </c>
      <c r="K34" s="246">
        <f>K33/M26</f>
        <v>0.16311581499249522</v>
      </c>
    </row>
    <row r="36" spans="1:11" x14ac:dyDescent="0.25">
      <c r="A36" t="s">
        <v>339</v>
      </c>
    </row>
    <row r="37" spans="1:11" x14ac:dyDescent="0.25">
      <c r="A37" t="s">
        <v>347</v>
      </c>
      <c r="B37" s="138">
        <f>(B24-C24)/C24</f>
        <v>1.5488643658521775</v>
      </c>
    </row>
    <row r="38" spans="1:11" x14ac:dyDescent="0.25">
      <c r="A38" t="s">
        <v>340</v>
      </c>
      <c r="B38" s="138">
        <f>(B25-C25)/C25</f>
        <v>1.2898754516339159</v>
      </c>
    </row>
  </sheetData>
  <pageMargins left="0.7" right="0.7" top="0.75" bottom="0.75" header="0.3" footer="0.3"/>
  <pageSetup scale="63" orientation="landscape" r:id="rId1"/>
  <headerFooter>
    <oddFooter>&amp;F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25"/>
  <sheetViews>
    <sheetView workbookViewId="0">
      <selection activeCell="B5" sqref="B5:D16"/>
    </sheetView>
    <sheetView tabSelected="1" topLeftCell="A7" workbookViewId="1">
      <selection activeCell="B5" sqref="B5:D16"/>
    </sheetView>
    <sheetView zoomScale="70" zoomScaleNormal="70" workbookViewId="2">
      <selection activeCell="B5" sqref="B5:D16"/>
    </sheetView>
    <sheetView workbookViewId="3"/>
  </sheetViews>
  <sheetFormatPr defaultRowHeight="15" x14ac:dyDescent="0.25"/>
  <cols>
    <col min="2" max="2" width="33.85546875" customWidth="1"/>
    <col min="3" max="3" width="14.28515625" customWidth="1"/>
    <col min="4" max="4" width="13.5703125" customWidth="1"/>
    <col min="258" max="258" width="28.7109375" customWidth="1"/>
    <col min="259" max="260" width="13.5703125" customWidth="1"/>
    <col min="514" max="514" width="28.7109375" customWidth="1"/>
    <col min="515" max="516" width="13.5703125" customWidth="1"/>
    <col min="770" max="770" width="28.7109375" customWidth="1"/>
    <col min="771" max="772" width="13.5703125" customWidth="1"/>
    <col min="1026" max="1026" width="28.7109375" customWidth="1"/>
    <col min="1027" max="1028" width="13.5703125" customWidth="1"/>
    <col min="1282" max="1282" width="28.7109375" customWidth="1"/>
    <col min="1283" max="1284" width="13.5703125" customWidth="1"/>
    <col min="1538" max="1538" width="28.7109375" customWidth="1"/>
    <col min="1539" max="1540" width="13.5703125" customWidth="1"/>
    <col min="1794" max="1794" width="28.7109375" customWidth="1"/>
    <col min="1795" max="1796" width="13.5703125" customWidth="1"/>
    <col min="2050" max="2050" width="28.7109375" customWidth="1"/>
    <col min="2051" max="2052" width="13.5703125" customWidth="1"/>
    <col min="2306" max="2306" width="28.7109375" customWidth="1"/>
    <col min="2307" max="2308" width="13.5703125" customWidth="1"/>
    <col min="2562" max="2562" width="28.7109375" customWidth="1"/>
    <col min="2563" max="2564" width="13.5703125" customWidth="1"/>
    <col min="2818" max="2818" width="28.7109375" customWidth="1"/>
    <col min="2819" max="2820" width="13.5703125" customWidth="1"/>
    <col min="3074" max="3074" width="28.7109375" customWidth="1"/>
    <col min="3075" max="3076" width="13.5703125" customWidth="1"/>
    <col min="3330" max="3330" width="28.7109375" customWidth="1"/>
    <col min="3331" max="3332" width="13.5703125" customWidth="1"/>
    <col min="3586" max="3586" width="28.7109375" customWidth="1"/>
    <col min="3587" max="3588" width="13.5703125" customWidth="1"/>
    <col min="3842" max="3842" width="28.7109375" customWidth="1"/>
    <col min="3843" max="3844" width="13.5703125" customWidth="1"/>
    <col min="4098" max="4098" width="28.7109375" customWidth="1"/>
    <col min="4099" max="4100" width="13.5703125" customWidth="1"/>
    <col min="4354" max="4354" width="28.7109375" customWidth="1"/>
    <col min="4355" max="4356" width="13.5703125" customWidth="1"/>
    <col min="4610" max="4610" width="28.7109375" customWidth="1"/>
    <col min="4611" max="4612" width="13.5703125" customWidth="1"/>
    <col min="4866" max="4866" width="28.7109375" customWidth="1"/>
    <col min="4867" max="4868" width="13.5703125" customWidth="1"/>
    <col min="5122" max="5122" width="28.7109375" customWidth="1"/>
    <col min="5123" max="5124" width="13.5703125" customWidth="1"/>
    <col min="5378" max="5378" width="28.7109375" customWidth="1"/>
    <col min="5379" max="5380" width="13.5703125" customWidth="1"/>
    <col min="5634" max="5634" width="28.7109375" customWidth="1"/>
    <col min="5635" max="5636" width="13.5703125" customWidth="1"/>
    <col min="5890" max="5890" width="28.7109375" customWidth="1"/>
    <col min="5891" max="5892" width="13.5703125" customWidth="1"/>
    <col min="6146" max="6146" width="28.7109375" customWidth="1"/>
    <col min="6147" max="6148" width="13.5703125" customWidth="1"/>
    <col min="6402" max="6402" width="28.7109375" customWidth="1"/>
    <col min="6403" max="6404" width="13.5703125" customWidth="1"/>
    <col min="6658" max="6658" width="28.7109375" customWidth="1"/>
    <col min="6659" max="6660" width="13.5703125" customWidth="1"/>
    <col min="6914" max="6914" width="28.7109375" customWidth="1"/>
    <col min="6915" max="6916" width="13.5703125" customWidth="1"/>
    <col min="7170" max="7170" width="28.7109375" customWidth="1"/>
    <col min="7171" max="7172" width="13.5703125" customWidth="1"/>
    <col min="7426" max="7426" width="28.7109375" customWidth="1"/>
    <col min="7427" max="7428" width="13.5703125" customWidth="1"/>
    <col min="7682" max="7682" width="28.7109375" customWidth="1"/>
    <col min="7683" max="7684" width="13.5703125" customWidth="1"/>
    <col min="7938" max="7938" width="28.7109375" customWidth="1"/>
    <col min="7939" max="7940" width="13.5703125" customWidth="1"/>
    <col min="8194" max="8194" width="28.7109375" customWidth="1"/>
    <col min="8195" max="8196" width="13.5703125" customWidth="1"/>
    <col min="8450" max="8450" width="28.7109375" customWidth="1"/>
    <col min="8451" max="8452" width="13.5703125" customWidth="1"/>
    <col min="8706" max="8706" width="28.7109375" customWidth="1"/>
    <col min="8707" max="8708" width="13.5703125" customWidth="1"/>
    <col min="8962" max="8962" width="28.7109375" customWidth="1"/>
    <col min="8963" max="8964" width="13.5703125" customWidth="1"/>
    <col min="9218" max="9218" width="28.7109375" customWidth="1"/>
    <col min="9219" max="9220" width="13.5703125" customWidth="1"/>
    <col min="9474" max="9474" width="28.7109375" customWidth="1"/>
    <col min="9475" max="9476" width="13.5703125" customWidth="1"/>
    <col min="9730" max="9730" width="28.7109375" customWidth="1"/>
    <col min="9731" max="9732" width="13.5703125" customWidth="1"/>
    <col min="9986" max="9986" width="28.7109375" customWidth="1"/>
    <col min="9987" max="9988" width="13.5703125" customWidth="1"/>
    <col min="10242" max="10242" width="28.7109375" customWidth="1"/>
    <col min="10243" max="10244" width="13.5703125" customWidth="1"/>
    <col min="10498" max="10498" width="28.7109375" customWidth="1"/>
    <col min="10499" max="10500" width="13.5703125" customWidth="1"/>
    <col min="10754" max="10754" width="28.7109375" customWidth="1"/>
    <col min="10755" max="10756" width="13.5703125" customWidth="1"/>
    <col min="11010" max="11010" width="28.7109375" customWidth="1"/>
    <col min="11011" max="11012" width="13.5703125" customWidth="1"/>
    <col min="11266" max="11266" width="28.7109375" customWidth="1"/>
    <col min="11267" max="11268" width="13.5703125" customWidth="1"/>
    <col min="11522" max="11522" width="28.7109375" customWidth="1"/>
    <col min="11523" max="11524" width="13.5703125" customWidth="1"/>
    <col min="11778" max="11778" width="28.7109375" customWidth="1"/>
    <col min="11779" max="11780" width="13.5703125" customWidth="1"/>
    <col min="12034" max="12034" width="28.7109375" customWidth="1"/>
    <col min="12035" max="12036" width="13.5703125" customWidth="1"/>
    <col min="12290" max="12290" width="28.7109375" customWidth="1"/>
    <col min="12291" max="12292" width="13.5703125" customWidth="1"/>
    <col min="12546" max="12546" width="28.7109375" customWidth="1"/>
    <col min="12547" max="12548" width="13.5703125" customWidth="1"/>
    <col min="12802" max="12802" width="28.7109375" customWidth="1"/>
    <col min="12803" max="12804" width="13.5703125" customWidth="1"/>
    <col min="13058" max="13058" width="28.7109375" customWidth="1"/>
    <col min="13059" max="13060" width="13.5703125" customWidth="1"/>
    <col min="13314" max="13314" width="28.7109375" customWidth="1"/>
    <col min="13315" max="13316" width="13.5703125" customWidth="1"/>
    <col min="13570" max="13570" width="28.7109375" customWidth="1"/>
    <col min="13571" max="13572" width="13.5703125" customWidth="1"/>
    <col min="13826" max="13826" width="28.7109375" customWidth="1"/>
    <col min="13827" max="13828" width="13.5703125" customWidth="1"/>
    <col min="14082" max="14082" width="28.7109375" customWidth="1"/>
    <col min="14083" max="14084" width="13.5703125" customWidth="1"/>
    <col min="14338" max="14338" width="28.7109375" customWidth="1"/>
    <col min="14339" max="14340" width="13.5703125" customWidth="1"/>
    <col min="14594" max="14594" width="28.7109375" customWidth="1"/>
    <col min="14595" max="14596" width="13.5703125" customWidth="1"/>
    <col min="14850" max="14850" width="28.7109375" customWidth="1"/>
    <col min="14851" max="14852" width="13.5703125" customWidth="1"/>
    <col min="15106" max="15106" width="28.7109375" customWidth="1"/>
    <col min="15107" max="15108" width="13.5703125" customWidth="1"/>
    <col min="15362" max="15362" width="28.7109375" customWidth="1"/>
    <col min="15363" max="15364" width="13.5703125" customWidth="1"/>
    <col min="15618" max="15618" width="28.7109375" customWidth="1"/>
    <col min="15619" max="15620" width="13.5703125" customWidth="1"/>
    <col min="15874" max="15874" width="28.7109375" customWidth="1"/>
    <col min="15875" max="15876" width="13.5703125" customWidth="1"/>
    <col min="16130" max="16130" width="28.7109375" customWidth="1"/>
    <col min="16131" max="16132" width="13.5703125" customWidth="1"/>
  </cols>
  <sheetData>
    <row r="1" spans="1:5" ht="15.75" x14ac:dyDescent="0.25">
      <c r="A1" s="95" t="str">
        <f>'100176 Cost Report Extracts'!A1</f>
        <v>Palm Beach Gardens</v>
      </c>
    </row>
    <row r="2" spans="1:5" ht="15.75" x14ac:dyDescent="0.25">
      <c r="A2" s="97" t="str">
        <f>'100176 Cost Report Extracts'!A2</f>
        <v>2018 State Data Cost Report</v>
      </c>
    </row>
    <row r="3" spans="1:5" ht="18" x14ac:dyDescent="0.25">
      <c r="A3" s="146" t="s">
        <v>350</v>
      </c>
    </row>
    <row r="5" spans="1:5" ht="35.25" customHeight="1" x14ac:dyDescent="0.25">
      <c r="B5" s="189"/>
      <c r="C5" s="203" t="s">
        <v>436</v>
      </c>
      <c r="D5" s="203" t="s">
        <v>437</v>
      </c>
    </row>
    <row r="6" spans="1:5" ht="16.5" x14ac:dyDescent="0.25">
      <c r="B6" s="204" t="s">
        <v>351</v>
      </c>
      <c r="C6" s="205">
        <f>'Cigna Data'!C8/1000</f>
        <v>11616.712309999999</v>
      </c>
      <c r="D6" s="205">
        <f>D7*'Comparison to Market'!B25</f>
        <v>10436.343613940751</v>
      </c>
    </row>
    <row r="7" spans="1:5" ht="16.5" x14ac:dyDescent="0.25">
      <c r="B7" s="204" t="s">
        <v>352</v>
      </c>
      <c r="C7" s="205">
        <f>'Cigna Data'!B8/1000</f>
        <v>41247.871340000005</v>
      </c>
      <c r="D7" s="205">
        <f>C7</f>
        <v>41247.871340000005</v>
      </c>
    </row>
    <row r="8" spans="1:5" ht="16.5" x14ac:dyDescent="0.25">
      <c r="B8" s="204" t="s">
        <v>353</v>
      </c>
      <c r="C8" s="206">
        <f>C6/C7</f>
        <v>0.28163180141455507</v>
      </c>
      <c r="D8" s="206">
        <f>D6/D7</f>
        <v>0.25301532600108112</v>
      </c>
    </row>
    <row r="9" spans="1:5" ht="16.5" x14ac:dyDescent="0.25">
      <c r="B9" s="204" t="s">
        <v>341</v>
      </c>
      <c r="C9" s="207">
        <f>C7*'RCC Appenndix'!$B$7</f>
        <v>4557.6031685452635</v>
      </c>
      <c r="D9" s="207">
        <f>D7*'RCC Appenndix'!$B$7</f>
        <v>4557.6031685452635</v>
      </c>
      <c r="E9" s="190"/>
    </row>
    <row r="10" spans="1:5" ht="16.5" x14ac:dyDescent="0.25">
      <c r="B10" s="204" t="s">
        <v>342</v>
      </c>
      <c r="C10" s="205">
        <f>C6-C9</f>
        <v>7059.1091414547354</v>
      </c>
      <c r="D10" s="205">
        <f>D6-D9</f>
        <v>5878.7404453954878</v>
      </c>
    </row>
    <row r="11" spans="1:5" ht="15.75" customHeight="1" x14ac:dyDescent="0.25">
      <c r="B11" s="204" t="s">
        <v>354</v>
      </c>
      <c r="C11" s="205" t="s">
        <v>343</v>
      </c>
      <c r="D11" s="205">
        <f>IF($C$10-$D$10&gt;0, $C$10-$D$10, "N/A")</f>
        <v>1180.3686960592477</v>
      </c>
    </row>
    <row r="12" spans="1:5" hidden="1" x14ac:dyDescent="0.25">
      <c r="B12" s="201"/>
      <c r="C12" s="202"/>
      <c r="D12" s="201"/>
    </row>
    <row r="13" spans="1:5" ht="3.75" customHeight="1" x14ac:dyDescent="0.25">
      <c r="B13" s="201"/>
      <c r="C13" s="202"/>
      <c r="D13" s="201"/>
    </row>
    <row r="14" spans="1:5" ht="12" customHeight="1" x14ac:dyDescent="0.25">
      <c r="B14" s="213" t="s">
        <v>432</v>
      </c>
      <c r="C14" s="202"/>
      <c r="D14" s="201"/>
    </row>
    <row r="15" spans="1:5" ht="9.75" customHeight="1" x14ac:dyDescent="0.25">
      <c r="B15" s="213" t="s">
        <v>438</v>
      </c>
      <c r="C15" s="202"/>
      <c r="D15" s="201"/>
    </row>
    <row r="16" spans="1:5" ht="12" customHeight="1" x14ac:dyDescent="0.25">
      <c r="B16" s="214" t="str">
        <f>TEXT('RCC Appenndix'!B7, "00.00% "&amp;"RCC")</f>
        <v>11.05% RCC</v>
      </c>
      <c r="C16" s="202"/>
      <c r="D16" s="201"/>
    </row>
    <row r="19" spans="2:2" ht="18" x14ac:dyDescent="0.25">
      <c r="B19" s="191" t="s">
        <v>344</v>
      </c>
    </row>
    <row r="20" spans="2:2" ht="18" x14ac:dyDescent="0.25">
      <c r="B20" s="191"/>
    </row>
    <row r="25" spans="2:2" x14ac:dyDescent="0.25">
      <c r="B25" s="192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7"/>
  <sheetViews>
    <sheetView workbookViewId="0">
      <selection activeCell="B7" sqref="B7"/>
    </sheetView>
    <sheetView workbookViewId="1"/>
    <sheetView workbookViewId="2">
      <selection activeCell="B4" sqref="B4"/>
    </sheetView>
    <sheetView tabSelected="1" workbookViewId="3"/>
  </sheetViews>
  <sheetFormatPr defaultRowHeight="15" x14ac:dyDescent="0.25"/>
  <cols>
    <col min="1" max="1" width="24.85546875" customWidth="1"/>
    <col min="2" max="2" width="11.7109375" customWidth="1"/>
  </cols>
  <sheetData>
    <row r="1" spans="1:3" ht="15.75" x14ac:dyDescent="0.25">
      <c r="A1" s="95" t="str">
        <f>'100176 Cost Report Extracts'!A1</f>
        <v>Palm Beach Gardens</v>
      </c>
    </row>
    <row r="2" spans="1:3" ht="15.75" x14ac:dyDescent="0.25">
      <c r="A2" s="97" t="str">
        <f>'100176 Cost Report Extracts'!A2</f>
        <v>2018 State Data Cost Report</v>
      </c>
    </row>
    <row r="3" spans="1:3" ht="15.75" x14ac:dyDescent="0.25">
      <c r="A3" s="159"/>
    </row>
    <row r="4" spans="1:3" ht="23.25" customHeight="1" x14ac:dyDescent="0.25">
      <c r="A4" s="160" t="s">
        <v>320</v>
      </c>
      <c r="B4" s="161">
        <f>'Palm Beach - Main Data Table'!E5</f>
        <v>1717641.6939999999</v>
      </c>
      <c r="C4" t="s">
        <v>413</v>
      </c>
    </row>
    <row r="5" spans="1:3" ht="18.75" customHeight="1" x14ac:dyDescent="0.25">
      <c r="A5" s="160" t="s">
        <v>321</v>
      </c>
      <c r="B5" s="161">
        <f>'Palm Beach - Main Data Table'!E6</f>
        <v>211763.788</v>
      </c>
    </row>
    <row r="6" spans="1:3" ht="21" customHeight="1" x14ac:dyDescent="0.25">
      <c r="A6" s="160" t="s">
        <v>322</v>
      </c>
      <c r="B6" s="161">
        <f>'FL - State Data'!B12/1000</f>
        <v>189787.47200000001</v>
      </c>
    </row>
    <row r="7" spans="1:3" ht="15.75" customHeight="1" x14ac:dyDescent="0.25">
      <c r="A7" s="160" t="s">
        <v>323</v>
      </c>
      <c r="B7" s="162">
        <f>B6/B4</f>
        <v>0.11049305141052312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2"/>
  <sheetViews>
    <sheetView zoomScale="92" zoomScaleNormal="92" workbookViewId="0">
      <selection activeCell="E14" sqref="E14"/>
    </sheetView>
    <sheetView workbookViewId="1"/>
    <sheetView zoomScale="70" zoomScaleNormal="70" zoomScaleSheetLayoutView="80" workbookViewId="2">
      <selection activeCell="I10" sqref="I10"/>
    </sheetView>
    <sheetView workbookViewId="3"/>
  </sheetViews>
  <sheetFormatPr defaultRowHeight="15" x14ac:dyDescent="0.25"/>
  <cols>
    <col min="1" max="1" width="19" customWidth="1"/>
    <col min="2" max="2" width="20.28515625" customWidth="1"/>
    <col min="3" max="3" width="17.85546875" customWidth="1"/>
    <col min="4" max="4" width="20.85546875" customWidth="1"/>
    <col min="5" max="5" width="21.28515625" customWidth="1"/>
    <col min="6" max="6" width="6.28515625" customWidth="1"/>
    <col min="7" max="7" width="14" customWidth="1"/>
    <col min="8" max="8" width="13.85546875" customWidth="1"/>
    <col min="9" max="9" width="16.140625" customWidth="1"/>
    <col min="10" max="10" width="17.7109375" customWidth="1"/>
    <col min="11" max="11" width="15.42578125" customWidth="1"/>
  </cols>
  <sheetData>
    <row r="1" spans="1:11" ht="15.75" x14ac:dyDescent="0.25">
      <c r="A1" s="95"/>
      <c r="B1" s="96"/>
    </row>
    <row r="2" spans="1:11" ht="16.5" thickBot="1" x14ac:dyDescent="0.3">
      <c r="A2" s="97" t="s">
        <v>390</v>
      </c>
    </row>
    <row r="3" spans="1:11" ht="45.75" x14ac:dyDescent="0.25">
      <c r="A3" s="98"/>
      <c r="B3" s="119" t="s">
        <v>284</v>
      </c>
      <c r="C3" s="119" t="s">
        <v>285</v>
      </c>
      <c r="D3" s="119" t="s">
        <v>286</v>
      </c>
      <c r="E3" s="217" t="s">
        <v>64</v>
      </c>
      <c r="F3" s="119"/>
      <c r="G3" s="218" t="s">
        <v>287</v>
      </c>
      <c r="H3" s="119" t="s">
        <v>288</v>
      </c>
      <c r="I3" s="119" t="s">
        <v>289</v>
      </c>
      <c r="J3" s="318" t="s">
        <v>511</v>
      </c>
      <c r="K3" s="217" t="s">
        <v>290</v>
      </c>
    </row>
    <row r="4" spans="1:11" ht="15.75" x14ac:dyDescent="0.25">
      <c r="A4" s="104" t="s">
        <v>291</v>
      </c>
      <c r="B4" s="261">
        <f>'100176 C-3a'!G6+'100176 C-3a'!G11</f>
        <v>1063058162</v>
      </c>
      <c r="C4" s="261">
        <f>'100176 C-3a'!G7+'100176 C-3a'!G12</f>
        <v>120419900</v>
      </c>
      <c r="D4" s="261">
        <f>'100176 C-3a'!G8</f>
        <v>42062652</v>
      </c>
      <c r="E4" s="262">
        <f>B4+C4+D4+G4</f>
        <v>1717641694</v>
      </c>
      <c r="G4" s="230">
        <f>SUM(H4:K4)</f>
        <v>492100980</v>
      </c>
      <c r="H4" s="230">
        <f>'100176 C-3a'!G3</f>
        <v>86597791</v>
      </c>
      <c r="I4" s="230">
        <f>'100176 C-3a'!G15+'100176 C-3a'!G9</f>
        <v>13478247</v>
      </c>
      <c r="J4" s="319">
        <f>B19+B21</f>
        <v>17314499.899999999</v>
      </c>
      <c r="K4" s="230">
        <f>'100176 C-3a'!G13+'100176 C-3a'!G14-J4</f>
        <v>374710442.10000002</v>
      </c>
    </row>
    <row r="5" spans="1:11" ht="15.75" x14ac:dyDescent="0.25">
      <c r="A5" s="11" t="s">
        <v>292</v>
      </c>
      <c r="B5" s="261">
        <f>'100176 C-3a'!M6+'100176 C-3a'!M11</f>
        <v>102896367</v>
      </c>
      <c r="C5" s="261">
        <f>'100176 C-3a'!M7+'100176 C-3a'!M12</f>
        <v>9152073</v>
      </c>
      <c r="D5" s="261">
        <f>'100176 C-3a'!M8</f>
        <v>27002831</v>
      </c>
      <c r="E5" s="262">
        <f>B5+C5+D5+G5</f>
        <v>275791348</v>
      </c>
      <c r="G5" s="230">
        <f>SUM(H5:K5)</f>
        <v>136740077</v>
      </c>
      <c r="H5" s="262">
        <f>'100176 C-3a'!M2+'100176 C-3a'!M3+'100176 C-3a'!M4+'100176 C-3a'!M5</f>
        <v>31068718</v>
      </c>
      <c r="I5" s="262">
        <f>'100176 C-3a'!M15+'100176 C-3a'!M9</f>
        <v>5085765</v>
      </c>
      <c r="J5" s="319">
        <f>B20+B22</f>
        <v>4597740.6400000006</v>
      </c>
      <c r="K5" s="262">
        <f>'100176 C-3a'!M13+'100176 C-3a'!M14-J5</f>
        <v>95987853.359999999</v>
      </c>
    </row>
    <row r="6" spans="1:11" ht="15.75" x14ac:dyDescent="0.25">
      <c r="A6" s="11" t="s">
        <v>293</v>
      </c>
      <c r="B6" s="229">
        <f>B4*$B$13</f>
        <v>117460540.1462422</v>
      </c>
      <c r="C6" s="229">
        <f t="shared" ref="C6:D6" si="0">C4*$B$13</f>
        <v>13305562.201550052</v>
      </c>
      <c r="D6" s="229">
        <f t="shared" si="0"/>
        <v>4647630.7698989427</v>
      </c>
      <c r="E6" s="230">
        <f t="shared" ref="E6" si="1">B6+C6+D6+G6</f>
        <v>187874340.07240182</v>
      </c>
      <c r="G6" s="230">
        <f>SUM(H6:K6)</f>
        <v>52460606.954710618</v>
      </c>
      <c r="H6" s="230">
        <f>H4*$B$13</f>
        <v>9568454.1730007362</v>
      </c>
      <c r="I6" s="230">
        <f t="shared" ref="I6:J6" si="2">I4*$B$13</f>
        <v>1489252.638694729</v>
      </c>
      <c r="J6" s="320">
        <f t="shared" si="2"/>
        <v>1913131.927598197</v>
      </c>
      <c r="K6" s="230">
        <f>K4*$B$13-J6</f>
        <v>39489768.215416953</v>
      </c>
    </row>
    <row r="7" spans="1:11" ht="16.5" thickBot="1" x14ac:dyDescent="0.3">
      <c r="A7" s="111"/>
      <c r="B7" s="112"/>
      <c r="C7" s="112"/>
      <c r="D7" s="112"/>
      <c r="E7" s="113"/>
      <c r="G7" s="114"/>
      <c r="H7" s="113"/>
      <c r="I7" s="114"/>
      <c r="J7" s="321"/>
      <c r="K7" s="198"/>
    </row>
    <row r="8" spans="1:11" ht="15.75" x14ac:dyDescent="0.25">
      <c r="A8" s="7"/>
      <c r="B8" s="115"/>
      <c r="C8" s="115"/>
      <c r="D8" s="115"/>
      <c r="E8" s="115"/>
      <c r="I8" s="122">
        <f>E5+'Palm Beach - Main Data Table'!E21</f>
        <v>211763788</v>
      </c>
    </row>
    <row r="9" spans="1:11" ht="16.5" thickBot="1" x14ac:dyDescent="0.3">
      <c r="A9" s="116"/>
      <c r="B9" s="116"/>
      <c r="C9" s="116"/>
      <c r="D9" s="221" t="s">
        <v>398</v>
      </c>
      <c r="E9" s="221" t="s">
        <v>399</v>
      </c>
      <c r="F9" s="116"/>
      <c r="G9" s="116"/>
      <c r="H9" s="116"/>
      <c r="I9" s="116"/>
      <c r="J9" s="116"/>
      <c r="K9" s="116"/>
    </row>
    <row r="10" spans="1:11" ht="15.75" x14ac:dyDescent="0.25">
      <c r="A10" s="221" t="s">
        <v>391</v>
      </c>
      <c r="B10" s="228">
        <f>E4</f>
        <v>1717641694</v>
      </c>
      <c r="C10" s="116"/>
      <c r="D10" s="316">
        <f>'100176 C-3a'!E13+'100176 C-3a'!E14</f>
        <v>201618071</v>
      </c>
      <c r="E10" s="316">
        <f>'100176 C-3a'!F13+'100176 C-3a'!F14</f>
        <v>190406871</v>
      </c>
      <c r="F10" s="116"/>
      <c r="G10" s="231" t="s">
        <v>404</v>
      </c>
      <c r="H10" s="232"/>
      <c r="I10" s="233">
        <f>'100176 C-3a'!M17</f>
        <v>-2864420</v>
      </c>
      <c r="J10" s="116"/>
      <c r="K10" s="116"/>
    </row>
    <row r="11" spans="1:11" ht="31.5" thickBot="1" x14ac:dyDescent="0.3">
      <c r="A11" s="222" t="s">
        <v>392</v>
      </c>
      <c r="B11" s="228">
        <f>E5</f>
        <v>275791348</v>
      </c>
      <c r="C11" s="116"/>
      <c r="D11" s="316">
        <f>'100176 C-3a'!K13+'100176 C-3a'!K14</f>
        <v>55140038</v>
      </c>
      <c r="E11" s="316">
        <f>'100176 C-3a'!L13+'100176 C-3a'!L14</f>
        <v>45445556</v>
      </c>
      <c r="F11" s="116"/>
      <c r="G11" s="234" t="s">
        <v>405</v>
      </c>
      <c r="H11" s="235"/>
      <c r="I11" s="236">
        <f>'100176 C-3a'!M16+'100176 C-3a'!M18+'100176 C-3a'!M19</f>
        <v>-61163140</v>
      </c>
      <c r="J11" s="116"/>
      <c r="K11" s="116"/>
    </row>
    <row r="12" spans="1:11" ht="30.75" x14ac:dyDescent="0.25">
      <c r="A12" s="222" t="s">
        <v>393</v>
      </c>
      <c r="B12" s="228">
        <f>'100176 C-2'!E13</f>
        <v>189787472</v>
      </c>
      <c r="C12" s="116"/>
      <c r="D12" s="116"/>
      <c r="E12" s="116"/>
      <c r="F12" s="116"/>
      <c r="G12" s="116"/>
      <c r="H12" s="116"/>
      <c r="I12" s="116"/>
      <c r="J12" s="116"/>
      <c r="K12" s="116"/>
    </row>
    <row r="13" spans="1:11" ht="15.75" x14ac:dyDescent="0.25">
      <c r="A13" s="221" t="s">
        <v>394</v>
      </c>
      <c r="B13" s="224">
        <f>B12/B10</f>
        <v>0.11049305141052311</v>
      </c>
      <c r="C13" s="116"/>
      <c r="D13" s="221" t="s">
        <v>510</v>
      </c>
      <c r="E13" s="221"/>
      <c r="F13" s="116"/>
      <c r="G13" s="116" t="s">
        <v>406</v>
      </c>
      <c r="H13" s="116" t="s">
        <v>407</v>
      </c>
      <c r="I13" s="116" t="s">
        <v>512</v>
      </c>
      <c r="J13" s="116"/>
      <c r="K13" s="116"/>
    </row>
    <row r="14" spans="1:11" ht="15.75" x14ac:dyDescent="0.25">
      <c r="A14" s="116"/>
      <c r="B14" s="116"/>
      <c r="C14" s="116"/>
      <c r="D14" s="221" t="s">
        <v>400</v>
      </c>
      <c r="E14" s="228">
        <f>'Cigna Claims History'!C14</f>
        <v>29398046.260000002</v>
      </c>
      <c r="F14" s="116"/>
      <c r="G14" s="228">
        <f>D10-E14</f>
        <v>172220024.74000001</v>
      </c>
      <c r="H14" s="228">
        <f>E10-E16</f>
        <v>161242546.02000001</v>
      </c>
      <c r="I14" s="228">
        <f>'Cigna Data'!B8</f>
        <v>41247871.340000004</v>
      </c>
      <c r="J14" s="116"/>
      <c r="K14" s="116"/>
    </row>
    <row r="15" spans="1:11" ht="15.75" x14ac:dyDescent="0.25">
      <c r="A15" s="221" t="s">
        <v>395</v>
      </c>
      <c r="B15" s="223">
        <f>'100176 C-2'!E23</f>
        <v>17609729</v>
      </c>
      <c r="C15" s="116"/>
      <c r="D15" s="221" t="s">
        <v>401</v>
      </c>
      <c r="E15" s="228">
        <f>'Cigna Claims History'!D14</f>
        <v>8640690.5399999991</v>
      </c>
      <c r="F15" s="116"/>
      <c r="G15" s="228">
        <f>D11-E15</f>
        <v>46499347.460000001</v>
      </c>
      <c r="H15" s="228">
        <f>E11-E17</f>
        <v>37871793.590000004</v>
      </c>
      <c r="I15" s="228">
        <f>'Cigna Data'!C8</f>
        <v>11616712.309999999</v>
      </c>
      <c r="J15" s="116"/>
      <c r="K15" s="116"/>
    </row>
    <row r="16" spans="1:11" ht="15.75" x14ac:dyDescent="0.25">
      <c r="A16" s="116"/>
      <c r="B16" s="116"/>
      <c r="C16" s="116"/>
      <c r="D16" s="221" t="s">
        <v>402</v>
      </c>
      <c r="E16" s="228">
        <f>'Cigna Claims History'!C15</f>
        <v>29164324.98</v>
      </c>
      <c r="F16" s="116"/>
      <c r="G16" s="116"/>
      <c r="H16" s="116"/>
      <c r="I16" s="116"/>
      <c r="J16" s="116"/>
      <c r="K16" s="116"/>
    </row>
    <row r="17" spans="1:11" ht="15.75" x14ac:dyDescent="0.25">
      <c r="A17" s="116"/>
      <c r="B17" s="116"/>
      <c r="C17" s="116"/>
      <c r="D17" s="221" t="s">
        <v>403</v>
      </c>
      <c r="E17" s="228">
        <f>'Cigna Claims History'!D15</f>
        <v>7573762.4100000001</v>
      </c>
      <c r="F17" s="116"/>
      <c r="G17" s="116"/>
      <c r="H17" s="116"/>
      <c r="I17" s="116"/>
      <c r="J17" s="116"/>
      <c r="K17" s="116"/>
    </row>
    <row r="18" spans="1:11" ht="15.75" x14ac:dyDescent="0.25">
      <c r="A18" s="221" t="s">
        <v>509</v>
      </c>
      <c r="B18" s="221"/>
      <c r="C18" s="116"/>
      <c r="D18" s="116"/>
      <c r="E18" s="116"/>
      <c r="F18" s="116"/>
      <c r="G18" s="116"/>
      <c r="H18" s="116"/>
      <c r="I18" s="116"/>
      <c r="J18" s="116"/>
      <c r="K18" s="116"/>
    </row>
    <row r="19" spans="1:11" ht="15.75" x14ac:dyDescent="0.25">
      <c r="A19" s="221" t="s">
        <v>400</v>
      </c>
      <c r="B19" s="228">
        <f>'Cigna Claims History'!C25</f>
        <v>7661622.6399999997</v>
      </c>
      <c r="C19" s="116"/>
      <c r="D19" s="116"/>
      <c r="E19" s="116"/>
      <c r="F19" s="116"/>
      <c r="G19" s="116"/>
      <c r="H19" s="116"/>
      <c r="I19" s="116"/>
      <c r="J19" s="116"/>
      <c r="K19" s="116"/>
    </row>
    <row r="20" spans="1:11" ht="15.75" x14ac:dyDescent="0.25">
      <c r="A20" s="221" t="s">
        <v>401</v>
      </c>
      <c r="B20" s="228">
        <f>'Cigna Claims History'!D25</f>
        <v>2354241.77</v>
      </c>
      <c r="C20" s="116"/>
      <c r="D20" s="116"/>
      <c r="E20" s="116"/>
      <c r="F20" s="116"/>
      <c r="K20" s="116"/>
    </row>
    <row r="21" spans="1:11" ht="15.75" x14ac:dyDescent="0.25">
      <c r="A21" s="221" t="s">
        <v>402</v>
      </c>
      <c r="B21" s="228">
        <f>'Cigna Claims History'!C26</f>
        <v>9652877.2599999998</v>
      </c>
      <c r="C21" s="116"/>
      <c r="D21" s="116"/>
      <c r="E21" s="116"/>
      <c r="F21" s="116"/>
      <c r="K21" s="116"/>
    </row>
    <row r="22" spans="1:11" ht="15.75" x14ac:dyDescent="0.25">
      <c r="A22" s="221" t="s">
        <v>403</v>
      </c>
      <c r="B22" s="228">
        <f>'Cigna Claims History'!D26</f>
        <v>2243498.87</v>
      </c>
      <c r="C22" s="116"/>
      <c r="D22" s="116"/>
      <c r="E22" s="116"/>
      <c r="F22" s="116"/>
      <c r="K22" s="116"/>
    </row>
    <row r="23" spans="1:11" ht="15.75" x14ac:dyDescent="0.25">
      <c r="A23" s="116"/>
      <c r="B23" s="116"/>
      <c r="C23" s="116"/>
      <c r="D23" s="116"/>
      <c r="E23" s="116"/>
      <c r="F23" s="116"/>
      <c r="G23" s="116"/>
      <c r="H23" s="116"/>
      <c r="I23" s="116"/>
      <c r="J23" s="116"/>
      <c r="K23" s="116"/>
    </row>
    <row r="24" spans="1:11" ht="15.75" x14ac:dyDescent="0.25">
      <c r="C24" s="116"/>
      <c r="D24" s="221" t="s">
        <v>508</v>
      </c>
      <c r="E24" s="221"/>
      <c r="F24" s="116"/>
      <c r="G24" s="116"/>
      <c r="H24" s="116"/>
      <c r="I24" s="116"/>
      <c r="J24" s="116"/>
      <c r="K24" s="116"/>
    </row>
    <row r="25" spans="1:11" ht="15.75" x14ac:dyDescent="0.25">
      <c r="C25" s="116"/>
      <c r="D25" s="221" t="s">
        <v>400</v>
      </c>
      <c r="E25" s="228">
        <f>E14-B19</f>
        <v>21736423.620000001</v>
      </c>
      <c r="F25" s="116"/>
      <c r="G25" s="116"/>
      <c r="H25" s="116"/>
      <c r="I25" s="116"/>
      <c r="J25" s="116"/>
      <c r="K25" s="116"/>
    </row>
    <row r="26" spans="1:11" ht="15.75" x14ac:dyDescent="0.25">
      <c r="C26" s="116"/>
      <c r="D26" s="221" t="s">
        <v>401</v>
      </c>
      <c r="E26" s="228">
        <f t="shared" ref="E26:E28" si="3">E15-B20</f>
        <v>6286448.7699999996</v>
      </c>
      <c r="F26" s="116"/>
      <c r="G26" s="116"/>
      <c r="H26" s="116"/>
      <c r="I26" s="116"/>
      <c r="J26" s="116"/>
      <c r="K26" s="116"/>
    </row>
    <row r="27" spans="1:11" ht="15.75" x14ac:dyDescent="0.25">
      <c r="C27" s="116"/>
      <c r="D27" s="221" t="s">
        <v>402</v>
      </c>
      <c r="E27" s="228">
        <f t="shared" si="3"/>
        <v>19511447.719999999</v>
      </c>
      <c r="F27" s="116"/>
      <c r="G27" s="116"/>
      <c r="H27" s="116"/>
      <c r="I27" s="116"/>
      <c r="J27" s="116"/>
      <c r="K27" s="116"/>
    </row>
    <row r="28" spans="1:11" ht="15.75" x14ac:dyDescent="0.25">
      <c r="C28" s="116"/>
      <c r="D28" s="221" t="s">
        <v>403</v>
      </c>
      <c r="E28" s="228">
        <f t="shared" si="3"/>
        <v>5330263.54</v>
      </c>
      <c r="F28" s="116"/>
      <c r="G28" s="116"/>
      <c r="H28" s="116"/>
      <c r="I28" s="116"/>
      <c r="J28" s="116"/>
      <c r="K28" s="116"/>
    </row>
    <row r="30" spans="1:11" ht="15.75" x14ac:dyDescent="0.25">
      <c r="G30" s="116" t="s">
        <v>406</v>
      </c>
      <c r="H30" s="116" t="s">
        <v>408</v>
      </c>
      <c r="I30" s="116" t="s">
        <v>407</v>
      </c>
      <c r="J30" s="116" t="s">
        <v>409</v>
      </c>
    </row>
    <row r="31" spans="1:11" ht="15.75" x14ac:dyDescent="0.25">
      <c r="G31" s="228">
        <f>G14</f>
        <v>172220024.74000001</v>
      </c>
      <c r="H31" s="221">
        <f>E15/E14</f>
        <v>0.29392057089714907</v>
      </c>
      <c r="I31" s="228">
        <f>H14</f>
        <v>161242546.02000001</v>
      </c>
      <c r="J31" s="221">
        <f>E17/E16</f>
        <v>0.25969270384944121</v>
      </c>
    </row>
    <row r="32" spans="1:11" ht="15.75" x14ac:dyDescent="0.25">
      <c r="G32" s="228">
        <f>G15</f>
        <v>46499347.460000001</v>
      </c>
      <c r="H32" s="221"/>
      <c r="I32" s="228">
        <f>H15</f>
        <v>37871793.590000004</v>
      </c>
      <c r="J32" s="22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AC60"/>
  <sheetViews>
    <sheetView zoomScale="93" zoomScaleNormal="93" workbookViewId="0">
      <selection activeCell="C10" sqref="C10"/>
    </sheetView>
    <sheetView workbookViewId="1"/>
    <sheetView topLeftCell="A13" workbookViewId="2">
      <selection activeCell="E16" sqref="E16"/>
    </sheetView>
    <sheetView topLeftCell="A10" workbookViewId="3"/>
  </sheetViews>
  <sheetFormatPr defaultRowHeight="15" x14ac:dyDescent="0.25"/>
  <cols>
    <col min="1" max="1" width="36.140625" customWidth="1"/>
    <col min="2" max="4" width="15" customWidth="1"/>
    <col min="5" max="6" width="9.28515625" customWidth="1"/>
    <col min="7" max="7" width="29.140625" bestFit="1" customWidth="1"/>
    <col min="8" max="8" width="27.42578125" customWidth="1"/>
    <col min="9" max="10" width="15" customWidth="1"/>
    <col min="11" max="11" width="12.7109375" customWidth="1"/>
    <col min="12" max="12" width="11.28515625" bestFit="1" customWidth="1"/>
    <col min="13" max="13" width="11.28515625" customWidth="1"/>
    <col min="14" max="15" width="8.7109375" customWidth="1"/>
    <col min="16" max="16" width="17.5703125" customWidth="1"/>
    <col min="17" max="17" width="16.85546875" bestFit="1" customWidth="1"/>
    <col min="18" max="18" width="12.140625" customWidth="1"/>
    <col min="19" max="19" width="11.28515625" customWidth="1"/>
    <col min="20" max="20" width="11.7109375" customWidth="1"/>
    <col min="21" max="21" width="8.140625" customWidth="1"/>
    <col min="22" max="22" width="9.5703125" bestFit="1" customWidth="1"/>
    <col min="23" max="23" width="11.28515625" bestFit="1" customWidth="1"/>
    <col min="24" max="24" width="11.28515625" customWidth="1"/>
    <col min="25" max="26" width="8.7109375" customWidth="1"/>
    <col min="27" max="27" width="15.5703125" bestFit="1" customWidth="1"/>
    <col min="28" max="28" width="15.42578125" bestFit="1" customWidth="1"/>
    <col min="29" max="29" width="12.140625" customWidth="1"/>
    <col min="30" max="30" width="10.42578125" customWidth="1"/>
    <col min="31" max="31" width="11.7109375" customWidth="1"/>
    <col min="32" max="32" width="8.140625" customWidth="1"/>
    <col min="33" max="33" width="11.140625" customWidth="1"/>
    <col min="34" max="34" width="11.28515625" bestFit="1" customWidth="1"/>
    <col min="35" max="35" width="11.28515625" customWidth="1"/>
    <col min="36" max="37" width="8.7109375" customWidth="1"/>
    <col min="38" max="38" width="1.5703125" customWidth="1"/>
    <col min="257" max="257" width="19.5703125" customWidth="1"/>
    <col min="258" max="260" width="15" customWidth="1"/>
    <col min="261" max="262" width="9.28515625" customWidth="1"/>
    <col min="263" max="263" width="29.140625" bestFit="1" customWidth="1"/>
    <col min="264" max="264" width="27.42578125" customWidth="1"/>
    <col min="265" max="266" width="15" customWidth="1"/>
    <col min="267" max="267" width="12.7109375" customWidth="1"/>
    <col min="268" max="268" width="11.28515625" bestFit="1" customWidth="1"/>
    <col min="269" max="269" width="11.28515625" customWidth="1"/>
    <col min="270" max="271" width="8.7109375" customWidth="1"/>
    <col min="272" max="272" width="17.5703125" customWidth="1"/>
    <col min="273" max="273" width="16.85546875" bestFit="1" customWidth="1"/>
    <col min="274" max="274" width="12.140625" customWidth="1"/>
    <col min="275" max="275" width="11.28515625" customWidth="1"/>
    <col min="276" max="276" width="11.7109375" customWidth="1"/>
    <col min="277" max="277" width="8.140625" customWidth="1"/>
    <col min="278" max="278" width="9.5703125" bestFit="1" customWidth="1"/>
    <col min="279" max="279" width="11.28515625" bestFit="1" customWidth="1"/>
    <col min="280" max="280" width="11.28515625" customWidth="1"/>
    <col min="281" max="282" width="8.7109375" customWidth="1"/>
    <col min="283" max="283" width="15.5703125" bestFit="1" customWidth="1"/>
    <col min="284" max="284" width="15.42578125" bestFit="1" customWidth="1"/>
    <col min="285" max="285" width="12.140625" customWidth="1"/>
    <col min="286" max="286" width="10.42578125" customWidth="1"/>
    <col min="287" max="287" width="11.7109375" customWidth="1"/>
    <col min="288" max="288" width="8.140625" customWidth="1"/>
    <col min="289" max="289" width="11.140625" customWidth="1"/>
    <col min="290" max="290" width="11.28515625" bestFit="1" customWidth="1"/>
    <col min="291" max="291" width="11.28515625" customWidth="1"/>
    <col min="292" max="293" width="8.7109375" customWidth="1"/>
    <col min="294" max="294" width="1.5703125" customWidth="1"/>
    <col min="513" max="513" width="19.5703125" customWidth="1"/>
    <col min="514" max="516" width="15" customWidth="1"/>
    <col min="517" max="518" width="9.28515625" customWidth="1"/>
    <col min="519" max="519" width="29.140625" bestFit="1" customWidth="1"/>
    <col min="520" max="520" width="27.42578125" customWidth="1"/>
    <col min="521" max="522" width="15" customWidth="1"/>
    <col min="523" max="523" width="12.7109375" customWidth="1"/>
    <col min="524" max="524" width="11.28515625" bestFit="1" customWidth="1"/>
    <col min="525" max="525" width="11.28515625" customWidth="1"/>
    <col min="526" max="527" width="8.7109375" customWidth="1"/>
    <col min="528" max="528" width="17.5703125" customWidth="1"/>
    <col min="529" max="529" width="16.85546875" bestFit="1" customWidth="1"/>
    <col min="530" max="530" width="12.140625" customWidth="1"/>
    <col min="531" max="531" width="11.28515625" customWidth="1"/>
    <col min="532" max="532" width="11.7109375" customWidth="1"/>
    <col min="533" max="533" width="8.140625" customWidth="1"/>
    <col min="534" max="534" width="9.5703125" bestFit="1" customWidth="1"/>
    <col min="535" max="535" width="11.28515625" bestFit="1" customWidth="1"/>
    <col min="536" max="536" width="11.28515625" customWidth="1"/>
    <col min="537" max="538" width="8.7109375" customWidth="1"/>
    <col min="539" max="539" width="15.5703125" bestFit="1" customWidth="1"/>
    <col min="540" max="540" width="15.42578125" bestFit="1" customWidth="1"/>
    <col min="541" max="541" width="12.140625" customWidth="1"/>
    <col min="542" max="542" width="10.42578125" customWidth="1"/>
    <col min="543" max="543" width="11.7109375" customWidth="1"/>
    <col min="544" max="544" width="8.140625" customWidth="1"/>
    <col min="545" max="545" width="11.140625" customWidth="1"/>
    <col min="546" max="546" width="11.28515625" bestFit="1" customWidth="1"/>
    <col min="547" max="547" width="11.28515625" customWidth="1"/>
    <col min="548" max="549" width="8.7109375" customWidth="1"/>
    <col min="550" max="550" width="1.5703125" customWidth="1"/>
    <col min="769" max="769" width="19.5703125" customWidth="1"/>
    <col min="770" max="772" width="15" customWidth="1"/>
    <col min="773" max="774" width="9.28515625" customWidth="1"/>
    <col min="775" max="775" width="29.140625" bestFit="1" customWidth="1"/>
    <col min="776" max="776" width="27.42578125" customWidth="1"/>
    <col min="777" max="778" width="15" customWidth="1"/>
    <col min="779" max="779" width="12.7109375" customWidth="1"/>
    <col min="780" max="780" width="11.28515625" bestFit="1" customWidth="1"/>
    <col min="781" max="781" width="11.28515625" customWidth="1"/>
    <col min="782" max="783" width="8.7109375" customWidth="1"/>
    <col min="784" max="784" width="17.5703125" customWidth="1"/>
    <col min="785" max="785" width="16.85546875" bestFit="1" customWidth="1"/>
    <col min="786" max="786" width="12.140625" customWidth="1"/>
    <col min="787" max="787" width="11.28515625" customWidth="1"/>
    <col min="788" max="788" width="11.7109375" customWidth="1"/>
    <col min="789" max="789" width="8.140625" customWidth="1"/>
    <col min="790" max="790" width="9.5703125" bestFit="1" customWidth="1"/>
    <col min="791" max="791" width="11.28515625" bestFit="1" customWidth="1"/>
    <col min="792" max="792" width="11.28515625" customWidth="1"/>
    <col min="793" max="794" width="8.7109375" customWidth="1"/>
    <col min="795" max="795" width="15.5703125" bestFit="1" customWidth="1"/>
    <col min="796" max="796" width="15.42578125" bestFit="1" customWidth="1"/>
    <col min="797" max="797" width="12.140625" customWidth="1"/>
    <col min="798" max="798" width="10.42578125" customWidth="1"/>
    <col min="799" max="799" width="11.7109375" customWidth="1"/>
    <col min="800" max="800" width="8.140625" customWidth="1"/>
    <col min="801" max="801" width="11.140625" customWidth="1"/>
    <col min="802" max="802" width="11.28515625" bestFit="1" customWidth="1"/>
    <col min="803" max="803" width="11.28515625" customWidth="1"/>
    <col min="804" max="805" width="8.7109375" customWidth="1"/>
    <col min="806" max="806" width="1.5703125" customWidth="1"/>
    <col min="1025" max="1025" width="19.5703125" customWidth="1"/>
    <col min="1026" max="1028" width="15" customWidth="1"/>
    <col min="1029" max="1030" width="9.28515625" customWidth="1"/>
    <col min="1031" max="1031" width="29.140625" bestFit="1" customWidth="1"/>
    <col min="1032" max="1032" width="27.42578125" customWidth="1"/>
    <col min="1033" max="1034" width="15" customWidth="1"/>
    <col min="1035" max="1035" width="12.7109375" customWidth="1"/>
    <col min="1036" max="1036" width="11.28515625" bestFit="1" customWidth="1"/>
    <col min="1037" max="1037" width="11.28515625" customWidth="1"/>
    <col min="1038" max="1039" width="8.7109375" customWidth="1"/>
    <col min="1040" max="1040" width="17.5703125" customWidth="1"/>
    <col min="1041" max="1041" width="16.85546875" bestFit="1" customWidth="1"/>
    <col min="1042" max="1042" width="12.140625" customWidth="1"/>
    <col min="1043" max="1043" width="11.28515625" customWidth="1"/>
    <col min="1044" max="1044" width="11.7109375" customWidth="1"/>
    <col min="1045" max="1045" width="8.140625" customWidth="1"/>
    <col min="1046" max="1046" width="9.5703125" bestFit="1" customWidth="1"/>
    <col min="1047" max="1047" width="11.28515625" bestFit="1" customWidth="1"/>
    <col min="1048" max="1048" width="11.28515625" customWidth="1"/>
    <col min="1049" max="1050" width="8.7109375" customWidth="1"/>
    <col min="1051" max="1051" width="15.5703125" bestFit="1" customWidth="1"/>
    <col min="1052" max="1052" width="15.42578125" bestFit="1" customWidth="1"/>
    <col min="1053" max="1053" width="12.140625" customWidth="1"/>
    <col min="1054" max="1054" width="10.42578125" customWidth="1"/>
    <col min="1055" max="1055" width="11.7109375" customWidth="1"/>
    <col min="1056" max="1056" width="8.140625" customWidth="1"/>
    <col min="1057" max="1057" width="11.140625" customWidth="1"/>
    <col min="1058" max="1058" width="11.28515625" bestFit="1" customWidth="1"/>
    <col min="1059" max="1059" width="11.28515625" customWidth="1"/>
    <col min="1060" max="1061" width="8.7109375" customWidth="1"/>
    <col min="1062" max="1062" width="1.5703125" customWidth="1"/>
    <col min="1281" max="1281" width="19.5703125" customWidth="1"/>
    <col min="1282" max="1284" width="15" customWidth="1"/>
    <col min="1285" max="1286" width="9.28515625" customWidth="1"/>
    <col min="1287" max="1287" width="29.140625" bestFit="1" customWidth="1"/>
    <col min="1288" max="1288" width="27.42578125" customWidth="1"/>
    <col min="1289" max="1290" width="15" customWidth="1"/>
    <col min="1291" max="1291" width="12.7109375" customWidth="1"/>
    <col min="1292" max="1292" width="11.28515625" bestFit="1" customWidth="1"/>
    <col min="1293" max="1293" width="11.28515625" customWidth="1"/>
    <col min="1294" max="1295" width="8.7109375" customWidth="1"/>
    <col min="1296" max="1296" width="17.5703125" customWidth="1"/>
    <col min="1297" max="1297" width="16.85546875" bestFit="1" customWidth="1"/>
    <col min="1298" max="1298" width="12.140625" customWidth="1"/>
    <col min="1299" max="1299" width="11.28515625" customWidth="1"/>
    <col min="1300" max="1300" width="11.7109375" customWidth="1"/>
    <col min="1301" max="1301" width="8.140625" customWidth="1"/>
    <col min="1302" max="1302" width="9.5703125" bestFit="1" customWidth="1"/>
    <col min="1303" max="1303" width="11.28515625" bestFit="1" customWidth="1"/>
    <col min="1304" max="1304" width="11.28515625" customWidth="1"/>
    <col min="1305" max="1306" width="8.7109375" customWidth="1"/>
    <col min="1307" max="1307" width="15.5703125" bestFit="1" customWidth="1"/>
    <col min="1308" max="1308" width="15.42578125" bestFit="1" customWidth="1"/>
    <col min="1309" max="1309" width="12.140625" customWidth="1"/>
    <col min="1310" max="1310" width="10.42578125" customWidth="1"/>
    <col min="1311" max="1311" width="11.7109375" customWidth="1"/>
    <col min="1312" max="1312" width="8.140625" customWidth="1"/>
    <col min="1313" max="1313" width="11.140625" customWidth="1"/>
    <col min="1314" max="1314" width="11.28515625" bestFit="1" customWidth="1"/>
    <col min="1315" max="1315" width="11.28515625" customWidth="1"/>
    <col min="1316" max="1317" width="8.7109375" customWidth="1"/>
    <col min="1318" max="1318" width="1.5703125" customWidth="1"/>
    <col min="1537" max="1537" width="19.5703125" customWidth="1"/>
    <col min="1538" max="1540" width="15" customWidth="1"/>
    <col min="1541" max="1542" width="9.28515625" customWidth="1"/>
    <col min="1543" max="1543" width="29.140625" bestFit="1" customWidth="1"/>
    <col min="1544" max="1544" width="27.42578125" customWidth="1"/>
    <col min="1545" max="1546" width="15" customWidth="1"/>
    <col min="1547" max="1547" width="12.7109375" customWidth="1"/>
    <col min="1548" max="1548" width="11.28515625" bestFit="1" customWidth="1"/>
    <col min="1549" max="1549" width="11.28515625" customWidth="1"/>
    <col min="1550" max="1551" width="8.7109375" customWidth="1"/>
    <col min="1552" max="1552" width="17.5703125" customWidth="1"/>
    <col min="1553" max="1553" width="16.85546875" bestFit="1" customWidth="1"/>
    <col min="1554" max="1554" width="12.140625" customWidth="1"/>
    <col min="1555" max="1555" width="11.28515625" customWidth="1"/>
    <col min="1556" max="1556" width="11.7109375" customWidth="1"/>
    <col min="1557" max="1557" width="8.140625" customWidth="1"/>
    <col min="1558" max="1558" width="9.5703125" bestFit="1" customWidth="1"/>
    <col min="1559" max="1559" width="11.28515625" bestFit="1" customWidth="1"/>
    <col min="1560" max="1560" width="11.28515625" customWidth="1"/>
    <col min="1561" max="1562" width="8.7109375" customWidth="1"/>
    <col min="1563" max="1563" width="15.5703125" bestFit="1" customWidth="1"/>
    <col min="1564" max="1564" width="15.42578125" bestFit="1" customWidth="1"/>
    <col min="1565" max="1565" width="12.140625" customWidth="1"/>
    <col min="1566" max="1566" width="10.42578125" customWidth="1"/>
    <col min="1567" max="1567" width="11.7109375" customWidth="1"/>
    <col min="1568" max="1568" width="8.140625" customWidth="1"/>
    <col min="1569" max="1569" width="11.140625" customWidth="1"/>
    <col min="1570" max="1570" width="11.28515625" bestFit="1" customWidth="1"/>
    <col min="1571" max="1571" width="11.28515625" customWidth="1"/>
    <col min="1572" max="1573" width="8.7109375" customWidth="1"/>
    <col min="1574" max="1574" width="1.5703125" customWidth="1"/>
    <col min="1793" max="1793" width="19.5703125" customWidth="1"/>
    <col min="1794" max="1796" width="15" customWidth="1"/>
    <col min="1797" max="1798" width="9.28515625" customWidth="1"/>
    <col min="1799" max="1799" width="29.140625" bestFit="1" customWidth="1"/>
    <col min="1800" max="1800" width="27.42578125" customWidth="1"/>
    <col min="1801" max="1802" width="15" customWidth="1"/>
    <col min="1803" max="1803" width="12.7109375" customWidth="1"/>
    <col min="1804" max="1804" width="11.28515625" bestFit="1" customWidth="1"/>
    <col min="1805" max="1805" width="11.28515625" customWidth="1"/>
    <col min="1806" max="1807" width="8.7109375" customWidth="1"/>
    <col min="1808" max="1808" width="17.5703125" customWidth="1"/>
    <col min="1809" max="1809" width="16.85546875" bestFit="1" customWidth="1"/>
    <col min="1810" max="1810" width="12.140625" customWidth="1"/>
    <col min="1811" max="1811" width="11.28515625" customWidth="1"/>
    <col min="1812" max="1812" width="11.7109375" customWidth="1"/>
    <col min="1813" max="1813" width="8.140625" customWidth="1"/>
    <col min="1814" max="1814" width="9.5703125" bestFit="1" customWidth="1"/>
    <col min="1815" max="1815" width="11.28515625" bestFit="1" customWidth="1"/>
    <col min="1816" max="1816" width="11.28515625" customWidth="1"/>
    <col min="1817" max="1818" width="8.7109375" customWidth="1"/>
    <col min="1819" max="1819" width="15.5703125" bestFit="1" customWidth="1"/>
    <col min="1820" max="1820" width="15.42578125" bestFit="1" customWidth="1"/>
    <col min="1821" max="1821" width="12.140625" customWidth="1"/>
    <col min="1822" max="1822" width="10.42578125" customWidth="1"/>
    <col min="1823" max="1823" width="11.7109375" customWidth="1"/>
    <col min="1824" max="1824" width="8.140625" customWidth="1"/>
    <col min="1825" max="1825" width="11.140625" customWidth="1"/>
    <col min="1826" max="1826" width="11.28515625" bestFit="1" customWidth="1"/>
    <col min="1827" max="1827" width="11.28515625" customWidth="1"/>
    <col min="1828" max="1829" width="8.7109375" customWidth="1"/>
    <col min="1830" max="1830" width="1.5703125" customWidth="1"/>
    <col min="2049" max="2049" width="19.5703125" customWidth="1"/>
    <col min="2050" max="2052" width="15" customWidth="1"/>
    <col min="2053" max="2054" width="9.28515625" customWidth="1"/>
    <col min="2055" max="2055" width="29.140625" bestFit="1" customWidth="1"/>
    <col min="2056" max="2056" width="27.42578125" customWidth="1"/>
    <col min="2057" max="2058" width="15" customWidth="1"/>
    <col min="2059" max="2059" width="12.7109375" customWidth="1"/>
    <col min="2060" max="2060" width="11.28515625" bestFit="1" customWidth="1"/>
    <col min="2061" max="2061" width="11.28515625" customWidth="1"/>
    <col min="2062" max="2063" width="8.7109375" customWidth="1"/>
    <col min="2064" max="2064" width="17.5703125" customWidth="1"/>
    <col min="2065" max="2065" width="16.85546875" bestFit="1" customWidth="1"/>
    <col min="2066" max="2066" width="12.140625" customWidth="1"/>
    <col min="2067" max="2067" width="11.28515625" customWidth="1"/>
    <col min="2068" max="2068" width="11.7109375" customWidth="1"/>
    <col min="2069" max="2069" width="8.140625" customWidth="1"/>
    <col min="2070" max="2070" width="9.5703125" bestFit="1" customWidth="1"/>
    <col min="2071" max="2071" width="11.28515625" bestFit="1" customWidth="1"/>
    <col min="2072" max="2072" width="11.28515625" customWidth="1"/>
    <col min="2073" max="2074" width="8.7109375" customWidth="1"/>
    <col min="2075" max="2075" width="15.5703125" bestFit="1" customWidth="1"/>
    <col min="2076" max="2076" width="15.42578125" bestFit="1" customWidth="1"/>
    <col min="2077" max="2077" width="12.140625" customWidth="1"/>
    <col min="2078" max="2078" width="10.42578125" customWidth="1"/>
    <col min="2079" max="2079" width="11.7109375" customWidth="1"/>
    <col min="2080" max="2080" width="8.140625" customWidth="1"/>
    <col min="2081" max="2081" width="11.140625" customWidth="1"/>
    <col min="2082" max="2082" width="11.28515625" bestFit="1" customWidth="1"/>
    <col min="2083" max="2083" width="11.28515625" customWidth="1"/>
    <col min="2084" max="2085" width="8.7109375" customWidth="1"/>
    <col min="2086" max="2086" width="1.5703125" customWidth="1"/>
    <col min="2305" max="2305" width="19.5703125" customWidth="1"/>
    <col min="2306" max="2308" width="15" customWidth="1"/>
    <col min="2309" max="2310" width="9.28515625" customWidth="1"/>
    <col min="2311" max="2311" width="29.140625" bestFit="1" customWidth="1"/>
    <col min="2312" max="2312" width="27.42578125" customWidth="1"/>
    <col min="2313" max="2314" width="15" customWidth="1"/>
    <col min="2315" max="2315" width="12.7109375" customWidth="1"/>
    <col min="2316" max="2316" width="11.28515625" bestFit="1" customWidth="1"/>
    <col min="2317" max="2317" width="11.28515625" customWidth="1"/>
    <col min="2318" max="2319" width="8.7109375" customWidth="1"/>
    <col min="2320" max="2320" width="17.5703125" customWidth="1"/>
    <col min="2321" max="2321" width="16.85546875" bestFit="1" customWidth="1"/>
    <col min="2322" max="2322" width="12.140625" customWidth="1"/>
    <col min="2323" max="2323" width="11.28515625" customWidth="1"/>
    <col min="2324" max="2324" width="11.7109375" customWidth="1"/>
    <col min="2325" max="2325" width="8.140625" customWidth="1"/>
    <col min="2326" max="2326" width="9.5703125" bestFit="1" customWidth="1"/>
    <col min="2327" max="2327" width="11.28515625" bestFit="1" customWidth="1"/>
    <col min="2328" max="2328" width="11.28515625" customWidth="1"/>
    <col min="2329" max="2330" width="8.7109375" customWidth="1"/>
    <col min="2331" max="2331" width="15.5703125" bestFit="1" customWidth="1"/>
    <col min="2332" max="2332" width="15.42578125" bestFit="1" customWidth="1"/>
    <col min="2333" max="2333" width="12.140625" customWidth="1"/>
    <col min="2334" max="2334" width="10.42578125" customWidth="1"/>
    <col min="2335" max="2335" width="11.7109375" customWidth="1"/>
    <col min="2336" max="2336" width="8.140625" customWidth="1"/>
    <col min="2337" max="2337" width="11.140625" customWidth="1"/>
    <col min="2338" max="2338" width="11.28515625" bestFit="1" customWidth="1"/>
    <col min="2339" max="2339" width="11.28515625" customWidth="1"/>
    <col min="2340" max="2341" width="8.7109375" customWidth="1"/>
    <col min="2342" max="2342" width="1.5703125" customWidth="1"/>
    <col min="2561" max="2561" width="19.5703125" customWidth="1"/>
    <col min="2562" max="2564" width="15" customWidth="1"/>
    <col min="2565" max="2566" width="9.28515625" customWidth="1"/>
    <col min="2567" max="2567" width="29.140625" bestFit="1" customWidth="1"/>
    <col min="2568" max="2568" width="27.42578125" customWidth="1"/>
    <col min="2569" max="2570" width="15" customWidth="1"/>
    <col min="2571" max="2571" width="12.7109375" customWidth="1"/>
    <col min="2572" max="2572" width="11.28515625" bestFit="1" customWidth="1"/>
    <col min="2573" max="2573" width="11.28515625" customWidth="1"/>
    <col min="2574" max="2575" width="8.7109375" customWidth="1"/>
    <col min="2576" max="2576" width="17.5703125" customWidth="1"/>
    <col min="2577" max="2577" width="16.85546875" bestFit="1" customWidth="1"/>
    <col min="2578" max="2578" width="12.140625" customWidth="1"/>
    <col min="2579" max="2579" width="11.28515625" customWidth="1"/>
    <col min="2580" max="2580" width="11.7109375" customWidth="1"/>
    <col min="2581" max="2581" width="8.140625" customWidth="1"/>
    <col min="2582" max="2582" width="9.5703125" bestFit="1" customWidth="1"/>
    <col min="2583" max="2583" width="11.28515625" bestFit="1" customWidth="1"/>
    <col min="2584" max="2584" width="11.28515625" customWidth="1"/>
    <col min="2585" max="2586" width="8.7109375" customWidth="1"/>
    <col min="2587" max="2587" width="15.5703125" bestFit="1" customWidth="1"/>
    <col min="2588" max="2588" width="15.42578125" bestFit="1" customWidth="1"/>
    <col min="2589" max="2589" width="12.140625" customWidth="1"/>
    <col min="2590" max="2590" width="10.42578125" customWidth="1"/>
    <col min="2591" max="2591" width="11.7109375" customWidth="1"/>
    <col min="2592" max="2592" width="8.140625" customWidth="1"/>
    <col min="2593" max="2593" width="11.140625" customWidth="1"/>
    <col min="2594" max="2594" width="11.28515625" bestFit="1" customWidth="1"/>
    <col min="2595" max="2595" width="11.28515625" customWidth="1"/>
    <col min="2596" max="2597" width="8.7109375" customWidth="1"/>
    <col min="2598" max="2598" width="1.5703125" customWidth="1"/>
    <col min="2817" max="2817" width="19.5703125" customWidth="1"/>
    <col min="2818" max="2820" width="15" customWidth="1"/>
    <col min="2821" max="2822" width="9.28515625" customWidth="1"/>
    <col min="2823" max="2823" width="29.140625" bestFit="1" customWidth="1"/>
    <col min="2824" max="2824" width="27.42578125" customWidth="1"/>
    <col min="2825" max="2826" width="15" customWidth="1"/>
    <col min="2827" max="2827" width="12.7109375" customWidth="1"/>
    <col min="2828" max="2828" width="11.28515625" bestFit="1" customWidth="1"/>
    <col min="2829" max="2829" width="11.28515625" customWidth="1"/>
    <col min="2830" max="2831" width="8.7109375" customWidth="1"/>
    <col min="2832" max="2832" width="17.5703125" customWidth="1"/>
    <col min="2833" max="2833" width="16.85546875" bestFit="1" customWidth="1"/>
    <col min="2834" max="2834" width="12.140625" customWidth="1"/>
    <col min="2835" max="2835" width="11.28515625" customWidth="1"/>
    <col min="2836" max="2836" width="11.7109375" customWidth="1"/>
    <col min="2837" max="2837" width="8.140625" customWidth="1"/>
    <col min="2838" max="2838" width="9.5703125" bestFit="1" customWidth="1"/>
    <col min="2839" max="2839" width="11.28515625" bestFit="1" customWidth="1"/>
    <col min="2840" max="2840" width="11.28515625" customWidth="1"/>
    <col min="2841" max="2842" width="8.7109375" customWidth="1"/>
    <col min="2843" max="2843" width="15.5703125" bestFit="1" customWidth="1"/>
    <col min="2844" max="2844" width="15.42578125" bestFit="1" customWidth="1"/>
    <col min="2845" max="2845" width="12.140625" customWidth="1"/>
    <col min="2846" max="2846" width="10.42578125" customWidth="1"/>
    <col min="2847" max="2847" width="11.7109375" customWidth="1"/>
    <col min="2848" max="2848" width="8.140625" customWidth="1"/>
    <col min="2849" max="2849" width="11.140625" customWidth="1"/>
    <col min="2850" max="2850" width="11.28515625" bestFit="1" customWidth="1"/>
    <col min="2851" max="2851" width="11.28515625" customWidth="1"/>
    <col min="2852" max="2853" width="8.7109375" customWidth="1"/>
    <col min="2854" max="2854" width="1.5703125" customWidth="1"/>
    <col min="3073" max="3073" width="19.5703125" customWidth="1"/>
    <col min="3074" max="3076" width="15" customWidth="1"/>
    <col min="3077" max="3078" width="9.28515625" customWidth="1"/>
    <col min="3079" max="3079" width="29.140625" bestFit="1" customWidth="1"/>
    <col min="3080" max="3080" width="27.42578125" customWidth="1"/>
    <col min="3081" max="3082" width="15" customWidth="1"/>
    <col min="3083" max="3083" width="12.7109375" customWidth="1"/>
    <col min="3084" max="3084" width="11.28515625" bestFit="1" customWidth="1"/>
    <col min="3085" max="3085" width="11.28515625" customWidth="1"/>
    <col min="3086" max="3087" width="8.7109375" customWidth="1"/>
    <col min="3088" max="3088" width="17.5703125" customWidth="1"/>
    <col min="3089" max="3089" width="16.85546875" bestFit="1" customWidth="1"/>
    <col min="3090" max="3090" width="12.140625" customWidth="1"/>
    <col min="3091" max="3091" width="11.28515625" customWidth="1"/>
    <col min="3092" max="3092" width="11.7109375" customWidth="1"/>
    <col min="3093" max="3093" width="8.140625" customWidth="1"/>
    <col min="3094" max="3094" width="9.5703125" bestFit="1" customWidth="1"/>
    <col min="3095" max="3095" width="11.28515625" bestFit="1" customWidth="1"/>
    <col min="3096" max="3096" width="11.28515625" customWidth="1"/>
    <col min="3097" max="3098" width="8.7109375" customWidth="1"/>
    <col min="3099" max="3099" width="15.5703125" bestFit="1" customWidth="1"/>
    <col min="3100" max="3100" width="15.42578125" bestFit="1" customWidth="1"/>
    <col min="3101" max="3101" width="12.140625" customWidth="1"/>
    <col min="3102" max="3102" width="10.42578125" customWidth="1"/>
    <col min="3103" max="3103" width="11.7109375" customWidth="1"/>
    <col min="3104" max="3104" width="8.140625" customWidth="1"/>
    <col min="3105" max="3105" width="11.140625" customWidth="1"/>
    <col min="3106" max="3106" width="11.28515625" bestFit="1" customWidth="1"/>
    <col min="3107" max="3107" width="11.28515625" customWidth="1"/>
    <col min="3108" max="3109" width="8.7109375" customWidth="1"/>
    <col min="3110" max="3110" width="1.5703125" customWidth="1"/>
    <col min="3329" max="3329" width="19.5703125" customWidth="1"/>
    <col min="3330" max="3332" width="15" customWidth="1"/>
    <col min="3333" max="3334" width="9.28515625" customWidth="1"/>
    <col min="3335" max="3335" width="29.140625" bestFit="1" customWidth="1"/>
    <col min="3336" max="3336" width="27.42578125" customWidth="1"/>
    <col min="3337" max="3338" width="15" customWidth="1"/>
    <col min="3339" max="3339" width="12.7109375" customWidth="1"/>
    <col min="3340" max="3340" width="11.28515625" bestFit="1" customWidth="1"/>
    <col min="3341" max="3341" width="11.28515625" customWidth="1"/>
    <col min="3342" max="3343" width="8.7109375" customWidth="1"/>
    <col min="3344" max="3344" width="17.5703125" customWidth="1"/>
    <col min="3345" max="3345" width="16.85546875" bestFit="1" customWidth="1"/>
    <col min="3346" max="3346" width="12.140625" customWidth="1"/>
    <col min="3347" max="3347" width="11.28515625" customWidth="1"/>
    <col min="3348" max="3348" width="11.7109375" customWidth="1"/>
    <col min="3349" max="3349" width="8.140625" customWidth="1"/>
    <col min="3350" max="3350" width="9.5703125" bestFit="1" customWidth="1"/>
    <col min="3351" max="3351" width="11.28515625" bestFit="1" customWidth="1"/>
    <col min="3352" max="3352" width="11.28515625" customWidth="1"/>
    <col min="3353" max="3354" width="8.7109375" customWidth="1"/>
    <col min="3355" max="3355" width="15.5703125" bestFit="1" customWidth="1"/>
    <col min="3356" max="3356" width="15.42578125" bestFit="1" customWidth="1"/>
    <col min="3357" max="3357" width="12.140625" customWidth="1"/>
    <col min="3358" max="3358" width="10.42578125" customWidth="1"/>
    <col min="3359" max="3359" width="11.7109375" customWidth="1"/>
    <col min="3360" max="3360" width="8.140625" customWidth="1"/>
    <col min="3361" max="3361" width="11.140625" customWidth="1"/>
    <col min="3362" max="3362" width="11.28515625" bestFit="1" customWidth="1"/>
    <col min="3363" max="3363" width="11.28515625" customWidth="1"/>
    <col min="3364" max="3365" width="8.7109375" customWidth="1"/>
    <col min="3366" max="3366" width="1.5703125" customWidth="1"/>
    <col min="3585" max="3585" width="19.5703125" customWidth="1"/>
    <col min="3586" max="3588" width="15" customWidth="1"/>
    <col min="3589" max="3590" width="9.28515625" customWidth="1"/>
    <col min="3591" max="3591" width="29.140625" bestFit="1" customWidth="1"/>
    <col min="3592" max="3592" width="27.42578125" customWidth="1"/>
    <col min="3593" max="3594" width="15" customWidth="1"/>
    <col min="3595" max="3595" width="12.7109375" customWidth="1"/>
    <col min="3596" max="3596" width="11.28515625" bestFit="1" customWidth="1"/>
    <col min="3597" max="3597" width="11.28515625" customWidth="1"/>
    <col min="3598" max="3599" width="8.7109375" customWidth="1"/>
    <col min="3600" max="3600" width="17.5703125" customWidth="1"/>
    <col min="3601" max="3601" width="16.85546875" bestFit="1" customWidth="1"/>
    <col min="3602" max="3602" width="12.140625" customWidth="1"/>
    <col min="3603" max="3603" width="11.28515625" customWidth="1"/>
    <col min="3604" max="3604" width="11.7109375" customWidth="1"/>
    <col min="3605" max="3605" width="8.140625" customWidth="1"/>
    <col min="3606" max="3606" width="9.5703125" bestFit="1" customWidth="1"/>
    <col min="3607" max="3607" width="11.28515625" bestFit="1" customWidth="1"/>
    <col min="3608" max="3608" width="11.28515625" customWidth="1"/>
    <col min="3609" max="3610" width="8.7109375" customWidth="1"/>
    <col min="3611" max="3611" width="15.5703125" bestFit="1" customWidth="1"/>
    <col min="3612" max="3612" width="15.42578125" bestFit="1" customWidth="1"/>
    <col min="3613" max="3613" width="12.140625" customWidth="1"/>
    <col min="3614" max="3614" width="10.42578125" customWidth="1"/>
    <col min="3615" max="3615" width="11.7109375" customWidth="1"/>
    <col min="3616" max="3616" width="8.140625" customWidth="1"/>
    <col min="3617" max="3617" width="11.140625" customWidth="1"/>
    <col min="3618" max="3618" width="11.28515625" bestFit="1" customWidth="1"/>
    <col min="3619" max="3619" width="11.28515625" customWidth="1"/>
    <col min="3620" max="3621" width="8.7109375" customWidth="1"/>
    <col min="3622" max="3622" width="1.5703125" customWidth="1"/>
    <col min="3841" max="3841" width="19.5703125" customWidth="1"/>
    <col min="3842" max="3844" width="15" customWidth="1"/>
    <col min="3845" max="3846" width="9.28515625" customWidth="1"/>
    <col min="3847" max="3847" width="29.140625" bestFit="1" customWidth="1"/>
    <col min="3848" max="3848" width="27.42578125" customWidth="1"/>
    <col min="3849" max="3850" width="15" customWidth="1"/>
    <col min="3851" max="3851" width="12.7109375" customWidth="1"/>
    <col min="3852" max="3852" width="11.28515625" bestFit="1" customWidth="1"/>
    <col min="3853" max="3853" width="11.28515625" customWidth="1"/>
    <col min="3854" max="3855" width="8.7109375" customWidth="1"/>
    <col min="3856" max="3856" width="17.5703125" customWidth="1"/>
    <col min="3857" max="3857" width="16.85546875" bestFit="1" customWidth="1"/>
    <col min="3858" max="3858" width="12.140625" customWidth="1"/>
    <col min="3859" max="3859" width="11.28515625" customWidth="1"/>
    <col min="3860" max="3860" width="11.7109375" customWidth="1"/>
    <col min="3861" max="3861" width="8.140625" customWidth="1"/>
    <col min="3862" max="3862" width="9.5703125" bestFit="1" customWidth="1"/>
    <col min="3863" max="3863" width="11.28515625" bestFit="1" customWidth="1"/>
    <col min="3864" max="3864" width="11.28515625" customWidth="1"/>
    <col min="3865" max="3866" width="8.7109375" customWidth="1"/>
    <col min="3867" max="3867" width="15.5703125" bestFit="1" customWidth="1"/>
    <col min="3868" max="3868" width="15.42578125" bestFit="1" customWidth="1"/>
    <col min="3869" max="3869" width="12.140625" customWidth="1"/>
    <col min="3870" max="3870" width="10.42578125" customWidth="1"/>
    <col min="3871" max="3871" width="11.7109375" customWidth="1"/>
    <col min="3872" max="3872" width="8.140625" customWidth="1"/>
    <col min="3873" max="3873" width="11.140625" customWidth="1"/>
    <col min="3874" max="3874" width="11.28515625" bestFit="1" customWidth="1"/>
    <col min="3875" max="3875" width="11.28515625" customWidth="1"/>
    <col min="3876" max="3877" width="8.7109375" customWidth="1"/>
    <col min="3878" max="3878" width="1.5703125" customWidth="1"/>
    <col min="4097" max="4097" width="19.5703125" customWidth="1"/>
    <col min="4098" max="4100" width="15" customWidth="1"/>
    <col min="4101" max="4102" width="9.28515625" customWidth="1"/>
    <col min="4103" max="4103" width="29.140625" bestFit="1" customWidth="1"/>
    <col min="4104" max="4104" width="27.42578125" customWidth="1"/>
    <col min="4105" max="4106" width="15" customWidth="1"/>
    <col min="4107" max="4107" width="12.7109375" customWidth="1"/>
    <col min="4108" max="4108" width="11.28515625" bestFit="1" customWidth="1"/>
    <col min="4109" max="4109" width="11.28515625" customWidth="1"/>
    <col min="4110" max="4111" width="8.7109375" customWidth="1"/>
    <col min="4112" max="4112" width="17.5703125" customWidth="1"/>
    <col min="4113" max="4113" width="16.85546875" bestFit="1" customWidth="1"/>
    <col min="4114" max="4114" width="12.140625" customWidth="1"/>
    <col min="4115" max="4115" width="11.28515625" customWidth="1"/>
    <col min="4116" max="4116" width="11.7109375" customWidth="1"/>
    <col min="4117" max="4117" width="8.140625" customWidth="1"/>
    <col min="4118" max="4118" width="9.5703125" bestFit="1" customWidth="1"/>
    <col min="4119" max="4119" width="11.28515625" bestFit="1" customWidth="1"/>
    <col min="4120" max="4120" width="11.28515625" customWidth="1"/>
    <col min="4121" max="4122" width="8.7109375" customWidth="1"/>
    <col min="4123" max="4123" width="15.5703125" bestFit="1" customWidth="1"/>
    <col min="4124" max="4124" width="15.42578125" bestFit="1" customWidth="1"/>
    <col min="4125" max="4125" width="12.140625" customWidth="1"/>
    <col min="4126" max="4126" width="10.42578125" customWidth="1"/>
    <col min="4127" max="4127" width="11.7109375" customWidth="1"/>
    <col min="4128" max="4128" width="8.140625" customWidth="1"/>
    <col min="4129" max="4129" width="11.140625" customWidth="1"/>
    <col min="4130" max="4130" width="11.28515625" bestFit="1" customWidth="1"/>
    <col min="4131" max="4131" width="11.28515625" customWidth="1"/>
    <col min="4132" max="4133" width="8.7109375" customWidth="1"/>
    <col min="4134" max="4134" width="1.5703125" customWidth="1"/>
    <col min="4353" max="4353" width="19.5703125" customWidth="1"/>
    <col min="4354" max="4356" width="15" customWidth="1"/>
    <col min="4357" max="4358" width="9.28515625" customWidth="1"/>
    <col min="4359" max="4359" width="29.140625" bestFit="1" customWidth="1"/>
    <col min="4360" max="4360" width="27.42578125" customWidth="1"/>
    <col min="4361" max="4362" width="15" customWidth="1"/>
    <col min="4363" max="4363" width="12.7109375" customWidth="1"/>
    <col min="4364" max="4364" width="11.28515625" bestFit="1" customWidth="1"/>
    <col min="4365" max="4365" width="11.28515625" customWidth="1"/>
    <col min="4366" max="4367" width="8.7109375" customWidth="1"/>
    <col min="4368" max="4368" width="17.5703125" customWidth="1"/>
    <col min="4369" max="4369" width="16.85546875" bestFit="1" customWidth="1"/>
    <col min="4370" max="4370" width="12.140625" customWidth="1"/>
    <col min="4371" max="4371" width="11.28515625" customWidth="1"/>
    <col min="4372" max="4372" width="11.7109375" customWidth="1"/>
    <col min="4373" max="4373" width="8.140625" customWidth="1"/>
    <col min="4374" max="4374" width="9.5703125" bestFit="1" customWidth="1"/>
    <col min="4375" max="4375" width="11.28515625" bestFit="1" customWidth="1"/>
    <col min="4376" max="4376" width="11.28515625" customWidth="1"/>
    <col min="4377" max="4378" width="8.7109375" customWidth="1"/>
    <col min="4379" max="4379" width="15.5703125" bestFit="1" customWidth="1"/>
    <col min="4380" max="4380" width="15.42578125" bestFit="1" customWidth="1"/>
    <col min="4381" max="4381" width="12.140625" customWidth="1"/>
    <col min="4382" max="4382" width="10.42578125" customWidth="1"/>
    <col min="4383" max="4383" width="11.7109375" customWidth="1"/>
    <col min="4384" max="4384" width="8.140625" customWidth="1"/>
    <col min="4385" max="4385" width="11.140625" customWidth="1"/>
    <col min="4386" max="4386" width="11.28515625" bestFit="1" customWidth="1"/>
    <col min="4387" max="4387" width="11.28515625" customWidth="1"/>
    <col min="4388" max="4389" width="8.7109375" customWidth="1"/>
    <col min="4390" max="4390" width="1.5703125" customWidth="1"/>
    <col min="4609" max="4609" width="19.5703125" customWidth="1"/>
    <col min="4610" max="4612" width="15" customWidth="1"/>
    <col min="4613" max="4614" width="9.28515625" customWidth="1"/>
    <col min="4615" max="4615" width="29.140625" bestFit="1" customWidth="1"/>
    <col min="4616" max="4616" width="27.42578125" customWidth="1"/>
    <col min="4617" max="4618" width="15" customWidth="1"/>
    <col min="4619" max="4619" width="12.7109375" customWidth="1"/>
    <col min="4620" max="4620" width="11.28515625" bestFit="1" customWidth="1"/>
    <col min="4621" max="4621" width="11.28515625" customWidth="1"/>
    <col min="4622" max="4623" width="8.7109375" customWidth="1"/>
    <col min="4624" max="4624" width="17.5703125" customWidth="1"/>
    <col min="4625" max="4625" width="16.85546875" bestFit="1" customWidth="1"/>
    <col min="4626" max="4626" width="12.140625" customWidth="1"/>
    <col min="4627" max="4627" width="11.28515625" customWidth="1"/>
    <col min="4628" max="4628" width="11.7109375" customWidth="1"/>
    <col min="4629" max="4629" width="8.140625" customWidth="1"/>
    <col min="4630" max="4630" width="9.5703125" bestFit="1" customWidth="1"/>
    <col min="4631" max="4631" width="11.28515625" bestFit="1" customWidth="1"/>
    <col min="4632" max="4632" width="11.28515625" customWidth="1"/>
    <col min="4633" max="4634" width="8.7109375" customWidth="1"/>
    <col min="4635" max="4635" width="15.5703125" bestFit="1" customWidth="1"/>
    <col min="4636" max="4636" width="15.42578125" bestFit="1" customWidth="1"/>
    <col min="4637" max="4637" width="12.140625" customWidth="1"/>
    <col min="4638" max="4638" width="10.42578125" customWidth="1"/>
    <col min="4639" max="4639" width="11.7109375" customWidth="1"/>
    <col min="4640" max="4640" width="8.140625" customWidth="1"/>
    <col min="4641" max="4641" width="11.140625" customWidth="1"/>
    <col min="4642" max="4642" width="11.28515625" bestFit="1" customWidth="1"/>
    <col min="4643" max="4643" width="11.28515625" customWidth="1"/>
    <col min="4644" max="4645" width="8.7109375" customWidth="1"/>
    <col min="4646" max="4646" width="1.5703125" customWidth="1"/>
    <col min="4865" max="4865" width="19.5703125" customWidth="1"/>
    <col min="4866" max="4868" width="15" customWidth="1"/>
    <col min="4869" max="4870" width="9.28515625" customWidth="1"/>
    <col min="4871" max="4871" width="29.140625" bestFit="1" customWidth="1"/>
    <col min="4872" max="4872" width="27.42578125" customWidth="1"/>
    <col min="4873" max="4874" width="15" customWidth="1"/>
    <col min="4875" max="4875" width="12.7109375" customWidth="1"/>
    <col min="4876" max="4876" width="11.28515625" bestFit="1" customWidth="1"/>
    <col min="4877" max="4877" width="11.28515625" customWidth="1"/>
    <col min="4878" max="4879" width="8.7109375" customWidth="1"/>
    <col min="4880" max="4880" width="17.5703125" customWidth="1"/>
    <col min="4881" max="4881" width="16.85546875" bestFit="1" customWidth="1"/>
    <col min="4882" max="4882" width="12.140625" customWidth="1"/>
    <col min="4883" max="4883" width="11.28515625" customWidth="1"/>
    <col min="4884" max="4884" width="11.7109375" customWidth="1"/>
    <col min="4885" max="4885" width="8.140625" customWidth="1"/>
    <col min="4886" max="4886" width="9.5703125" bestFit="1" customWidth="1"/>
    <col min="4887" max="4887" width="11.28515625" bestFit="1" customWidth="1"/>
    <col min="4888" max="4888" width="11.28515625" customWidth="1"/>
    <col min="4889" max="4890" width="8.7109375" customWidth="1"/>
    <col min="4891" max="4891" width="15.5703125" bestFit="1" customWidth="1"/>
    <col min="4892" max="4892" width="15.42578125" bestFit="1" customWidth="1"/>
    <col min="4893" max="4893" width="12.140625" customWidth="1"/>
    <col min="4894" max="4894" width="10.42578125" customWidth="1"/>
    <col min="4895" max="4895" width="11.7109375" customWidth="1"/>
    <col min="4896" max="4896" width="8.140625" customWidth="1"/>
    <col min="4897" max="4897" width="11.140625" customWidth="1"/>
    <col min="4898" max="4898" width="11.28515625" bestFit="1" customWidth="1"/>
    <col min="4899" max="4899" width="11.28515625" customWidth="1"/>
    <col min="4900" max="4901" width="8.7109375" customWidth="1"/>
    <col min="4902" max="4902" width="1.5703125" customWidth="1"/>
    <col min="5121" max="5121" width="19.5703125" customWidth="1"/>
    <col min="5122" max="5124" width="15" customWidth="1"/>
    <col min="5125" max="5126" width="9.28515625" customWidth="1"/>
    <col min="5127" max="5127" width="29.140625" bestFit="1" customWidth="1"/>
    <col min="5128" max="5128" width="27.42578125" customWidth="1"/>
    <col min="5129" max="5130" width="15" customWidth="1"/>
    <col min="5131" max="5131" width="12.7109375" customWidth="1"/>
    <col min="5132" max="5132" width="11.28515625" bestFit="1" customWidth="1"/>
    <col min="5133" max="5133" width="11.28515625" customWidth="1"/>
    <col min="5134" max="5135" width="8.7109375" customWidth="1"/>
    <col min="5136" max="5136" width="17.5703125" customWidth="1"/>
    <col min="5137" max="5137" width="16.85546875" bestFit="1" customWidth="1"/>
    <col min="5138" max="5138" width="12.140625" customWidth="1"/>
    <col min="5139" max="5139" width="11.28515625" customWidth="1"/>
    <col min="5140" max="5140" width="11.7109375" customWidth="1"/>
    <col min="5141" max="5141" width="8.140625" customWidth="1"/>
    <col min="5142" max="5142" width="9.5703125" bestFit="1" customWidth="1"/>
    <col min="5143" max="5143" width="11.28515625" bestFit="1" customWidth="1"/>
    <col min="5144" max="5144" width="11.28515625" customWidth="1"/>
    <col min="5145" max="5146" width="8.7109375" customWidth="1"/>
    <col min="5147" max="5147" width="15.5703125" bestFit="1" customWidth="1"/>
    <col min="5148" max="5148" width="15.42578125" bestFit="1" customWidth="1"/>
    <col min="5149" max="5149" width="12.140625" customWidth="1"/>
    <col min="5150" max="5150" width="10.42578125" customWidth="1"/>
    <col min="5151" max="5151" width="11.7109375" customWidth="1"/>
    <col min="5152" max="5152" width="8.140625" customWidth="1"/>
    <col min="5153" max="5153" width="11.140625" customWidth="1"/>
    <col min="5154" max="5154" width="11.28515625" bestFit="1" customWidth="1"/>
    <col min="5155" max="5155" width="11.28515625" customWidth="1"/>
    <col min="5156" max="5157" width="8.7109375" customWidth="1"/>
    <col min="5158" max="5158" width="1.5703125" customWidth="1"/>
    <col min="5377" max="5377" width="19.5703125" customWidth="1"/>
    <col min="5378" max="5380" width="15" customWidth="1"/>
    <col min="5381" max="5382" width="9.28515625" customWidth="1"/>
    <col min="5383" max="5383" width="29.140625" bestFit="1" customWidth="1"/>
    <col min="5384" max="5384" width="27.42578125" customWidth="1"/>
    <col min="5385" max="5386" width="15" customWidth="1"/>
    <col min="5387" max="5387" width="12.7109375" customWidth="1"/>
    <col min="5388" max="5388" width="11.28515625" bestFit="1" customWidth="1"/>
    <col min="5389" max="5389" width="11.28515625" customWidth="1"/>
    <col min="5390" max="5391" width="8.7109375" customWidth="1"/>
    <col min="5392" max="5392" width="17.5703125" customWidth="1"/>
    <col min="5393" max="5393" width="16.85546875" bestFit="1" customWidth="1"/>
    <col min="5394" max="5394" width="12.140625" customWidth="1"/>
    <col min="5395" max="5395" width="11.28515625" customWidth="1"/>
    <col min="5396" max="5396" width="11.7109375" customWidth="1"/>
    <col min="5397" max="5397" width="8.140625" customWidth="1"/>
    <col min="5398" max="5398" width="9.5703125" bestFit="1" customWidth="1"/>
    <col min="5399" max="5399" width="11.28515625" bestFit="1" customWidth="1"/>
    <col min="5400" max="5400" width="11.28515625" customWidth="1"/>
    <col min="5401" max="5402" width="8.7109375" customWidth="1"/>
    <col min="5403" max="5403" width="15.5703125" bestFit="1" customWidth="1"/>
    <col min="5404" max="5404" width="15.42578125" bestFit="1" customWidth="1"/>
    <col min="5405" max="5405" width="12.140625" customWidth="1"/>
    <col min="5406" max="5406" width="10.42578125" customWidth="1"/>
    <col min="5407" max="5407" width="11.7109375" customWidth="1"/>
    <col min="5408" max="5408" width="8.140625" customWidth="1"/>
    <col min="5409" max="5409" width="11.140625" customWidth="1"/>
    <col min="5410" max="5410" width="11.28515625" bestFit="1" customWidth="1"/>
    <col min="5411" max="5411" width="11.28515625" customWidth="1"/>
    <col min="5412" max="5413" width="8.7109375" customWidth="1"/>
    <col min="5414" max="5414" width="1.5703125" customWidth="1"/>
    <col min="5633" max="5633" width="19.5703125" customWidth="1"/>
    <col min="5634" max="5636" width="15" customWidth="1"/>
    <col min="5637" max="5638" width="9.28515625" customWidth="1"/>
    <col min="5639" max="5639" width="29.140625" bestFit="1" customWidth="1"/>
    <col min="5640" max="5640" width="27.42578125" customWidth="1"/>
    <col min="5641" max="5642" width="15" customWidth="1"/>
    <col min="5643" max="5643" width="12.7109375" customWidth="1"/>
    <col min="5644" max="5644" width="11.28515625" bestFit="1" customWidth="1"/>
    <col min="5645" max="5645" width="11.28515625" customWidth="1"/>
    <col min="5646" max="5647" width="8.7109375" customWidth="1"/>
    <col min="5648" max="5648" width="17.5703125" customWidth="1"/>
    <col min="5649" max="5649" width="16.85546875" bestFit="1" customWidth="1"/>
    <col min="5650" max="5650" width="12.140625" customWidth="1"/>
    <col min="5651" max="5651" width="11.28515625" customWidth="1"/>
    <col min="5652" max="5652" width="11.7109375" customWidth="1"/>
    <col min="5653" max="5653" width="8.140625" customWidth="1"/>
    <col min="5654" max="5654" width="9.5703125" bestFit="1" customWidth="1"/>
    <col min="5655" max="5655" width="11.28515625" bestFit="1" customWidth="1"/>
    <col min="5656" max="5656" width="11.28515625" customWidth="1"/>
    <col min="5657" max="5658" width="8.7109375" customWidth="1"/>
    <col min="5659" max="5659" width="15.5703125" bestFit="1" customWidth="1"/>
    <col min="5660" max="5660" width="15.42578125" bestFit="1" customWidth="1"/>
    <col min="5661" max="5661" width="12.140625" customWidth="1"/>
    <col min="5662" max="5662" width="10.42578125" customWidth="1"/>
    <col min="5663" max="5663" width="11.7109375" customWidth="1"/>
    <col min="5664" max="5664" width="8.140625" customWidth="1"/>
    <col min="5665" max="5665" width="11.140625" customWidth="1"/>
    <col min="5666" max="5666" width="11.28515625" bestFit="1" customWidth="1"/>
    <col min="5667" max="5667" width="11.28515625" customWidth="1"/>
    <col min="5668" max="5669" width="8.7109375" customWidth="1"/>
    <col min="5670" max="5670" width="1.5703125" customWidth="1"/>
    <col min="5889" max="5889" width="19.5703125" customWidth="1"/>
    <col min="5890" max="5892" width="15" customWidth="1"/>
    <col min="5893" max="5894" width="9.28515625" customWidth="1"/>
    <col min="5895" max="5895" width="29.140625" bestFit="1" customWidth="1"/>
    <col min="5896" max="5896" width="27.42578125" customWidth="1"/>
    <col min="5897" max="5898" width="15" customWidth="1"/>
    <col min="5899" max="5899" width="12.7109375" customWidth="1"/>
    <col min="5900" max="5900" width="11.28515625" bestFit="1" customWidth="1"/>
    <col min="5901" max="5901" width="11.28515625" customWidth="1"/>
    <col min="5902" max="5903" width="8.7109375" customWidth="1"/>
    <col min="5904" max="5904" width="17.5703125" customWidth="1"/>
    <col min="5905" max="5905" width="16.85546875" bestFit="1" customWidth="1"/>
    <col min="5906" max="5906" width="12.140625" customWidth="1"/>
    <col min="5907" max="5907" width="11.28515625" customWidth="1"/>
    <col min="5908" max="5908" width="11.7109375" customWidth="1"/>
    <col min="5909" max="5909" width="8.140625" customWidth="1"/>
    <col min="5910" max="5910" width="9.5703125" bestFit="1" customWidth="1"/>
    <col min="5911" max="5911" width="11.28515625" bestFit="1" customWidth="1"/>
    <col min="5912" max="5912" width="11.28515625" customWidth="1"/>
    <col min="5913" max="5914" width="8.7109375" customWidth="1"/>
    <col min="5915" max="5915" width="15.5703125" bestFit="1" customWidth="1"/>
    <col min="5916" max="5916" width="15.42578125" bestFit="1" customWidth="1"/>
    <col min="5917" max="5917" width="12.140625" customWidth="1"/>
    <col min="5918" max="5918" width="10.42578125" customWidth="1"/>
    <col min="5919" max="5919" width="11.7109375" customWidth="1"/>
    <col min="5920" max="5920" width="8.140625" customWidth="1"/>
    <col min="5921" max="5921" width="11.140625" customWidth="1"/>
    <col min="5922" max="5922" width="11.28515625" bestFit="1" customWidth="1"/>
    <col min="5923" max="5923" width="11.28515625" customWidth="1"/>
    <col min="5924" max="5925" width="8.7109375" customWidth="1"/>
    <col min="5926" max="5926" width="1.5703125" customWidth="1"/>
    <col min="6145" max="6145" width="19.5703125" customWidth="1"/>
    <col min="6146" max="6148" width="15" customWidth="1"/>
    <col min="6149" max="6150" width="9.28515625" customWidth="1"/>
    <col min="6151" max="6151" width="29.140625" bestFit="1" customWidth="1"/>
    <col min="6152" max="6152" width="27.42578125" customWidth="1"/>
    <col min="6153" max="6154" width="15" customWidth="1"/>
    <col min="6155" max="6155" width="12.7109375" customWidth="1"/>
    <col min="6156" max="6156" width="11.28515625" bestFit="1" customWidth="1"/>
    <col min="6157" max="6157" width="11.28515625" customWidth="1"/>
    <col min="6158" max="6159" width="8.7109375" customWidth="1"/>
    <col min="6160" max="6160" width="17.5703125" customWidth="1"/>
    <col min="6161" max="6161" width="16.85546875" bestFit="1" customWidth="1"/>
    <col min="6162" max="6162" width="12.140625" customWidth="1"/>
    <col min="6163" max="6163" width="11.28515625" customWidth="1"/>
    <col min="6164" max="6164" width="11.7109375" customWidth="1"/>
    <col min="6165" max="6165" width="8.140625" customWidth="1"/>
    <col min="6166" max="6166" width="9.5703125" bestFit="1" customWidth="1"/>
    <col min="6167" max="6167" width="11.28515625" bestFit="1" customWidth="1"/>
    <col min="6168" max="6168" width="11.28515625" customWidth="1"/>
    <col min="6169" max="6170" width="8.7109375" customWidth="1"/>
    <col min="6171" max="6171" width="15.5703125" bestFit="1" customWidth="1"/>
    <col min="6172" max="6172" width="15.42578125" bestFit="1" customWidth="1"/>
    <col min="6173" max="6173" width="12.140625" customWidth="1"/>
    <col min="6174" max="6174" width="10.42578125" customWidth="1"/>
    <col min="6175" max="6175" width="11.7109375" customWidth="1"/>
    <col min="6176" max="6176" width="8.140625" customWidth="1"/>
    <col min="6177" max="6177" width="11.140625" customWidth="1"/>
    <col min="6178" max="6178" width="11.28515625" bestFit="1" customWidth="1"/>
    <col min="6179" max="6179" width="11.28515625" customWidth="1"/>
    <col min="6180" max="6181" width="8.7109375" customWidth="1"/>
    <col min="6182" max="6182" width="1.5703125" customWidth="1"/>
    <col min="6401" max="6401" width="19.5703125" customWidth="1"/>
    <col min="6402" max="6404" width="15" customWidth="1"/>
    <col min="6405" max="6406" width="9.28515625" customWidth="1"/>
    <col min="6407" max="6407" width="29.140625" bestFit="1" customWidth="1"/>
    <col min="6408" max="6408" width="27.42578125" customWidth="1"/>
    <col min="6409" max="6410" width="15" customWidth="1"/>
    <col min="6411" max="6411" width="12.7109375" customWidth="1"/>
    <col min="6412" max="6412" width="11.28515625" bestFit="1" customWidth="1"/>
    <col min="6413" max="6413" width="11.28515625" customWidth="1"/>
    <col min="6414" max="6415" width="8.7109375" customWidth="1"/>
    <col min="6416" max="6416" width="17.5703125" customWidth="1"/>
    <col min="6417" max="6417" width="16.85546875" bestFit="1" customWidth="1"/>
    <col min="6418" max="6418" width="12.140625" customWidth="1"/>
    <col min="6419" max="6419" width="11.28515625" customWidth="1"/>
    <col min="6420" max="6420" width="11.7109375" customWidth="1"/>
    <col min="6421" max="6421" width="8.140625" customWidth="1"/>
    <col min="6422" max="6422" width="9.5703125" bestFit="1" customWidth="1"/>
    <col min="6423" max="6423" width="11.28515625" bestFit="1" customWidth="1"/>
    <col min="6424" max="6424" width="11.28515625" customWidth="1"/>
    <col min="6425" max="6426" width="8.7109375" customWidth="1"/>
    <col min="6427" max="6427" width="15.5703125" bestFit="1" customWidth="1"/>
    <col min="6428" max="6428" width="15.42578125" bestFit="1" customWidth="1"/>
    <col min="6429" max="6429" width="12.140625" customWidth="1"/>
    <col min="6430" max="6430" width="10.42578125" customWidth="1"/>
    <col min="6431" max="6431" width="11.7109375" customWidth="1"/>
    <col min="6432" max="6432" width="8.140625" customWidth="1"/>
    <col min="6433" max="6433" width="11.140625" customWidth="1"/>
    <col min="6434" max="6434" width="11.28515625" bestFit="1" customWidth="1"/>
    <col min="6435" max="6435" width="11.28515625" customWidth="1"/>
    <col min="6436" max="6437" width="8.7109375" customWidth="1"/>
    <col min="6438" max="6438" width="1.5703125" customWidth="1"/>
    <col min="6657" max="6657" width="19.5703125" customWidth="1"/>
    <col min="6658" max="6660" width="15" customWidth="1"/>
    <col min="6661" max="6662" width="9.28515625" customWidth="1"/>
    <col min="6663" max="6663" width="29.140625" bestFit="1" customWidth="1"/>
    <col min="6664" max="6664" width="27.42578125" customWidth="1"/>
    <col min="6665" max="6666" width="15" customWidth="1"/>
    <col min="6667" max="6667" width="12.7109375" customWidth="1"/>
    <col min="6668" max="6668" width="11.28515625" bestFit="1" customWidth="1"/>
    <col min="6669" max="6669" width="11.28515625" customWidth="1"/>
    <col min="6670" max="6671" width="8.7109375" customWidth="1"/>
    <col min="6672" max="6672" width="17.5703125" customWidth="1"/>
    <col min="6673" max="6673" width="16.85546875" bestFit="1" customWidth="1"/>
    <col min="6674" max="6674" width="12.140625" customWidth="1"/>
    <col min="6675" max="6675" width="11.28515625" customWidth="1"/>
    <col min="6676" max="6676" width="11.7109375" customWidth="1"/>
    <col min="6677" max="6677" width="8.140625" customWidth="1"/>
    <col min="6678" max="6678" width="9.5703125" bestFit="1" customWidth="1"/>
    <col min="6679" max="6679" width="11.28515625" bestFit="1" customWidth="1"/>
    <col min="6680" max="6680" width="11.28515625" customWidth="1"/>
    <col min="6681" max="6682" width="8.7109375" customWidth="1"/>
    <col min="6683" max="6683" width="15.5703125" bestFit="1" customWidth="1"/>
    <col min="6684" max="6684" width="15.42578125" bestFit="1" customWidth="1"/>
    <col min="6685" max="6685" width="12.140625" customWidth="1"/>
    <col min="6686" max="6686" width="10.42578125" customWidth="1"/>
    <col min="6687" max="6687" width="11.7109375" customWidth="1"/>
    <col min="6688" max="6688" width="8.140625" customWidth="1"/>
    <col min="6689" max="6689" width="11.140625" customWidth="1"/>
    <col min="6690" max="6690" width="11.28515625" bestFit="1" customWidth="1"/>
    <col min="6691" max="6691" width="11.28515625" customWidth="1"/>
    <col min="6692" max="6693" width="8.7109375" customWidth="1"/>
    <col min="6694" max="6694" width="1.5703125" customWidth="1"/>
    <col min="6913" max="6913" width="19.5703125" customWidth="1"/>
    <col min="6914" max="6916" width="15" customWidth="1"/>
    <col min="6917" max="6918" width="9.28515625" customWidth="1"/>
    <col min="6919" max="6919" width="29.140625" bestFit="1" customWidth="1"/>
    <col min="6920" max="6920" width="27.42578125" customWidth="1"/>
    <col min="6921" max="6922" width="15" customWidth="1"/>
    <col min="6923" max="6923" width="12.7109375" customWidth="1"/>
    <col min="6924" max="6924" width="11.28515625" bestFit="1" customWidth="1"/>
    <col min="6925" max="6925" width="11.28515625" customWidth="1"/>
    <col min="6926" max="6927" width="8.7109375" customWidth="1"/>
    <col min="6928" max="6928" width="17.5703125" customWidth="1"/>
    <col min="6929" max="6929" width="16.85546875" bestFit="1" customWidth="1"/>
    <col min="6930" max="6930" width="12.140625" customWidth="1"/>
    <col min="6931" max="6931" width="11.28515625" customWidth="1"/>
    <col min="6932" max="6932" width="11.7109375" customWidth="1"/>
    <col min="6933" max="6933" width="8.140625" customWidth="1"/>
    <col min="6934" max="6934" width="9.5703125" bestFit="1" customWidth="1"/>
    <col min="6935" max="6935" width="11.28515625" bestFit="1" customWidth="1"/>
    <col min="6936" max="6936" width="11.28515625" customWidth="1"/>
    <col min="6937" max="6938" width="8.7109375" customWidth="1"/>
    <col min="6939" max="6939" width="15.5703125" bestFit="1" customWidth="1"/>
    <col min="6940" max="6940" width="15.42578125" bestFit="1" customWidth="1"/>
    <col min="6941" max="6941" width="12.140625" customWidth="1"/>
    <col min="6942" max="6942" width="10.42578125" customWidth="1"/>
    <col min="6943" max="6943" width="11.7109375" customWidth="1"/>
    <col min="6944" max="6944" width="8.140625" customWidth="1"/>
    <col min="6945" max="6945" width="11.140625" customWidth="1"/>
    <col min="6946" max="6946" width="11.28515625" bestFit="1" customWidth="1"/>
    <col min="6947" max="6947" width="11.28515625" customWidth="1"/>
    <col min="6948" max="6949" width="8.7109375" customWidth="1"/>
    <col min="6950" max="6950" width="1.5703125" customWidth="1"/>
    <col min="7169" max="7169" width="19.5703125" customWidth="1"/>
    <col min="7170" max="7172" width="15" customWidth="1"/>
    <col min="7173" max="7174" width="9.28515625" customWidth="1"/>
    <col min="7175" max="7175" width="29.140625" bestFit="1" customWidth="1"/>
    <col min="7176" max="7176" width="27.42578125" customWidth="1"/>
    <col min="7177" max="7178" width="15" customWidth="1"/>
    <col min="7179" max="7179" width="12.7109375" customWidth="1"/>
    <col min="7180" max="7180" width="11.28515625" bestFit="1" customWidth="1"/>
    <col min="7181" max="7181" width="11.28515625" customWidth="1"/>
    <col min="7182" max="7183" width="8.7109375" customWidth="1"/>
    <col min="7184" max="7184" width="17.5703125" customWidth="1"/>
    <col min="7185" max="7185" width="16.85546875" bestFit="1" customWidth="1"/>
    <col min="7186" max="7186" width="12.140625" customWidth="1"/>
    <col min="7187" max="7187" width="11.28515625" customWidth="1"/>
    <col min="7188" max="7188" width="11.7109375" customWidth="1"/>
    <col min="7189" max="7189" width="8.140625" customWidth="1"/>
    <col min="7190" max="7190" width="9.5703125" bestFit="1" customWidth="1"/>
    <col min="7191" max="7191" width="11.28515625" bestFit="1" customWidth="1"/>
    <col min="7192" max="7192" width="11.28515625" customWidth="1"/>
    <col min="7193" max="7194" width="8.7109375" customWidth="1"/>
    <col min="7195" max="7195" width="15.5703125" bestFit="1" customWidth="1"/>
    <col min="7196" max="7196" width="15.42578125" bestFit="1" customWidth="1"/>
    <col min="7197" max="7197" width="12.140625" customWidth="1"/>
    <col min="7198" max="7198" width="10.42578125" customWidth="1"/>
    <col min="7199" max="7199" width="11.7109375" customWidth="1"/>
    <col min="7200" max="7200" width="8.140625" customWidth="1"/>
    <col min="7201" max="7201" width="11.140625" customWidth="1"/>
    <col min="7202" max="7202" width="11.28515625" bestFit="1" customWidth="1"/>
    <col min="7203" max="7203" width="11.28515625" customWidth="1"/>
    <col min="7204" max="7205" width="8.7109375" customWidth="1"/>
    <col min="7206" max="7206" width="1.5703125" customWidth="1"/>
    <col min="7425" max="7425" width="19.5703125" customWidth="1"/>
    <col min="7426" max="7428" width="15" customWidth="1"/>
    <col min="7429" max="7430" width="9.28515625" customWidth="1"/>
    <col min="7431" max="7431" width="29.140625" bestFit="1" customWidth="1"/>
    <col min="7432" max="7432" width="27.42578125" customWidth="1"/>
    <col min="7433" max="7434" width="15" customWidth="1"/>
    <col min="7435" max="7435" width="12.7109375" customWidth="1"/>
    <col min="7436" max="7436" width="11.28515625" bestFit="1" customWidth="1"/>
    <col min="7437" max="7437" width="11.28515625" customWidth="1"/>
    <col min="7438" max="7439" width="8.7109375" customWidth="1"/>
    <col min="7440" max="7440" width="17.5703125" customWidth="1"/>
    <col min="7441" max="7441" width="16.85546875" bestFit="1" customWidth="1"/>
    <col min="7442" max="7442" width="12.140625" customWidth="1"/>
    <col min="7443" max="7443" width="11.28515625" customWidth="1"/>
    <col min="7444" max="7444" width="11.7109375" customWidth="1"/>
    <col min="7445" max="7445" width="8.140625" customWidth="1"/>
    <col min="7446" max="7446" width="9.5703125" bestFit="1" customWidth="1"/>
    <col min="7447" max="7447" width="11.28515625" bestFit="1" customWidth="1"/>
    <col min="7448" max="7448" width="11.28515625" customWidth="1"/>
    <col min="7449" max="7450" width="8.7109375" customWidth="1"/>
    <col min="7451" max="7451" width="15.5703125" bestFit="1" customWidth="1"/>
    <col min="7452" max="7452" width="15.42578125" bestFit="1" customWidth="1"/>
    <col min="7453" max="7453" width="12.140625" customWidth="1"/>
    <col min="7454" max="7454" width="10.42578125" customWidth="1"/>
    <col min="7455" max="7455" width="11.7109375" customWidth="1"/>
    <col min="7456" max="7456" width="8.140625" customWidth="1"/>
    <col min="7457" max="7457" width="11.140625" customWidth="1"/>
    <col min="7458" max="7458" width="11.28515625" bestFit="1" customWidth="1"/>
    <col min="7459" max="7459" width="11.28515625" customWidth="1"/>
    <col min="7460" max="7461" width="8.7109375" customWidth="1"/>
    <col min="7462" max="7462" width="1.5703125" customWidth="1"/>
    <col min="7681" max="7681" width="19.5703125" customWidth="1"/>
    <col min="7682" max="7684" width="15" customWidth="1"/>
    <col min="7685" max="7686" width="9.28515625" customWidth="1"/>
    <col min="7687" max="7687" width="29.140625" bestFit="1" customWidth="1"/>
    <col min="7688" max="7688" width="27.42578125" customWidth="1"/>
    <col min="7689" max="7690" width="15" customWidth="1"/>
    <col min="7691" max="7691" width="12.7109375" customWidth="1"/>
    <col min="7692" max="7692" width="11.28515625" bestFit="1" customWidth="1"/>
    <col min="7693" max="7693" width="11.28515625" customWidth="1"/>
    <col min="7694" max="7695" width="8.7109375" customWidth="1"/>
    <col min="7696" max="7696" width="17.5703125" customWidth="1"/>
    <col min="7697" max="7697" width="16.85546875" bestFit="1" customWidth="1"/>
    <col min="7698" max="7698" width="12.140625" customWidth="1"/>
    <col min="7699" max="7699" width="11.28515625" customWidth="1"/>
    <col min="7700" max="7700" width="11.7109375" customWidth="1"/>
    <col min="7701" max="7701" width="8.140625" customWidth="1"/>
    <col min="7702" max="7702" width="9.5703125" bestFit="1" customWidth="1"/>
    <col min="7703" max="7703" width="11.28515625" bestFit="1" customWidth="1"/>
    <col min="7704" max="7704" width="11.28515625" customWidth="1"/>
    <col min="7705" max="7706" width="8.7109375" customWidth="1"/>
    <col min="7707" max="7707" width="15.5703125" bestFit="1" customWidth="1"/>
    <col min="7708" max="7708" width="15.42578125" bestFit="1" customWidth="1"/>
    <col min="7709" max="7709" width="12.140625" customWidth="1"/>
    <col min="7710" max="7710" width="10.42578125" customWidth="1"/>
    <col min="7711" max="7711" width="11.7109375" customWidth="1"/>
    <col min="7712" max="7712" width="8.140625" customWidth="1"/>
    <col min="7713" max="7713" width="11.140625" customWidth="1"/>
    <col min="7714" max="7714" width="11.28515625" bestFit="1" customWidth="1"/>
    <col min="7715" max="7715" width="11.28515625" customWidth="1"/>
    <col min="7716" max="7717" width="8.7109375" customWidth="1"/>
    <col min="7718" max="7718" width="1.5703125" customWidth="1"/>
    <col min="7937" max="7937" width="19.5703125" customWidth="1"/>
    <col min="7938" max="7940" width="15" customWidth="1"/>
    <col min="7941" max="7942" width="9.28515625" customWidth="1"/>
    <col min="7943" max="7943" width="29.140625" bestFit="1" customWidth="1"/>
    <col min="7944" max="7944" width="27.42578125" customWidth="1"/>
    <col min="7945" max="7946" width="15" customWidth="1"/>
    <col min="7947" max="7947" width="12.7109375" customWidth="1"/>
    <col min="7948" max="7948" width="11.28515625" bestFit="1" customWidth="1"/>
    <col min="7949" max="7949" width="11.28515625" customWidth="1"/>
    <col min="7950" max="7951" width="8.7109375" customWidth="1"/>
    <col min="7952" max="7952" width="17.5703125" customWidth="1"/>
    <col min="7953" max="7953" width="16.85546875" bestFit="1" customWidth="1"/>
    <col min="7954" max="7954" width="12.140625" customWidth="1"/>
    <col min="7955" max="7955" width="11.28515625" customWidth="1"/>
    <col min="7956" max="7956" width="11.7109375" customWidth="1"/>
    <col min="7957" max="7957" width="8.140625" customWidth="1"/>
    <col min="7958" max="7958" width="9.5703125" bestFit="1" customWidth="1"/>
    <col min="7959" max="7959" width="11.28515625" bestFit="1" customWidth="1"/>
    <col min="7960" max="7960" width="11.28515625" customWidth="1"/>
    <col min="7961" max="7962" width="8.7109375" customWidth="1"/>
    <col min="7963" max="7963" width="15.5703125" bestFit="1" customWidth="1"/>
    <col min="7964" max="7964" width="15.42578125" bestFit="1" customWidth="1"/>
    <col min="7965" max="7965" width="12.140625" customWidth="1"/>
    <col min="7966" max="7966" width="10.42578125" customWidth="1"/>
    <col min="7967" max="7967" width="11.7109375" customWidth="1"/>
    <col min="7968" max="7968" width="8.140625" customWidth="1"/>
    <col min="7969" max="7969" width="11.140625" customWidth="1"/>
    <col min="7970" max="7970" width="11.28515625" bestFit="1" customWidth="1"/>
    <col min="7971" max="7971" width="11.28515625" customWidth="1"/>
    <col min="7972" max="7973" width="8.7109375" customWidth="1"/>
    <col min="7974" max="7974" width="1.5703125" customWidth="1"/>
    <col min="8193" max="8193" width="19.5703125" customWidth="1"/>
    <col min="8194" max="8196" width="15" customWidth="1"/>
    <col min="8197" max="8198" width="9.28515625" customWidth="1"/>
    <col min="8199" max="8199" width="29.140625" bestFit="1" customWidth="1"/>
    <col min="8200" max="8200" width="27.42578125" customWidth="1"/>
    <col min="8201" max="8202" width="15" customWidth="1"/>
    <col min="8203" max="8203" width="12.7109375" customWidth="1"/>
    <col min="8204" max="8204" width="11.28515625" bestFit="1" customWidth="1"/>
    <col min="8205" max="8205" width="11.28515625" customWidth="1"/>
    <col min="8206" max="8207" width="8.7109375" customWidth="1"/>
    <col min="8208" max="8208" width="17.5703125" customWidth="1"/>
    <col min="8209" max="8209" width="16.85546875" bestFit="1" customWidth="1"/>
    <col min="8210" max="8210" width="12.140625" customWidth="1"/>
    <col min="8211" max="8211" width="11.28515625" customWidth="1"/>
    <col min="8212" max="8212" width="11.7109375" customWidth="1"/>
    <col min="8213" max="8213" width="8.140625" customWidth="1"/>
    <col min="8214" max="8214" width="9.5703125" bestFit="1" customWidth="1"/>
    <col min="8215" max="8215" width="11.28515625" bestFit="1" customWidth="1"/>
    <col min="8216" max="8216" width="11.28515625" customWidth="1"/>
    <col min="8217" max="8218" width="8.7109375" customWidth="1"/>
    <col min="8219" max="8219" width="15.5703125" bestFit="1" customWidth="1"/>
    <col min="8220" max="8220" width="15.42578125" bestFit="1" customWidth="1"/>
    <col min="8221" max="8221" width="12.140625" customWidth="1"/>
    <col min="8222" max="8222" width="10.42578125" customWidth="1"/>
    <col min="8223" max="8223" width="11.7109375" customWidth="1"/>
    <col min="8224" max="8224" width="8.140625" customWidth="1"/>
    <col min="8225" max="8225" width="11.140625" customWidth="1"/>
    <col min="8226" max="8226" width="11.28515625" bestFit="1" customWidth="1"/>
    <col min="8227" max="8227" width="11.28515625" customWidth="1"/>
    <col min="8228" max="8229" width="8.7109375" customWidth="1"/>
    <col min="8230" max="8230" width="1.5703125" customWidth="1"/>
    <col min="8449" max="8449" width="19.5703125" customWidth="1"/>
    <col min="8450" max="8452" width="15" customWidth="1"/>
    <col min="8453" max="8454" width="9.28515625" customWidth="1"/>
    <col min="8455" max="8455" width="29.140625" bestFit="1" customWidth="1"/>
    <col min="8456" max="8456" width="27.42578125" customWidth="1"/>
    <col min="8457" max="8458" width="15" customWidth="1"/>
    <col min="8459" max="8459" width="12.7109375" customWidth="1"/>
    <col min="8460" max="8460" width="11.28515625" bestFit="1" customWidth="1"/>
    <col min="8461" max="8461" width="11.28515625" customWidth="1"/>
    <col min="8462" max="8463" width="8.7109375" customWidth="1"/>
    <col min="8464" max="8464" width="17.5703125" customWidth="1"/>
    <col min="8465" max="8465" width="16.85546875" bestFit="1" customWidth="1"/>
    <col min="8466" max="8466" width="12.140625" customWidth="1"/>
    <col min="8467" max="8467" width="11.28515625" customWidth="1"/>
    <col min="8468" max="8468" width="11.7109375" customWidth="1"/>
    <col min="8469" max="8469" width="8.140625" customWidth="1"/>
    <col min="8470" max="8470" width="9.5703125" bestFit="1" customWidth="1"/>
    <col min="8471" max="8471" width="11.28515625" bestFit="1" customWidth="1"/>
    <col min="8472" max="8472" width="11.28515625" customWidth="1"/>
    <col min="8473" max="8474" width="8.7109375" customWidth="1"/>
    <col min="8475" max="8475" width="15.5703125" bestFit="1" customWidth="1"/>
    <col min="8476" max="8476" width="15.42578125" bestFit="1" customWidth="1"/>
    <col min="8477" max="8477" width="12.140625" customWidth="1"/>
    <col min="8478" max="8478" width="10.42578125" customWidth="1"/>
    <col min="8479" max="8479" width="11.7109375" customWidth="1"/>
    <col min="8480" max="8480" width="8.140625" customWidth="1"/>
    <col min="8481" max="8481" width="11.140625" customWidth="1"/>
    <col min="8482" max="8482" width="11.28515625" bestFit="1" customWidth="1"/>
    <col min="8483" max="8483" width="11.28515625" customWidth="1"/>
    <col min="8484" max="8485" width="8.7109375" customWidth="1"/>
    <col min="8486" max="8486" width="1.5703125" customWidth="1"/>
    <col min="8705" max="8705" width="19.5703125" customWidth="1"/>
    <col min="8706" max="8708" width="15" customWidth="1"/>
    <col min="8709" max="8710" width="9.28515625" customWidth="1"/>
    <col min="8711" max="8711" width="29.140625" bestFit="1" customWidth="1"/>
    <col min="8712" max="8712" width="27.42578125" customWidth="1"/>
    <col min="8713" max="8714" width="15" customWidth="1"/>
    <col min="8715" max="8715" width="12.7109375" customWidth="1"/>
    <col min="8716" max="8716" width="11.28515625" bestFit="1" customWidth="1"/>
    <col min="8717" max="8717" width="11.28515625" customWidth="1"/>
    <col min="8718" max="8719" width="8.7109375" customWidth="1"/>
    <col min="8720" max="8720" width="17.5703125" customWidth="1"/>
    <col min="8721" max="8721" width="16.85546875" bestFit="1" customWidth="1"/>
    <col min="8722" max="8722" width="12.140625" customWidth="1"/>
    <col min="8723" max="8723" width="11.28515625" customWidth="1"/>
    <col min="8724" max="8724" width="11.7109375" customWidth="1"/>
    <col min="8725" max="8725" width="8.140625" customWidth="1"/>
    <col min="8726" max="8726" width="9.5703125" bestFit="1" customWidth="1"/>
    <col min="8727" max="8727" width="11.28515625" bestFit="1" customWidth="1"/>
    <col min="8728" max="8728" width="11.28515625" customWidth="1"/>
    <col min="8729" max="8730" width="8.7109375" customWidth="1"/>
    <col min="8731" max="8731" width="15.5703125" bestFit="1" customWidth="1"/>
    <col min="8732" max="8732" width="15.42578125" bestFit="1" customWidth="1"/>
    <col min="8733" max="8733" width="12.140625" customWidth="1"/>
    <col min="8734" max="8734" width="10.42578125" customWidth="1"/>
    <col min="8735" max="8735" width="11.7109375" customWidth="1"/>
    <col min="8736" max="8736" width="8.140625" customWidth="1"/>
    <col min="8737" max="8737" width="11.140625" customWidth="1"/>
    <col min="8738" max="8738" width="11.28515625" bestFit="1" customWidth="1"/>
    <col min="8739" max="8739" width="11.28515625" customWidth="1"/>
    <col min="8740" max="8741" width="8.7109375" customWidth="1"/>
    <col min="8742" max="8742" width="1.5703125" customWidth="1"/>
    <col min="8961" max="8961" width="19.5703125" customWidth="1"/>
    <col min="8962" max="8964" width="15" customWidth="1"/>
    <col min="8965" max="8966" width="9.28515625" customWidth="1"/>
    <col min="8967" max="8967" width="29.140625" bestFit="1" customWidth="1"/>
    <col min="8968" max="8968" width="27.42578125" customWidth="1"/>
    <col min="8969" max="8970" width="15" customWidth="1"/>
    <col min="8971" max="8971" width="12.7109375" customWidth="1"/>
    <col min="8972" max="8972" width="11.28515625" bestFit="1" customWidth="1"/>
    <col min="8973" max="8973" width="11.28515625" customWidth="1"/>
    <col min="8974" max="8975" width="8.7109375" customWidth="1"/>
    <col min="8976" max="8976" width="17.5703125" customWidth="1"/>
    <col min="8977" max="8977" width="16.85546875" bestFit="1" customWidth="1"/>
    <col min="8978" max="8978" width="12.140625" customWidth="1"/>
    <col min="8979" max="8979" width="11.28515625" customWidth="1"/>
    <col min="8980" max="8980" width="11.7109375" customWidth="1"/>
    <col min="8981" max="8981" width="8.140625" customWidth="1"/>
    <col min="8982" max="8982" width="9.5703125" bestFit="1" customWidth="1"/>
    <col min="8983" max="8983" width="11.28515625" bestFit="1" customWidth="1"/>
    <col min="8984" max="8984" width="11.28515625" customWidth="1"/>
    <col min="8985" max="8986" width="8.7109375" customWidth="1"/>
    <col min="8987" max="8987" width="15.5703125" bestFit="1" customWidth="1"/>
    <col min="8988" max="8988" width="15.42578125" bestFit="1" customWidth="1"/>
    <col min="8989" max="8989" width="12.140625" customWidth="1"/>
    <col min="8990" max="8990" width="10.42578125" customWidth="1"/>
    <col min="8991" max="8991" width="11.7109375" customWidth="1"/>
    <col min="8992" max="8992" width="8.140625" customWidth="1"/>
    <col min="8993" max="8993" width="11.140625" customWidth="1"/>
    <col min="8994" max="8994" width="11.28515625" bestFit="1" customWidth="1"/>
    <col min="8995" max="8995" width="11.28515625" customWidth="1"/>
    <col min="8996" max="8997" width="8.7109375" customWidth="1"/>
    <col min="8998" max="8998" width="1.5703125" customWidth="1"/>
    <col min="9217" max="9217" width="19.5703125" customWidth="1"/>
    <col min="9218" max="9220" width="15" customWidth="1"/>
    <col min="9221" max="9222" width="9.28515625" customWidth="1"/>
    <col min="9223" max="9223" width="29.140625" bestFit="1" customWidth="1"/>
    <col min="9224" max="9224" width="27.42578125" customWidth="1"/>
    <col min="9225" max="9226" width="15" customWidth="1"/>
    <col min="9227" max="9227" width="12.7109375" customWidth="1"/>
    <col min="9228" max="9228" width="11.28515625" bestFit="1" customWidth="1"/>
    <col min="9229" max="9229" width="11.28515625" customWidth="1"/>
    <col min="9230" max="9231" width="8.7109375" customWidth="1"/>
    <col min="9232" max="9232" width="17.5703125" customWidth="1"/>
    <col min="9233" max="9233" width="16.85546875" bestFit="1" customWidth="1"/>
    <col min="9234" max="9234" width="12.140625" customWidth="1"/>
    <col min="9235" max="9235" width="11.28515625" customWidth="1"/>
    <col min="9236" max="9236" width="11.7109375" customWidth="1"/>
    <col min="9237" max="9237" width="8.140625" customWidth="1"/>
    <col min="9238" max="9238" width="9.5703125" bestFit="1" customWidth="1"/>
    <col min="9239" max="9239" width="11.28515625" bestFit="1" customWidth="1"/>
    <col min="9240" max="9240" width="11.28515625" customWidth="1"/>
    <col min="9241" max="9242" width="8.7109375" customWidth="1"/>
    <col min="9243" max="9243" width="15.5703125" bestFit="1" customWidth="1"/>
    <col min="9244" max="9244" width="15.42578125" bestFit="1" customWidth="1"/>
    <col min="9245" max="9245" width="12.140625" customWidth="1"/>
    <col min="9246" max="9246" width="10.42578125" customWidth="1"/>
    <col min="9247" max="9247" width="11.7109375" customWidth="1"/>
    <col min="9248" max="9248" width="8.140625" customWidth="1"/>
    <col min="9249" max="9249" width="11.140625" customWidth="1"/>
    <col min="9250" max="9250" width="11.28515625" bestFit="1" customWidth="1"/>
    <col min="9251" max="9251" width="11.28515625" customWidth="1"/>
    <col min="9252" max="9253" width="8.7109375" customWidth="1"/>
    <col min="9254" max="9254" width="1.5703125" customWidth="1"/>
    <col min="9473" max="9473" width="19.5703125" customWidth="1"/>
    <col min="9474" max="9476" width="15" customWidth="1"/>
    <col min="9477" max="9478" width="9.28515625" customWidth="1"/>
    <col min="9479" max="9479" width="29.140625" bestFit="1" customWidth="1"/>
    <col min="9480" max="9480" width="27.42578125" customWidth="1"/>
    <col min="9481" max="9482" width="15" customWidth="1"/>
    <col min="9483" max="9483" width="12.7109375" customWidth="1"/>
    <col min="9484" max="9484" width="11.28515625" bestFit="1" customWidth="1"/>
    <col min="9485" max="9485" width="11.28515625" customWidth="1"/>
    <col min="9486" max="9487" width="8.7109375" customWidth="1"/>
    <col min="9488" max="9488" width="17.5703125" customWidth="1"/>
    <col min="9489" max="9489" width="16.85546875" bestFit="1" customWidth="1"/>
    <col min="9490" max="9490" width="12.140625" customWidth="1"/>
    <col min="9491" max="9491" width="11.28515625" customWidth="1"/>
    <col min="9492" max="9492" width="11.7109375" customWidth="1"/>
    <col min="9493" max="9493" width="8.140625" customWidth="1"/>
    <col min="9494" max="9494" width="9.5703125" bestFit="1" customWidth="1"/>
    <col min="9495" max="9495" width="11.28515625" bestFit="1" customWidth="1"/>
    <col min="9496" max="9496" width="11.28515625" customWidth="1"/>
    <col min="9497" max="9498" width="8.7109375" customWidth="1"/>
    <col min="9499" max="9499" width="15.5703125" bestFit="1" customWidth="1"/>
    <col min="9500" max="9500" width="15.42578125" bestFit="1" customWidth="1"/>
    <col min="9501" max="9501" width="12.140625" customWidth="1"/>
    <col min="9502" max="9502" width="10.42578125" customWidth="1"/>
    <col min="9503" max="9503" width="11.7109375" customWidth="1"/>
    <col min="9504" max="9504" width="8.140625" customWidth="1"/>
    <col min="9505" max="9505" width="11.140625" customWidth="1"/>
    <col min="9506" max="9506" width="11.28515625" bestFit="1" customWidth="1"/>
    <col min="9507" max="9507" width="11.28515625" customWidth="1"/>
    <col min="9508" max="9509" width="8.7109375" customWidth="1"/>
    <col min="9510" max="9510" width="1.5703125" customWidth="1"/>
    <col min="9729" max="9729" width="19.5703125" customWidth="1"/>
    <col min="9730" max="9732" width="15" customWidth="1"/>
    <col min="9733" max="9734" width="9.28515625" customWidth="1"/>
    <col min="9735" max="9735" width="29.140625" bestFit="1" customWidth="1"/>
    <col min="9736" max="9736" width="27.42578125" customWidth="1"/>
    <col min="9737" max="9738" width="15" customWidth="1"/>
    <col min="9739" max="9739" width="12.7109375" customWidth="1"/>
    <col min="9740" max="9740" width="11.28515625" bestFit="1" customWidth="1"/>
    <col min="9741" max="9741" width="11.28515625" customWidth="1"/>
    <col min="9742" max="9743" width="8.7109375" customWidth="1"/>
    <col min="9744" max="9744" width="17.5703125" customWidth="1"/>
    <col min="9745" max="9745" width="16.85546875" bestFit="1" customWidth="1"/>
    <col min="9746" max="9746" width="12.140625" customWidth="1"/>
    <col min="9747" max="9747" width="11.28515625" customWidth="1"/>
    <col min="9748" max="9748" width="11.7109375" customWidth="1"/>
    <col min="9749" max="9749" width="8.140625" customWidth="1"/>
    <col min="9750" max="9750" width="9.5703125" bestFit="1" customWidth="1"/>
    <col min="9751" max="9751" width="11.28515625" bestFit="1" customWidth="1"/>
    <col min="9752" max="9752" width="11.28515625" customWidth="1"/>
    <col min="9753" max="9754" width="8.7109375" customWidth="1"/>
    <col min="9755" max="9755" width="15.5703125" bestFit="1" customWidth="1"/>
    <col min="9756" max="9756" width="15.42578125" bestFit="1" customWidth="1"/>
    <col min="9757" max="9757" width="12.140625" customWidth="1"/>
    <col min="9758" max="9758" width="10.42578125" customWidth="1"/>
    <col min="9759" max="9759" width="11.7109375" customWidth="1"/>
    <col min="9760" max="9760" width="8.140625" customWidth="1"/>
    <col min="9761" max="9761" width="11.140625" customWidth="1"/>
    <col min="9762" max="9762" width="11.28515625" bestFit="1" customWidth="1"/>
    <col min="9763" max="9763" width="11.28515625" customWidth="1"/>
    <col min="9764" max="9765" width="8.7109375" customWidth="1"/>
    <col min="9766" max="9766" width="1.5703125" customWidth="1"/>
    <col min="9985" max="9985" width="19.5703125" customWidth="1"/>
    <col min="9986" max="9988" width="15" customWidth="1"/>
    <col min="9989" max="9990" width="9.28515625" customWidth="1"/>
    <col min="9991" max="9991" width="29.140625" bestFit="1" customWidth="1"/>
    <col min="9992" max="9992" width="27.42578125" customWidth="1"/>
    <col min="9993" max="9994" width="15" customWidth="1"/>
    <col min="9995" max="9995" width="12.7109375" customWidth="1"/>
    <col min="9996" max="9996" width="11.28515625" bestFit="1" customWidth="1"/>
    <col min="9997" max="9997" width="11.28515625" customWidth="1"/>
    <col min="9998" max="9999" width="8.7109375" customWidth="1"/>
    <col min="10000" max="10000" width="17.5703125" customWidth="1"/>
    <col min="10001" max="10001" width="16.85546875" bestFit="1" customWidth="1"/>
    <col min="10002" max="10002" width="12.140625" customWidth="1"/>
    <col min="10003" max="10003" width="11.28515625" customWidth="1"/>
    <col min="10004" max="10004" width="11.7109375" customWidth="1"/>
    <col min="10005" max="10005" width="8.140625" customWidth="1"/>
    <col min="10006" max="10006" width="9.5703125" bestFit="1" customWidth="1"/>
    <col min="10007" max="10007" width="11.28515625" bestFit="1" customWidth="1"/>
    <col min="10008" max="10008" width="11.28515625" customWidth="1"/>
    <col min="10009" max="10010" width="8.7109375" customWidth="1"/>
    <col min="10011" max="10011" width="15.5703125" bestFit="1" customWidth="1"/>
    <col min="10012" max="10012" width="15.42578125" bestFit="1" customWidth="1"/>
    <col min="10013" max="10013" width="12.140625" customWidth="1"/>
    <col min="10014" max="10014" width="10.42578125" customWidth="1"/>
    <col min="10015" max="10015" width="11.7109375" customWidth="1"/>
    <col min="10016" max="10016" width="8.140625" customWidth="1"/>
    <col min="10017" max="10017" width="11.140625" customWidth="1"/>
    <col min="10018" max="10018" width="11.28515625" bestFit="1" customWidth="1"/>
    <col min="10019" max="10019" width="11.28515625" customWidth="1"/>
    <col min="10020" max="10021" width="8.7109375" customWidth="1"/>
    <col min="10022" max="10022" width="1.5703125" customWidth="1"/>
    <col min="10241" max="10241" width="19.5703125" customWidth="1"/>
    <col min="10242" max="10244" width="15" customWidth="1"/>
    <col min="10245" max="10246" width="9.28515625" customWidth="1"/>
    <col min="10247" max="10247" width="29.140625" bestFit="1" customWidth="1"/>
    <col min="10248" max="10248" width="27.42578125" customWidth="1"/>
    <col min="10249" max="10250" width="15" customWidth="1"/>
    <col min="10251" max="10251" width="12.7109375" customWidth="1"/>
    <col min="10252" max="10252" width="11.28515625" bestFit="1" customWidth="1"/>
    <col min="10253" max="10253" width="11.28515625" customWidth="1"/>
    <col min="10254" max="10255" width="8.7109375" customWidth="1"/>
    <col min="10256" max="10256" width="17.5703125" customWidth="1"/>
    <col min="10257" max="10257" width="16.85546875" bestFit="1" customWidth="1"/>
    <col min="10258" max="10258" width="12.140625" customWidth="1"/>
    <col min="10259" max="10259" width="11.28515625" customWidth="1"/>
    <col min="10260" max="10260" width="11.7109375" customWidth="1"/>
    <col min="10261" max="10261" width="8.140625" customWidth="1"/>
    <col min="10262" max="10262" width="9.5703125" bestFit="1" customWidth="1"/>
    <col min="10263" max="10263" width="11.28515625" bestFit="1" customWidth="1"/>
    <col min="10264" max="10264" width="11.28515625" customWidth="1"/>
    <col min="10265" max="10266" width="8.7109375" customWidth="1"/>
    <col min="10267" max="10267" width="15.5703125" bestFit="1" customWidth="1"/>
    <col min="10268" max="10268" width="15.42578125" bestFit="1" customWidth="1"/>
    <col min="10269" max="10269" width="12.140625" customWidth="1"/>
    <col min="10270" max="10270" width="10.42578125" customWidth="1"/>
    <col min="10271" max="10271" width="11.7109375" customWidth="1"/>
    <col min="10272" max="10272" width="8.140625" customWidth="1"/>
    <col min="10273" max="10273" width="11.140625" customWidth="1"/>
    <col min="10274" max="10274" width="11.28515625" bestFit="1" customWidth="1"/>
    <col min="10275" max="10275" width="11.28515625" customWidth="1"/>
    <col min="10276" max="10277" width="8.7109375" customWidth="1"/>
    <col min="10278" max="10278" width="1.5703125" customWidth="1"/>
    <col min="10497" max="10497" width="19.5703125" customWidth="1"/>
    <col min="10498" max="10500" width="15" customWidth="1"/>
    <col min="10501" max="10502" width="9.28515625" customWidth="1"/>
    <col min="10503" max="10503" width="29.140625" bestFit="1" customWidth="1"/>
    <col min="10504" max="10504" width="27.42578125" customWidth="1"/>
    <col min="10505" max="10506" width="15" customWidth="1"/>
    <col min="10507" max="10507" width="12.7109375" customWidth="1"/>
    <col min="10508" max="10508" width="11.28515625" bestFit="1" customWidth="1"/>
    <col min="10509" max="10509" width="11.28515625" customWidth="1"/>
    <col min="10510" max="10511" width="8.7109375" customWidth="1"/>
    <col min="10512" max="10512" width="17.5703125" customWidth="1"/>
    <col min="10513" max="10513" width="16.85546875" bestFit="1" customWidth="1"/>
    <col min="10514" max="10514" width="12.140625" customWidth="1"/>
    <col min="10515" max="10515" width="11.28515625" customWidth="1"/>
    <col min="10516" max="10516" width="11.7109375" customWidth="1"/>
    <col min="10517" max="10517" width="8.140625" customWidth="1"/>
    <col min="10518" max="10518" width="9.5703125" bestFit="1" customWidth="1"/>
    <col min="10519" max="10519" width="11.28515625" bestFit="1" customWidth="1"/>
    <col min="10520" max="10520" width="11.28515625" customWidth="1"/>
    <col min="10521" max="10522" width="8.7109375" customWidth="1"/>
    <col min="10523" max="10523" width="15.5703125" bestFit="1" customWidth="1"/>
    <col min="10524" max="10524" width="15.42578125" bestFit="1" customWidth="1"/>
    <col min="10525" max="10525" width="12.140625" customWidth="1"/>
    <col min="10526" max="10526" width="10.42578125" customWidth="1"/>
    <col min="10527" max="10527" width="11.7109375" customWidth="1"/>
    <col min="10528" max="10528" width="8.140625" customWidth="1"/>
    <col min="10529" max="10529" width="11.140625" customWidth="1"/>
    <col min="10530" max="10530" width="11.28515625" bestFit="1" customWidth="1"/>
    <col min="10531" max="10531" width="11.28515625" customWidth="1"/>
    <col min="10532" max="10533" width="8.7109375" customWidth="1"/>
    <col min="10534" max="10534" width="1.5703125" customWidth="1"/>
    <col min="10753" max="10753" width="19.5703125" customWidth="1"/>
    <col min="10754" max="10756" width="15" customWidth="1"/>
    <col min="10757" max="10758" width="9.28515625" customWidth="1"/>
    <col min="10759" max="10759" width="29.140625" bestFit="1" customWidth="1"/>
    <col min="10760" max="10760" width="27.42578125" customWidth="1"/>
    <col min="10761" max="10762" width="15" customWidth="1"/>
    <col min="10763" max="10763" width="12.7109375" customWidth="1"/>
    <col min="10764" max="10764" width="11.28515625" bestFit="1" customWidth="1"/>
    <col min="10765" max="10765" width="11.28515625" customWidth="1"/>
    <col min="10766" max="10767" width="8.7109375" customWidth="1"/>
    <col min="10768" max="10768" width="17.5703125" customWidth="1"/>
    <col min="10769" max="10769" width="16.85546875" bestFit="1" customWidth="1"/>
    <col min="10770" max="10770" width="12.140625" customWidth="1"/>
    <col min="10771" max="10771" width="11.28515625" customWidth="1"/>
    <col min="10772" max="10772" width="11.7109375" customWidth="1"/>
    <col min="10773" max="10773" width="8.140625" customWidth="1"/>
    <col min="10774" max="10774" width="9.5703125" bestFit="1" customWidth="1"/>
    <col min="10775" max="10775" width="11.28515625" bestFit="1" customWidth="1"/>
    <col min="10776" max="10776" width="11.28515625" customWidth="1"/>
    <col min="10777" max="10778" width="8.7109375" customWidth="1"/>
    <col min="10779" max="10779" width="15.5703125" bestFit="1" customWidth="1"/>
    <col min="10780" max="10780" width="15.42578125" bestFit="1" customWidth="1"/>
    <col min="10781" max="10781" width="12.140625" customWidth="1"/>
    <col min="10782" max="10782" width="10.42578125" customWidth="1"/>
    <col min="10783" max="10783" width="11.7109375" customWidth="1"/>
    <col min="10784" max="10784" width="8.140625" customWidth="1"/>
    <col min="10785" max="10785" width="11.140625" customWidth="1"/>
    <col min="10786" max="10786" width="11.28515625" bestFit="1" customWidth="1"/>
    <col min="10787" max="10787" width="11.28515625" customWidth="1"/>
    <col min="10788" max="10789" width="8.7109375" customWidth="1"/>
    <col min="10790" max="10790" width="1.5703125" customWidth="1"/>
    <col min="11009" max="11009" width="19.5703125" customWidth="1"/>
    <col min="11010" max="11012" width="15" customWidth="1"/>
    <col min="11013" max="11014" width="9.28515625" customWidth="1"/>
    <col min="11015" max="11015" width="29.140625" bestFit="1" customWidth="1"/>
    <col min="11016" max="11016" width="27.42578125" customWidth="1"/>
    <col min="11017" max="11018" width="15" customWidth="1"/>
    <col min="11019" max="11019" width="12.7109375" customWidth="1"/>
    <col min="11020" max="11020" width="11.28515625" bestFit="1" customWidth="1"/>
    <col min="11021" max="11021" width="11.28515625" customWidth="1"/>
    <col min="11022" max="11023" width="8.7109375" customWidth="1"/>
    <col min="11024" max="11024" width="17.5703125" customWidth="1"/>
    <col min="11025" max="11025" width="16.85546875" bestFit="1" customWidth="1"/>
    <col min="11026" max="11026" width="12.140625" customWidth="1"/>
    <col min="11027" max="11027" width="11.28515625" customWidth="1"/>
    <col min="11028" max="11028" width="11.7109375" customWidth="1"/>
    <col min="11029" max="11029" width="8.140625" customWidth="1"/>
    <col min="11030" max="11030" width="9.5703125" bestFit="1" customWidth="1"/>
    <col min="11031" max="11031" width="11.28515625" bestFit="1" customWidth="1"/>
    <col min="11032" max="11032" width="11.28515625" customWidth="1"/>
    <col min="11033" max="11034" width="8.7109375" customWidth="1"/>
    <col min="11035" max="11035" width="15.5703125" bestFit="1" customWidth="1"/>
    <col min="11036" max="11036" width="15.42578125" bestFit="1" customWidth="1"/>
    <col min="11037" max="11037" width="12.140625" customWidth="1"/>
    <col min="11038" max="11038" width="10.42578125" customWidth="1"/>
    <col min="11039" max="11039" width="11.7109375" customWidth="1"/>
    <col min="11040" max="11040" width="8.140625" customWidth="1"/>
    <col min="11041" max="11041" width="11.140625" customWidth="1"/>
    <col min="11042" max="11042" width="11.28515625" bestFit="1" customWidth="1"/>
    <col min="11043" max="11043" width="11.28515625" customWidth="1"/>
    <col min="11044" max="11045" width="8.7109375" customWidth="1"/>
    <col min="11046" max="11046" width="1.5703125" customWidth="1"/>
    <col min="11265" max="11265" width="19.5703125" customWidth="1"/>
    <col min="11266" max="11268" width="15" customWidth="1"/>
    <col min="11269" max="11270" width="9.28515625" customWidth="1"/>
    <col min="11271" max="11271" width="29.140625" bestFit="1" customWidth="1"/>
    <col min="11272" max="11272" width="27.42578125" customWidth="1"/>
    <col min="11273" max="11274" width="15" customWidth="1"/>
    <col min="11275" max="11275" width="12.7109375" customWidth="1"/>
    <col min="11276" max="11276" width="11.28515625" bestFit="1" customWidth="1"/>
    <col min="11277" max="11277" width="11.28515625" customWidth="1"/>
    <col min="11278" max="11279" width="8.7109375" customWidth="1"/>
    <col min="11280" max="11280" width="17.5703125" customWidth="1"/>
    <col min="11281" max="11281" width="16.85546875" bestFit="1" customWidth="1"/>
    <col min="11282" max="11282" width="12.140625" customWidth="1"/>
    <col min="11283" max="11283" width="11.28515625" customWidth="1"/>
    <col min="11284" max="11284" width="11.7109375" customWidth="1"/>
    <col min="11285" max="11285" width="8.140625" customWidth="1"/>
    <col min="11286" max="11286" width="9.5703125" bestFit="1" customWidth="1"/>
    <col min="11287" max="11287" width="11.28515625" bestFit="1" customWidth="1"/>
    <col min="11288" max="11288" width="11.28515625" customWidth="1"/>
    <col min="11289" max="11290" width="8.7109375" customWidth="1"/>
    <col min="11291" max="11291" width="15.5703125" bestFit="1" customWidth="1"/>
    <col min="11292" max="11292" width="15.42578125" bestFit="1" customWidth="1"/>
    <col min="11293" max="11293" width="12.140625" customWidth="1"/>
    <col min="11294" max="11294" width="10.42578125" customWidth="1"/>
    <col min="11295" max="11295" width="11.7109375" customWidth="1"/>
    <col min="11296" max="11296" width="8.140625" customWidth="1"/>
    <col min="11297" max="11297" width="11.140625" customWidth="1"/>
    <col min="11298" max="11298" width="11.28515625" bestFit="1" customWidth="1"/>
    <col min="11299" max="11299" width="11.28515625" customWidth="1"/>
    <col min="11300" max="11301" width="8.7109375" customWidth="1"/>
    <col min="11302" max="11302" width="1.5703125" customWidth="1"/>
    <col min="11521" max="11521" width="19.5703125" customWidth="1"/>
    <col min="11522" max="11524" width="15" customWidth="1"/>
    <col min="11525" max="11526" width="9.28515625" customWidth="1"/>
    <col min="11527" max="11527" width="29.140625" bestFit="1" customWidth="1"/>
    <col min="11528" max="11528" width="27.42578125" customWidth="1"/>
    <col min="11529" max="11530" width="15" customWidth="1"/>
    <col min="11531" max="11531" width="12.7109375" customWidth="1"/>
    <col min="11532" max="11532" width="11.28515625" bestFit="1" customWidth="1"/>
    <col min="11533" max="11533" width="11.28515625" customWidth="1"/>
    <col min="11534" max="11535" width="8.7109375" customWidth="1"/>
    <col min="11536" max="11536" width="17.5703125" customWidth="1"/>
    <col min="11537" max="11537" width="16.85546875" bestFit="1" customWidth="1"/>
    <col min="11538" max="11538" width="12.140625" customWidth="1"/>
    <col min="11539" max="11539" width="11.28515625" customWidth="1"/>
    <col min="11540" max="11540" width="11.7109375" customWidth="1"/>
    <col min="11541" max="11541" width="8.140625" customWidth="1"/>
    <col min="11542" max="11542" width="9.5703125" bestFit="1" customWidth="1"/>
    <col min="11543" max="11543" width="11.28515625" bestFit="1" customWidth="1"/>
    <col min="11544" max="11544" width="11.28515625" customWidth="1"/>
    <col min="11545" max="11546" width="8.7109375" customWidth="1"/>
    <col min="11547" max="11547" width="15.5703125" bestFit="1" customWidth="1"/>
    <col min="11548" max="11548" width="15.42578125" bestFit="1" customWidth="1"/>
    <col min="11549" max="11549" width="12.140625" customWidth="1"/>
    <col min="11550" max="11550" width="10.42578125" customWidth="1"/>
    <col min="11551" max="11551" width="11.7109375" customWidth="1"/>
    <col min="11552" max="11552" width="8.140625" customWidth="1"/>
    <col min="11553" max="11553" width="11.140625" customWidth="1"/>
    <col min="11554" max="11554" width="11.28515625" bestFit="1" customWidth="1"/>
    <col min="11555" max="11555" width="11.28515625" customWidth="1"/>
    <col min="11556" max="11557" width="8.7109375" customWidth="1"/>
    <col min="11558" max="11558" width="1.5703125" customWidth="1"/>
    <col min="11777" max="11777" width="19.5703125" customWidth="1"/>
    <col min="11778" max="11780" width="15" customWidth="1"/>
    <col min="11781" max="11782" width="9.28515625" customWidth="1"/>
    <col min="11783" max="11783" width="29.140625" bestFit="1" customWidth="1"/>
    <col min="11784" max="11784" width="27.42578125" customWidth="1"/>
    <col min="11785" max="11786" width="15" customWidth="1"/>
    <col min="11787" max="11787" width="12.7109375" customWidth="1"/>
    <col min="11788" max="11788" width="11.28515625" bestFit="1" customWidth="1"/>
    <col min="11789" max="11789" width="11.28515625" customWidth="1"/>
    <col min="11790" max="11791" width="8.7109375" customWidth="1"/>
    <col min="11792" max="11792" width="17.5703125" customWidth="1"/>
    <col min="11793" max="11793" width="16.85546875" bestFit="1" customWidth="1"/>
    <col min="11794" max="11794" width="12.140625" customWidth="1"/>
    <col min="11795" max="11795" width="11.28515625" customWidth="1"/>
    <col min="11796" max="11796" width="11.7109375" customWidth="1"/>
    <col min="11797" max="11797" width="8.140625" customWidth="1"/>
    <col min="11798" max="11798" width="9.5703125" bestFit="1" customWidth="1"/>
    <col min="11799" max="11799" width="11.28515625" bestFit="1" customWidth="1"/>
    <col min="11800" max="11800" width="11.28515625" customWidth="1"/>
    <col min="11801" max="11802" width="8.7109375" customWidth="1"/>
    <col min="11803" max="11803" width="15.5703125" bestFit="1" customWidth="1"/>
    <col min="11804" max="11804" width="15.42578125" bestFit="1" customWidth="1"/>
    <col min="11805" max="11805" width="12.140625" customWidth="1"/>
    <col min="11806" max="11806" width="10.42578125" customWidth="1"/>
    <col min="11807" max="11807" width="11.7109375" customWidth="1"/>
    <col min="11808" max="11808" width="8.140625" customWidth="1"/>
    <col min="11809" max="11809" width="11.140625" customWidth="1"/>
    <col min="11810" max="11810" width="11.28515625" bestFit="1" customWidth="1"/>
    <col min="11811" max="11811" width="11.28515625" customWidth="1"/>
    <col min="11812" max="11813" width="8.7109375" customWidth="1"/>
    <col min="11814" max="11814" width="1.5703125" customWidth="1"/>
    <col min="12033" max="12033" width="19.5703125" customWidth="1"/>
    <col min="12034" max="12036" width="15" customWidth="1"/>
    <col min="12037" max="12038" width="9.28515625" customWidth="1"/>
    <col min="12039" max="12039" width="29.140625" bestFit="1" customWidth="1"/>
    <col min="12040" max="12040" width="27.42578125" customWidth="1"/>
    <col min="12041" max="12042" width="15" customWidth="1"/>
    <col min="12043" max="12043" width="12.7109375" customWidth="1"/>
    <col min="12044" max="12044" width="11.28515625" bestFit="1" customWidth="1"/>
    <col min="12045" max="12045" width="11.28515625" customWidth="1"/>
    <col min="12046" max="12047" width="8.7109375" customWidth="1"/>
    <col min="12048" max="12048" width="17.5703125" customWidth="1"/>
    <col min="12049" max="12049" width="16.85546875" bestFit="1" customWidth="1"/>
    <col min="12050" max="12050" width="12.140625" customWidth="1"/>
    <col min="12051" max="12051" width="11.28515625" customWidth="1"/>
    <col min="12052" max="12052" width="11.7109375" customWidth="1"/>
    <col min="12053" max="12053" width="8.140625" customWidth="1"/>
    <col min="12054" max="12054" width="9.5703125" bestFit="1" customWidth="1"/>
    <col min="12055" max="12055" width="11.28515625" bestFit="1" customWidth="1"/>
    <col min="12056" max="12056" width="11.28515625" customWidth="1"/>
    <col min="12057" max="12058" width="8.7109375" customWidth="1"/>
    <col min="12059" max="12059" width="15.5703125" bestFit="1" customWidth="1"/>
    <col min="12060" max="12060" width="15.42578125" bestFit="1" customWidth="1"/>
    <col min="12061" max="12061" width="12.140625" customWidth="1"/>
    <col min="12062" max="12062" width="10.42578125" customWidth="1"/>
    <col min="12063" max="12063" width="11.7109375" customWidth="1"/>
    <col min="12064" max="12064" width="8.140625" customWidth="1"/>
    <col min="12065" max="12065" width="11.140625" customWidth="1"/>
    <col min="12066" max="12066" width="11.28515625" bestFit="1" customWidth="1"/>
    <col min="12067" max="12067" width="11.28515625" customWidth="1"/>
    <col min="12068" max="12069" width="8.7109375" customWidth="1"/>
    <col min="12070" max="12070" width="1.5703125" customWidth="1"/>
    <col min="12289" max="12289" width="19.5703125" customWidth="1"/>
    <col min="12290" max="12292" width="15" customWidth="1"/>
    <col min="12293" max="12294" width="9.28515625" customWidth="1"/>
    <col min="12295" max="12295" width="29.140625" bestFit="1" customWidth="1"/>
    <col min="12296" max="12296" width="27.42578125" customWidth="1"/>
    <col min="12297" max="12298" width="15" customWidth="1"/>
    <col min="12299" max="12299" width="12.7109375" customWidth="1"/>
    <col min="12300" max="12300" width="11.28515625" bestFit="1" customWidth="1"/>
    <col min="12301" max="12301" width="11.28515625" customWidth="1"/>
    <col min="12302" max="12303" width="8.7109375" customWidth="1"/>
    <col min="12304" max="12304" width="17.5703125" customWidth="1"/>
    <col min="12305" max="12305" width="16.85546875" bestFit="1" customWidth="1"/>
    <col min="12306" max="12306" width="12.140625" customWidth="1"/>
    <col min="12307" max="12307" width="11.28515625" customWidth="1"/>
    <col min="12308" max="12308" width="11.7109375" customWidth="1"/>
    <col min="12309" max="12309" width="8.140625" customWidth="1"/>
    <col min="12310" max="12310" width="9.5703125" bestFit="1" customWidth="1"/>
    <col min="12311" max="12311" width="11.28515625" bestFit="1" customWidth="1"/>
    <col min="12312" max="12312" width="11.28515625" customWidth="1"/>
    <col min="12313" max="12314" width="8.7109375" customWidth="1"/>
    <col min="12315" max="12315" width="15.5703125" bestFit="1" customWidth="1"/>
    <col min="12316" max="12316" width="15.42578125" bestFit="1" customWidth="1"/>
    <col min="12317" max="12317" width="12.140625" customWidth="1"/>
    <col min="12318" max="12318" width="10.42578125" customWidth="1"/>
    <col min="12319" max="12319" width="11.7109375" customWidth="1"/>
    <col min="12320" max="12320" width="8.140625" customWidth="1"/>
    <col min="12321" max="12321" width="11.140625" customWidth="1"/>
    <col min="12322" max="12322" width="11.28515625" bestFit="1" customWidth="1"/>
    <col min="12323" max="12323" width="11.28515625" customWidth="1"/>
    <col min="12324" max="12325" width="8.7109375" customWidth="1"/>
    <col min="12326" max="12326" width="1.5703125" customWidth="1"/>
    <col min="12545" max="12545" width="19.5703125" customWidth="1"/>
    <col min="12546" max="12548" width="15" customWidth="1"/>
    <col min="12549" max="12550" width="9.28515625" customWidth="1"/>
    <col min="12551" max="12551" width="29.140625" bestFit="1" customWidth="1"/>
    <col min="12552" max="12552" width="27.42578125" customWidth="1"/>
    <col min="12553" max="12554" width="15" customWidth="1"/>
    <col min="12555" max="12555" width="12.7109375" customWidth="1"/>
    <col min="12556" max="12556" width="11.28515625" bestFit="1" customWidth="1"/>
    <col min="12557" max="12557" width="11.28515625" customWidth="1"/>
    <col min="12558" max="12559" width="8.7109375" customWidth="1"/>
    <col min="12560" max="12560" width="17.5703125" customWidth="1"/>
    <col min="12561" max="12561" width="16.85546875" bestFit="1" customWidth="1"/>
    <col min="12562" max="12562" width="12.140625" customWidth="1"/>
    <col min="12563" max="12563" width="11.28515625" customWidth="1"/>
    <col min="12564" max="12564" width="11.7109375" customWidth="1"/>
    <col min="12565" max="12565" width="8.140625" customWidth="1"/>
    <col min="12566" max="12566" width="9.5703125" bestFit="1" customWidth="1"/>
    <col min="12567" max="12567" width="11.28515625" bestFit="1" customWidth="1"/>
    <col min="12568" max="12568" width="11.28515625" customWidth="1"/>
    <col min="12569" max="12570" width="8.7109375" customWidth="1"/>
    <col min="12571" max="12571" width="15.5703125" bestFit="1" customWidth="1"/>
    <col min="12572" max="12572" width="15.42578125" bestFit="1" customWidth="1"/>
    <col min="12573" max="12573" width="12.140625" customWidth="1"/>
    <col min="12574" max="12574" width="10.42578125" customWidth="1"/>
    <col min="12575" max="12575" width="11.7109375" customWidth="1"/>
    <col min="12576" max="12576" width="8.140625" customWidth="1"/>
    <col min="12577" max="12577" width="11.140625" customWidth="1"/>
    <col min="12578" max="12578" width="11.28515625" bestFit="1" customWidth="1"/>
    <col min="12579" max="12579" width="11.28515625" customWidth="1"/>
    <col min="12580" max="12581" width="8.7109375" customWidth="1"/>
    <col min="12582" max="12582" width="1.5703125" customWidth="1"/>
    <col min="12801" max="12801" width="19.5703125" customWidth="1"/>
    <col min="12802" max="12804" width="15" customWidth="1"/>
    <col min="12805" max="12806" width="9.28515625" customWidth="1"/>
    <col min="12807" max="12807" width="29.140625" bestFit="1" customWidth="1"/>
    <col min="12808" max="12808" width="27.42578125" customWidth="1"/>
    <col min="12809" max="12810" width="15" customWidth="1"/>
    <col min="12811" max="12811" width="12.7109375" customWidth="1"/>
    <col min="12812" max="12812" width="11.28515625" bestFit="1" customWidth="1"/>
    <col min="12813" max="12813" width="11.28515625" customWidth="1"/>
    <col min="12814" max="12815" width="8.7109375" customWidth="1"/>
    <col min="12816" max="12816" width="17.5703125" customWidth="1"/>
    <col min="12817" max="12817" width="16.85546875" bestFit="1" customWidth="1"/>
    <col min="12818" max="12818" width="12.140625" customWidth="1"/>
    <col min="12819" max="12819" width="11.28515625" customWidth="1"/>
    <col min="12820" max="12820" width="11.7109375" customWidth="1"/>
    <col min="12821" max="12821" width="8.140625" customWidth="1"/>
    <col min="12822" max="12822" width="9.5703125" bestFit="1" customWidth="1"/>
    <col min="12823" max="12823" width="11.28515625" bestFit="1" customWidth="1"/>
    <col min="12824" max="12824" width="11.28515625" customWidth="1"/>
    <col min="12825" max="12826" width="8.7109375" customWidth="1"/>
    <col min="12827" max="12827" width="15.5703125" bestFit="1" customWidth="1"/>
    <col min="12828" max="12828" width="15.42578125" bestFit="1" customWidth="1"/>
    <col min="12829" max="12829" width="12.140625" customWidth="1"/>
    <col min="12830" max="12830" width="10.42578125" customWidth="1"/>
    <col min="12831" max="12831" width="11.7109375" customWidth="1"/>
    <col min="12832" max="12832" width="8.140625" customWidth="1"/>
    <col min="12833" max="12833" width="11.140625" customWidth="1"/>
    <col min="12834" max="12834" width="11.28515625" bestFit="1" customWidth="1"/>
    <col min="12835" max="12835" width="11.28515625" customWidth="1"/>
    <col min="12836" max="12837" width="8.7109375" customWidth="1"/>
    <col min="12838" max="12838" width="1.5703125" customWidth="1"/>
    <col min="13057" max="13057" width="19.5703125" customWidth="1"/>
    <col min="13058" max="13060" width="15" customWidth="1"/>
    <col min="13061" max="13062" width="9.28515625" customWidth="1"/>
    <col min="13063" max="13063" width="29.140625" bestFit="1" customWidth="1"/>
    <col min="13064" max="13064" width="27.42578125" customWidth="1"/>
    <col min="13065" max="13066" width="15" customWidth="1"/>
    <col min="13067" max="13067" width="12.7109375" customWidth="1"/>
    <col min="13068" max="13068" width="11.28515625" bestFit="1" customWidth="1"/>
    <col min="13069" max="13069" width="11.28515625" customWidth="1"/>
    <col min="13070" max="13071" width="8.7109375" customWidth="1"/>
    <col min="13072" max="13072" width="17.5703125" customWidth="1"/>
    <col min="13073" max="13073" width="16.85546875" bestFit="1" customWidth="1"/>
    <col min="13074" max="13074" width="12.140625" customWidth="1"/>
    <col min="13075" max="13075" width="11.28515625" customWidth="1"/>
    <col min="13076" max="13076" width="11.7109375" customWidth="1"/>
    <col min="13077" max="13077" width="8.140625" customWidth="1"/>
    <col min="13078" max="13078" width="9.5703125" bestFit="1" customWidth="1"/>
    <col min="13079" max="13079" width="11.28515625" bestFit="1" customWidth="1"/>
    <col min="13080" max="13080" width="11.28515625" customWidth="1"/>
    <col min="13081" max="13082" width="8.7109375" customWidth="1"/>
    <col min="13083" max="13083" width="15.5703125" bestFit="1" customWidth="1"/>
    <col min="13084" max="13084" width="15.42578125" bestFit="1" customWidth="1"/>
    <col min="13085" max="13085" width="12.140625" customWidth="1"/>
    <col min="13086" max="13086" width="10.42578125" customWidth="1"/>
    <col min="13087" max="13087" width="11.7109375" customWidth="1"/>
    <col min="13088" max="13088" width="8.140625" customWidth="1"/>
    <col min="13089" max="13089" width="11.140625" customWidth="1"/>
    <col min="13090" max="13090" width="11.28515625" bestFit="1" customWidth="1"/>
    <col min="13091" max="13091" width="11.28515625" customWidth="1"/>
    <col min="13092" max="13093" width="8.7109375" customWidth="1"/>
    <col min="13094" max="13094" width="1.5703125" customWidth="1"/>
    <col min="13313" max="13313" width="19.5703125" customWidth="1"/>
    <col min="13314" max="13316" width="15" customWidth="1"/>
    <col min="13317" max="13318" width="9.28515625" customWidth="1"/>
    <col min="13319" max="13319" width="29.140625" bestFit="1" customWidth="1"/>
    <col min="13320" max="13320" width="27.42578125" customWidth="1"/>
    <col min="13321" max="13322" width="15" customWidth="1"/>
    <col min="13323" max="13323" width="12.7109375" customWidth="1"/>
    <col min="13324" max="13324" width="11.28515625" bestFit="1" customWidth="1"/>
    <col min="13325" max="13325" width="11.28515625" customWidth="1"/>
    <col min="13326" max="13327" width="8.7109375" customWidth="1"/>
    <col min="13328" max="13328" width="17.5703125" customWidth="1"/>
    <col min="13329" max="13329" width="16.85546875" bestFit="1" customWidth="1"/>
    <col min="13330" max="13330" width="12.140625" customWidth="1"/>
    <col min="13331" max="13331" width="11.28515625" customWidth="1"/>
    <col min="13332" max="13332" width="11.7109375" customWidth="1"/>
    <col min="13333" max="13333" width="8.140625" customWidth="1"/>
    <col min="13334" max="13334" width="9.5703125" bestFit="1" customWidth="1"/>
    <col min="13335" max="13335" width="11.28515625" bestFit="1" customWidth="1"/>
    <col min="13336" max="13336" width="11.28515625" customWidth="1"/>
    <col min="13337" max="13338" width="8.7109375" customWidth="1"/>
    <col min="13339" max="13339" width="15.5703125" bestFit="1" customWidth="1"/>
    <col min="13340" max="13340" width="15.42578125" bestFit="1" customWidth="1"/>
    <col min="13341" max="13341" width="12.140625" customWidth="1"/>
    <col min="13342" max="13342" width="10.42578125" customWidth="1"/>
    <col min="13343" max="13343" width="11.7109375" customWidth="1"/>
    <col min="13344" max="13344" width="8.140625" customWidth="1"/>
    <col min="13345" max="13345" width="11.140625" customWidth="1"/>
    <col min="13346" max="13346" width="11.28515625" bestFit="1" customWidth="1"/>
    <col min="13347" max="13347" width="11.28515625" customWidth="1"/>
    <col min="13348" max="13349" width="8.7109375" customWidth="1"/>
    <col min="13350" max="13350" width="1.5703125" customWidth="1"/>
    <col min="13569" max="13569" width="19.5703125" customWidth="1"/>
    <col min="13570" max="13572" width="15" customWidth="1"/>
    <col min="13573" max="13574" width="9.28515625" customWidth="1"/>
    <col min="13575" max="13575" width="29.140625" bestFit="1" customWidth="1"/>
    <col min="13576" max="13576" width="27.42578125" customWidth="1"/>
    <col min="13577" max="13578" width="15" customWidth="1"/>
    <col min="13579" max="13579" width="12.7109375" customWidth="1"/>
    <col min="13580" max="13580" width="11.28515625" bestFit="1" customWidth="1"/>
    <col min="13581" max="13581" width="11.28515625" customWidth="1"/>
    <col min="13582" max="13583" width="8.7109375" customWidth="1"/>
    <col min="13584" max="13584" width="17.5703125" customWidth="1"/>
    <col min="13585" max="13585" width="16.85546875" bestFit="1" customWidth="1"/>
    <col min="13586" max="13586" width="12.140625" customWidth="1"/>
    <col min="13587" max="13587" width="11.28515625" customWidth="1"/>
    <col min="13588" max="13588" width="11.7109375" customWidth="1"/>
    <col min="13589" max="13589" width="8.140625" customWidth="1"/>
    <col min="13590" max="13590" width="9.5703125" bestFit="1" customWidth="1"/>
    <col min="13591" max="13591" width="11.28515625" bestFit="1" customWidth="1"/>
    <col min="13592" max="13592" width="11.28515625" customWidth="1"/>
    <col min="13593" max="13594" width="8.7109375" customWidth="1"/>
    <col min="13595" max="13595" width="15.5703125" bestFit="1" customWidth="1"/>
    <col min="13596" max="13596" width="15.42578125" bestFit="1" customWidth="1"/>
    <col min="13597" max="13597" width="12.140625" customWidth="1"/>
    <col min="13598" max="13598" width="10.42578125" customWidth="1"/>
    <col min="13599" max="13599" width="11.7109375" customWidth="1"/>
    <col min="13600" max="13600" width="8.140625" customWidth="1"/>
    <col min="13601" max="13601" width="11.140625" customWidth="1"/>
    <col min="13602" max="13602" width="11.28515625" bestFit="1" customWidth="1"/>
    <col min="13603" max="13603" width="11.28515625" customWidth="1"/>
    <col min="13604" max="13605" width="8.7109375" customWidth="1"/>
    <col min="13606" max="13606" width="1.5703125" customWidth="1"/>
    <col min="13825" max="13825" width="19.5703125" customWidth="1"/>
    <col min="13826" max="13828" width="15" customWidth="1"/>
    <col min="13829" max="13830" width="9.28515625" customWidth="1"/>
    <col min="13831" max="13831" width="29.140625" bestFit="1" customWidth="1"/>
    <col min="13832" max="13832" width="27.42578125" customWidth="1"/>
    <col min="13833" max="13834" width="15" customWidth="1"/>
    <col min="13835" max="13835" width="12.7109375" customWidth="1"/>
    <col min="13836" max="13836" width="11.28515625" bestFit="1" customWidth="1"/>
    <col min="13837" max="13837" width="11.28515625" customWidth="1"/>
    <col min="13838" max="13839" width="8.7109375" customWidth="1"/>
    <col min="13840" max="13840" width="17.5703125" customWidth="1"/>
    <col min="13841" max="13841" width="16.85546875" bestFit="1" customWidth="1"/>
    <col min="13842" max="13842" width="12.140625" customWidth="1"/>
    <col min="13843" max="13843" width="11.28515625" customWidth="1"/>
    <col min="13844" max="13844" width="11.7109375" customWidth="1"/>
    <col min="13845" max="13845" width="8.140625" customWidth="1"/>
    <col min="13846" max="13846" width="9.5703125" bestFit="1" customWidth="1"/>
    <col min="13847" max="13847" width="11.28515625" bestFit="1" customWidth="1"/>
    <col min="13848" max="13848" width="11.28515625" customWidth="1"/>
    <col min="13849" max="13850" width="8.7109375" customWidth="1"/>
    <col min="13851" max="13851" width="15.5703125" bestFit="1" customWidth="1"/>
    <col min="13852" max="13852" width="15.42578125" bestFit="1" customWidth="1"/>
    <col min="13853" max="13853" width="12.140625" customWidth="1"/>
    <col min="13854" max="13854" width="10.42578125" customWidth="1"/>
    <col min="13855" max="13855" width="11.7109375" customWidth="1"/>
    <col min="13856" max="13856" width="8.140625" customWidth="1"/>
    <col min="13857" max="13857" width="11.140625" customWidth="1"/>
    <col min="13858" max="13858" width="11.28515625" bestFit="1" customWidth="1"/>
    <col min="13859" max="13859" width="11.28515625" customWidth="1"/>
    <col min="13860" max="13861" width="8.7109375" customWidth="1"/>
    <col min="13862" max="13862" width="1.5703125" customWidth="1"/>
    <col min="14081" max="14081" width="19.5703125" customWidth="1"/>
    <col min="14082" max="14084" width="15" customWidth="1"/>
    <col min="14085" max="14086" width="9.28515625" customWidth="1"/>
    <col min="14087" max="14087" width="29.140625" bestFit="1" customWidth="1"/>
    <col min="14088" max="14088" width="27.42578125" customWidth="1"/>
    <col min="14089" max="14090" width="15" customWidth="1"/>
    <col min="14091" max="14091" width="12.7109375" customWidth="1"/>
    <col min="14092" max="14092" width="11.28515625" bestFit="1" customWidth="1"/>
    <col min="14093" max="14093" width="11.28515625" customWidth="1"/>
    <col min="14094" max="14095" width="8.7109375" customWidth="1"/>
    <col min="14096" max="14096" width="17.5703125" customWidth="1"/>
    <col min="14097" max="14097" width="16.85546875" bestFit="1" customWidth="1"/>
    <col min="14098" max="14098" width="12.140625" customWidth="1"/>
    <col min="14099" max="14099" width="11.28515625" customWidth="1"/>
    <col min="14100" max="14100" width="11.7109375" customWidth="1"/>
    <col min="14101" max="14101" width="8.140625" customWidth="1"/>
    <col min="14102" max="14102" width="9.5703125" bestFit="1" customWidth="1"/>
    <col min="14103" max="14103" width="11.28515625" bestFit="1" customWidth="1"/>
    <col min="14104" max="14104" width="11.28515625" customWidth="1"/>
    <col min="14105" max="14106" width="8.7109375" customWidth="1"/>
    <col min="14107" max="14107" width="15.5703125" bestFit="1" customWidth="1"/>
    <col min="14108" max="14108" width="15.42578125" bestFit="1" customWidth="1"/>
    <col min="14109" max="14109" width="12.140625" customWidth="1"/>
    <col min="14110" max="14110" width="10.42578125" customWidth="1"/>
    <col min="14111" max="14111" width="11.7109375" customWidth="1"/>
    <col min="14112" max="14112" width="8.140625" customWidth="1"/>
    <col min="14113" max="14113" width="11.140625" customWidth="1"/>
    <col min="14114" max="14114" width="11.28515625" bestFit="1" customWidth="1"/>
    <col min="14115" max="14115" width="11.28515625" customWidth="1"/>
    <col min="14116" max="14117" width="8.7109375" customWidth="1"/>
    <col min="14118" max="14118" width="1.5703125" customWidth="1"/>
    <col min="14337" max="14337" width="19.5703125" customWidth="1"/>
    <col min="14338" max="14340" width="15" customWidth="1"/>
    <col min="14341" max="14342" width="9.28515625" customWidth="1"/>
    <col min="14343" max="14343" width="29.140625" bestFit="1" customWidth="1"/>
    <col min="14344" max="14344" width="27.42578125" customWidth="1"/>
    <col min="14345" max="14346" width="15" customWidth="1"/>
    <col min="14347" max="14347" width="12.7109375" customWidth="1"/>
    <col min="14348" max="14348" width="11.28515625" bestFit="1" customWidth="1"/>
    <col min="14349" max="14349" width="11.28515625" customWidth="1"/>
    <col min="14350" max="14351" width="8.7109375" customWidth="1"/>
    <col min="14352" max="14352" width="17.5703125" customWidth="1"/>
    <col min="14353" max="14353" width="16.85546875" bestFit="1" customWidth="1"/>
    <col min="14354" max="14354" width="12.140625" customWidth="1"/>
    <col min="14355" max="14355" width="11.28515625" customWidth="1"/>
    <col min="14356" max="14356" width="11.7109375" customWidth="1"/>
    <col min="14357" max="14357" width="8.140625" customWidth="1"/>
    <col min="14358" max="14358" width="9.5703125" bestFit="1" customWidth="1"/>
    <col min="14359" max="14359" width="11.28515625" bestFit="1" customWidth="1"/>
    <col min="14360" max="14360" width="11.28515625" customWidth="1"/>
    <col min="14361" max="14362" width="8.7109375" customWidth="1"/>
    <col min="14363" max="14363" width="15.5703125" bestFit="1" customWidth="1"/>
    <col min="14364" max="14364" width="15.42578125" bestFit="1" customWidth="1"/>
    <col min="14365" max="14365" width="12.140625" customWidth="1"/>
    <col min="14366" max="14366" width="10.42578125" customWidth="1"/>
    <col min="14367" max="14367" width="11.7109375" customWidth="1"/>
    <col min="14368" max="14368" width="8.140625" customWidth="1"/>
    <col min="14369" max="14369" width="11.140625" customWidth="1"/>
    <col min="14370" max="14370" width="11.28515625" bestFit="1" customWidth="1"/>
    <col min="14371" max="14371" width="11.28515625" customWidth="1"/>
    <col min="14372" max="14373" width="8.7109375" customWidth="1"/>
    <col min="14374" max="14374" width="1.5703125" customWidth="1"/>
    <col min="14593" max="14593" width="19.5703125" customWidth="1"/>
    <col min="14594" max="14596" width="15" customWidth="1"/>
    <col min="14597" max="14598" width="9.28515625" customWidth="1"/>
    <col min="14599" max="14599" width="29.140625" bestFit="1" customWidth="1"/>
    <col min="14600" max="14600" width="27.42578125" customWidth="1"/>
    <col min="14601" max="14602" width="15" customWidth="1"/>
    <col min="14603" max="14603" width="12.7109375" customWidth="1"/>
    <col min="14604" max="14604" width="11.28515625" bestFit="1" customWidth="1"/>
    <col min="14605" max="14605" width="11.28515625" customWidth="1"/>
    <col min="14606" max="14607" width="8.7109375" customWidth="1"/>
    <col min="14608" max="14608" width="17.5703125" customWidth="1"/>
    <col min="14609" max="14609" width="16.85546875" bestFit="1" customWidth="1"/>
    <col min="14610" max="14610" width="12.140625" customWidth="1"/>
    <col min="14611" max="14611" width="11.28515625" customWidth="1"/>
    <col min="14612" max="14612" width="11.7109375" customWidth="1"/>
    <col min="14613" max="14613" width="8.140625" customWidth="1"/>
    <col min="14614" max="14614" width="9.5703125" bestFit="1" customWidth="1"/>
    <col min="14615" max="14615" width="11.28515625" bestFit="1" customWidth="1"/>
    <col min="14616" max="14616" width="11.28515625" customWidth="1"/>
    <col min="14617" max="14618" width="8.7109375" customWidth="1"/>
    <col min="14619" max="14619" width="15.5703125" bestFit="1" customWidth="1"/>
    <col min="14620" max="14620" width="15.42578125" bestFit="1" customWidth="1"/>
    <col min="14621" max="14621" width="12.140625" customWidth="1"/>
    <col min="14622" max="14622" width="10.42578125" customWidth="1"/>
    <col min="14623" max="14623" width="11.7109375" customWidth="1"/>
    <col min="14624" max="14624" width="8.140625" customWidth="1"/>
    <col min="14625" max="14625" width="11.140625" customWidth="1"/>
    <col min="14626" max="14626" width="11.28515625" bestFit="1" customWidth="1"/>
    <col min="14627" max="14627" width="11.28515625" customWidth="1"/>
    <col min="14628" max="14629" width="8.7109375" customWidth="1"/>
    <col min="14630" max="14630" width="1.5703125" customWidth="1"/>
    <col min="14849" max="14849" width="19.5703125" customWidth="1"/>
    <col min="14850" max="14852" width="15" customWidth="1"/>
    <col min="14853" max="14854" width="9.28515625" customWidth="1"/>
    <col min="14855" max="14855" width="29.140625" bestFit="1" customWidth="1"/>
    <col min="14856" max="14856" width="27.42578125" customWidth="1"/>
    <col min="14857" max="14858" width="15" customWidth="1"/>
    <col min="14859" max="14859" width="12.7109375" customWidth="1"/>
    <col min="14860" max="14860" width="11.28515625" bestFit="1" customWidth="1"/>
    <col min="14861" max="14861" width="11.28515625" customWidth="1"/>
    <col min="14862" max="14863" width="8.7109375" customWidth="1"/>
    <col min="14864" max="14864" width="17.5703125" customWidth="1"/>
    <col min="14865" max="14865" width="16.85546875" bestFit="1" customWidth="1"/>
    <col min="14866" max="14866" width="12.140625" customWidth="1"/>
    <col min="14867" max="14867" width="11.28515625" customWidth="1"/>
    <col min="14868" max="14868" width="11.7109375" customWidth="1"/>
    <col min="14869" max="14869" width="8.140625" customWidth="1"/>
    <col min="14870" max="14870" width="9.5703125" bestFit="1" customWidth="1"/>
    <col min="14871" max="14871" width="11.28515625" bestFit="1" customWidth="1"/>
    <col min="14872" max="14872" width="11.28515625" customWidth="1"/>
    <col min="14873" max="14874" width="8.7109375" customWidth="1"/>
    <col min="14875" max="14875" width="15.5703125" bestFit="1" customWidth="1"/>
    <col min="14876" max="14876" width="15.42578125" bestFit="1" customWidth="1"/>
    <col min="14877" max="14877" width="12.140625" customWidth="1"/>
    <col min="14878" max="14878" width="10.42578125" customWidth="1"/>
    <col min="14879" max="14879" width="11.7109375" customWidth="1"/>
    <col min="14880" max="14880" width="8.140625" customWidth="1"/>
    <col min="14881" max="14881" width="11.140625" customWidth="1"/>
    <col min="14882" max="14882" width="11.28515625" bestFit="1" customWidth="1"/>
    <col min="14883" max="14883" width="11.28515625" customWidth="1"/>
    <col min="14884" max="14885" width="8.7109375" customWidth="1"/>
    <col min="14886" max="14886" width="1.5703125" customWidth="1"/>
    <col min="15105" max="15105" width="19.5703125" customWidth="1"/>
    <col min="15106" max="15108" width="15" customWidth="1"/>
    <col min="15109" max="15110" width="9.28515625" customWidth="1"/>
    <col min="15111" max="15111" width="29.140625" bestFit="1" customWidth="1"/>
    <col min="15112" max="15112" width="27.42578125" customWidth="1"/>
    <col min="15113" max="15114" width="15" customWidth="1"/>
    <col min="15115" max="15115" width="12.7109375" customWidth="1"/>
    <col min="15116" max="15116" width="11.28515625" bestFit="1" customWidth="1"/>
    <col min="15117" max="15117" width="11.28515625" customWidth="1"/>
    <col min="15118" max="15119" width="8.7109375" customWidth="1"/>
    <col min="15120" max="15120" width="17.5703125" customWidth="1"/>
    <col min="15121" max="15121" width="16.85546875" bestFit="1" customWidth="1"/>
    <col min="15122" max="15122" width="12.140625" customWidth="1"/>
    <col min="15123" max="15123" width="11.28515625" customWidth="1"/>
    <col min="15124" max="15124" width="11.7109375" customWidth="1"/>
    <col min="15125" max="15125" width="8.140625" customWidth="1"/>
    <col min="15126" max="15126" width="9.5703125" bestFit="1" customWidth="1"/>
    <col min="15127" max="15127" width="11.28515625" bestFit="1" customWidth="1"/>
    <col min="15128" max="15128" width="11.28515625" customWidth="1"/>
    <col min="15129" max="15130" width="8.7109375" customWidth="1"/>
    <col min="15131" max="15131" width="15.5703125" bestFit="1" customWidth="1"/>
    <col min="15132" max="15132" width="15.42578125" bestFit="1" customWidth="1"/>
    <col min="15133" max="15133" width="12.140625" customWidth="1"/>
    <col min="15134" max="15134" width="10.42578125" customWidth="1"/>
    <col min="15135" max="15135" width="11.7109375" customWidth="1"/>
    <col min="15136" max="15136" width="8.140625" customWidth="1"/>
    <col min="15137" max="15137" width="11.140625" customWidth="1"/>
    <col min="15138" max="15138" width="11.28515625" bestFit="1" customWidth="1"/>
    <col min="15139" max="15139" width="11.28515625" customWidth="1"/>
    <col min="15140" max="15141" width="8.7109375" customWidth="1"/>
    <col min="15142" max="15142" width="1.5703125" customWidth="1"/>
    <col min="15361" max="15361" width="19.5703125" customWidth="1"/>
    <col min="15362" max="15364" width="15" customWidth="1"/>
    <col min="15365" max="15366" width="9.28515625" customWidth="1"/>
    <col min="15367" max="15367" width="29.140625" bestFit="1" customWidth="1"/>
    <col min="15368" max="15368" width="27.42578125" customWidth="1"/>
    <col min="15369" max="15370" width="15" customWidth="1"/>
    <col min="15371" max="15371" width="12.7109375" customWidth="1"/>
    <col min="15372" max="15372" width="11.28515625" bestFit="1" customWidth="1"/>
    <col min="15373" max="15373" width="11.28515625" customWidth="1"/>
    <col min="15374" max="15375" width="8.7109375" customWidth="1"/>
    <col min="15376" max="15376" width="17.5703125" customWidth="1"/>
    <col min="15377" max="15377" width="16.85546875" bestFit="1" customWidth="1"/>
    <col min="15378" max="15378" width="12.140625" customWidth="1"/>
    <col min="15379" max="15379" width="11.28515625" customWidth="1"/>
    <col min="15380" max="15380" width="11.7109375" customWidth="1"/>
    <col min="15381" max="15381" width="8.140625" customWidth="1"/>
    <col min="15382" max="15382" width="9.5703125" bestFit="1" customWidth="1"/>
    <col min="15383" max="15383" width="11.28515625" bestFit="1" customWidth="1"/>
    <col min="15384" max="15384" width="11.28515625" customWidth="1"/>
    <col min="15385" max="15386" width="8.7109375" customWidth="1"/>
    <col min="15387" max="15387" width="15.5703125" bestFit="1" customWidth="1"/>
    <col min="15388" max="15388" width="15.42578125" bestFit="1" customWidth="1"/>
    <col min="15389" max="15389" width="12.140625" customWidth="1"/>
    <col min="15390" max="15390" width="10.42578125" customWidth="1"/>
    <col min="15391" max="15391" width="11.7109375" customWidth="1"/>
    <col min="15392" max="15392" width="8.140625" customWidth="1"/>
    <col min="15393" max="15393" width="11.140625" customWidth="1"/>
    <col min="15394" max="15394" width="11.28515625" bestFit="1" customWidth="1"/>
    <col min="15395" max="15395" width="11.28515625" customWidth="1"/>
    <col min="15396" max="15397" width="8.7109375" customWidth="1"/>
    <col min="15398" max="15398" width="1.5703125" customWidth="1"/>
    <col min="15617" max="15617" width="19.5703125" customWidth="1"/>
    <col min="15618" max="15620" width="15" customWidth="1"/>
    <col min="15621" max="15622" width="9.28515625" customWidth="1"/>
    <col min="15623" max="15623" width="29.140625" bestFit="1" customWidth="1"/>
    <col min="15624" max="15624" width="27.42578125" customWidth="1"/>
    <col min="15625" max="15626" width="15" customWidth="1"/>
    <col min="15627" max="15627" width="12.7109375" customWidth="1"/>
    <col min="15628" max="15628" width="11.28515625" bestFit="1" customWidth="1"/>
    <col min="15629" max="15629" width="11.28515625" customWidth="1"/>
    <col min="15630" max="15631" width="8.7109375" customWidth="1"/>
    <col min="15632" max="15632" width="17.5703125" customWidth="1"/>
    <col min="15633" max="15633" width="16.85546875" bestFit="1" customWidth="1"/>
    <col min="15634" max="15634" width="12.140625" customWidth="1"/>
    <col min="15635" max="15635" width="11.28515625" customWidth="1"/>
    <col min="15636" max="15636" width="11.7109375" customWidth="1"/>
    <col min="15637" max="15637" width="8.140625" customWidth="1"/>
    <col min="15638" max="15638" width="9.5703125" bestFit="1" customWidth="1"/>
    <col min="15639" max="15639" width="11.28515625" bestFit="1" customWidth="1"/>
    <col min="15640" max="15640" width="11.28515625" customWidth="1"/>
    <col min="15641" max="15642" width="8.7109375" customWidth="1"/>
    <col min="15643" max="15643" width="15.5703125" bestFit="1" customWidth="1"/>
    <col min="15644" max="15644" width="15.42578125" bestFit="1" customWidth="1"/>
    <col min="15645" max="15645" width="12.140625" customWidth="1"/>
    <col min="15646" max="15646" width="10.42578125" customWidth="1"/>
    <col min="15647" max="15647" width="11.7109375" customWidth="1"/>
    <col min="15648" max="15648" width="8.140625" customWidth="1"/>
    <col min="15649" max="15649" width="11.140625" customWidth="1"/>
    <col min="15650" max="15650" width="11.28515625" bestFit="1" customWidth="1"/>
    <col min="15651" max="15651" width="11.28515625" customWidth="1"/>
    <col min="15652" max="15653" width="8.7109375" customWidth="1"/>
    <col min="15654" max="15654" width="1.5703125" customWidth="1"/>
    <col min="15873" max="15873" width="19.5703125" customWidth="1"/>
    <col min="15874" max="15876" width="15" customWidth="1"/>
    <col min="15877" max="15878" width="9.28515625" customWidth="1"/>
    <col min="15879" max="15879" width="29.140625" bestFit="1" customWidth="1"/>
    <col min="15880" max="15880" width="27.42578125" customWidth="1"/>
    <col min="15881" max="15882" width="15" customWidth="1"/>
    <col min="15883" max="15883" width="12.7109375" customWidth="1"/>
    <col min="15884" max="15884" width="11.28515625" bestFit="1" customWidth="1"/>
    <col min="15885" max="15885" width="11.28515625" customWidth="1"/>
    <col min="15886" max="15887" width="8.7109375" customWidth="1"/>
    <col min="15888" max="15888" width="17.5703125" customWidth="1"/>
    <col min="15889" max="15889" width="16.85546875" bestFit="1" customWidth="1"/>
    <col min="15890" max="15890" width="12.140625" customWidth="1"/>
    <col min="15891" max="15891" width="11.28515625" customWidth="1"/>
    <col min="15892" max="15892" width="11.7109375" customWidth="1"/>
    <col min="15893" max="15893" width="8.140625" customWidth="1"/>
    <col min="15894" max="15894" width="9.5703125" bestFit="1" customWidth="1"/>
    <col min="15895" max="15895" width="11.28515625" bestFit="1" customWidth="1"/>
    <col min="15896" max="15896" width="11.28515625" customWidth="1"/>
    <col min="15897" max="15898" width="8.7109375" customWidth="1"/>
    <col min="15899" max="15899" width="15.5703125" bestFit="1" customWidth="1"/>
    <col min="15900" max="15900" width="15.42578125" bestFit="1" customWidth="1"/>
    <col min="15901" max="15901" width="12.140625" customWidth="1"/>
    <col min="15902" max="15902" width="10.42578125" customWidth="1"/>
    <col min="15903" max="15903" width="11.7109375" customWidth="1"/>
    <col min="15904" max="15904" width="8.140625" customWidth="1"/>
    <col min="15905" max="15905" width="11.140625" customWidth="1"/>
    <col min="15906" max="15906" width="11.28515625" bestFit="1" customWidth="1"/>
    <col min="15907" max="15907" width="11.28515625" customWidth="1"/>
    <col min="15908" max="15909" width="8.7109375" customWidth="1"/>
    <col min="15910" max="15910" width="1.5703125" customWidth="1"/>
    <col min="16129" max="16129" width="19.5703125" customWidth="1"/>
    <col min="16130" max="16132" width="15" customWidth="1"/>
    <col min="16133" max="16134" width="9.28515625" customWidth="1"/>
    <col min="16135" max="16135" width="29.140625" bestFit="1" customWidth="1"/>
    <col min="16136" max="16136" width="27.42578125" customWidth="1"/>
    <col min="16137" max="16138" width="15" customWidth="1"/>
    <col min="16139" max="16139" width="12.7109375" customWidth="1"/>
    <col min="16140" max="16140" width="11.28515625" bestFit="1" customWidth="1"/>
    <col min="16141" max="16141" width="11.28515625" customWidth="1"/>
    <col min="16142" max="16143" width="8.7109375" customWidth="1"/>
    <col min="16144" max="16144" width="17.5703125" customWidth="1"/>
    <col min="16145" max="16145" width="16.85546875" bestFit="1" customWidth="1"/>
    <col min="16146" max="16146" width="12.140625" customWidth="1"/>
    <col min="16147" max="16147" width="11.28515625" customWidth="1"/>
    <col min="16148" max="16148" width="11.7109375" customWidth="1"/>
    <col min="16149" max="16149" width="8.140625" customWidth="1"/>
    <col min="16150" max="16150" width="9.5703125" bestFit="1" customWidth="1"/>
    <col min="16151" max="16151" width="11.28515625" bestFit="1" customWidth="1"/>
    <col min="16152" max="16152" width="11.28515625" customWidth="1"/>
    <col min="16153" max="16154" width="8.7109375" customWidth="1"/>
    <col min="16155" max="16155" width="15.5703125" bestFit="1" customWidth="1"/>
    <col min="16156" max="16156" width="15.42578125" bestFit="1" customWidth="1"/>
    <col min="16157" max="16157" width="12.140625" customWidth="1"/>
    <col min="16158" max="16158" width="10.42578125" customWidth="1"/>
    <col min="16159" max="16159" width="11.7109375" customWidth="1"/>
    <col min="16160" max="16160" width="8.140625" customWidth="1"/>
    <col min="16161" max="16161" width="11.140625" customWidth="1"/>
    <col min="16162" max="16162" width="11.28515625" bestFit="1" customWidth="1"/>
    <col min="16163" max="16163" width="11.28515625" customWidth="1"/>
    <col min="16164" max="16165" width="8.7109375" customWidth="1"/>
    <col min="16166" max="16166" width="1.5703125" customWidth="1"/>
  </cols>
  <sheetData>
    <row r="1" spans="1:29" ht="18" x14ac:dyDescent="0.25">
      <c r="A1" s="315" t="s">
        <v>415</v>
      </c>
      <c r="B1" s="276"/>
      <c r="C1" s="278"/>
      <c r="D1" s="278"/>
      <c r="E1" s="276"/>
      <c r="F1" s="277"/>
      <c r="G1" s="276"/>
      <c r="R1" s="193"/>
      <c r="AC1" s="193"/>
    </row>
    <row r="2" spans="1:29" ht="18.75" thickBot="1" x14ac:dyDescent="0.3">
      <c r="A2" s="315"/>
      <c r="B2" s="276"/>
      <c r="C2" s="278"/>
      <c r="D2" s="278"/>
      <c r="E2" s="276"/>
      <c r="F2" s="277"/>
      <c r="G2" s="276"/>
      <c r="I2" s="194"/>
      <c r="J2" s="194"/>
      <c r="K2" s="194"/>
    </row>
    <row r="3" spans="1:29" ht="15" customHeight="1" x14ac:dyDescent="0.25">
      <c r="A3" s="314" t="s">
        <v>507</v>
      </c>
      <c r="B3" s="334" t="s">
        <v>506</v>
      </c>
      <c r="C3" s="335"/>
      <c r="D3" s="335"/>
      <c r="E3" s="313"/>
      <c r="F3" s="312"/>
      <c r="G3" s="279"/>
      <c r="I3" s="194"/>
      <c r="J3" s="194"/>
      <c r="K3" s="194"/>
    </row>
    <row r="4" spans="1:29" x14ac:dyDescent="0.25">
      <c r="A4" s="310" t="s">
        <v>505</v>
      </c>
      <c r="B4" s="311">
        <v>100176</v>
      </c>
      <c r="C4" s="308"/>
      <c r="D4" s="308"/>
      <c r="E4" s="279"/>
      <c r="F4" s="306"/>
      <c r="G4" s="279"/>
      <c r="I4" s="194"/>
      <c r="J4" s="194"/>
      <c r="K4" s="194"/>
    </row>
    <row r="5" spans="1:29" x14ac:dyDescent="0.25">
      <c r="A5" s="310" t="s">
        <v>504</v>
      </c>
      <c r="B5" s="309">
        <v>42736</v>
      </c>
      <c r="C5" s="308"/>
      <c r="D5" s="307"/>
      <c r="E5" s="279"/>
      <c r="F5" s="306"/>
      <c r="G5" s="279"/>
      <c r="I5" s="194"/>
      <c r="J5" s="194"/>
      <c r="K5" s="194"/>
    </row>
    <row r="6" spans="1:29" ht="15.75" thickBot="1" x14ac:dyDescent="0.3">
      <c r="A6" s="305" t="s">
        <v>503</v>
      </c>
      <c r="B6" s="304">
        <v>43465</v>
      </c>
      <c r="C6" s="303"/>
      <c r="D6" s="302"/>
      <c r="E6" s="301"/>
      <c r="F6" s="300"/>
      <c r="G6" s="279"/>
      <c r="I6" s="194"/>
      <c r="J6" s="194"/>
      <c r="K6" s="194"/>
    </row>
    <row r="7" spans="1:29" ht="16.5" thickBot="1" x14ac:dyDescent="0.3">
      <c r="A7" s="276"/>
      <c r="B7" s="299"/>
      <c r="C7" s="278"/>
      <c r="D7" s="298"/>
      <c r="E7" s="297"/>
      <c r="F7" s="296"/>
      <c r="G7" s="276"/>
      <c r="I7" s="194"/>
      <c r="J7" s="194"/>
      <c r="K7" s="194"/>
    </row>
    <row r="8" spans="1:29" ht="15.75" thickBot="1" x14ac:dyDescent="0.3">
      <c r="A8" s="331" t="s">
        <v>502</v>
      </c>
      <c r="B8" s="332"/>
      <c r="C8" s="332"/>
      <c r="D8" s="332"/>
      <c r="E8" s="332"/>
      <c r="F8" s="332"/>
      <c r="G8" s="333"/>
      <c r="I8" s="194"/>
      <c r="J8" s="194"/>
      <c r="K8" s="194"/>
    </row>
    <row r="9" spans="1:29" ht="26.25" x14ac:dyDescent="0.25">
      <c r="A9" s="294" t="s">
        <v>493</v>
      </c>
      <c r="B9" s="293" t="s">
        <v>490</v>
      </c>
      <c r="C9" s="237" t="s">
        <v>489</v>
      </c>
      <c r="D9" s="237" t="s">
        <v>488</v>
      </c>
      <c r="E9" s="238" t="s">
        <v>487</v>
      </c>
      <c r="F9" s="254" t="s">
        <v>486</v>
      </c>
      <c r="G9" s="255" t="s">
        <v>501</v>
      </c>
      <c r="I9" s="195"/>
      <c r="J9" s="195"/>
      <c r="K9" s="195"/>
    </row>
    <row r="10" spans="1:29" x14ac:dyDescent="0.25">
      <c r="A10" s="285" t="s">
        <v>492</v>
      </c>
      <c r="B10" s="284" t="s">
        <v>484</v>
      </c>
      <c r="C10" s="239">
        <v>25585425.34</v>
      </c>
      <c r="D10" s="239">
        <v>8245599.0800000001</v>
      </c>
      <c r="E10" s="240">
        <v>1134</v>
      </c>
      <c r="F10" s="287"/>
      <c r="G10" s="286">
        <v>0.67772280622949366</v>
      </c>
      <c r="I10" s="194"/>
      <c r="J10" s="194"/>
      <c r="K10" s="194"/>
    </row>
    <row r="11" spans="1:29" x14ac:dyDescent="0.25">
      <c r="A11" s="285" t="s">
        <v>492</v>
      </c>
      <c r="B11" s="284" t="s">
        <v>482</v>
      </c>
      <c r="C11" s="239">
        <v>31517736.84</v>
      </c>
      <c r="D11" s="239">
        <v>8759363.7899999991</v>
      </c>
      <c r="E11" s="241"/>
      <c r="F11" s="240">
        <v>4260</v>
      </c>
      <c r="G11" s="283">
        <v>0.72208144783786499</v>
      </c>
      <c r="I11" s="194"/>
      <c r="J11" s="194"/>
      <c r="K11" s="194"/>
    </row>
    <row r="12" spans="1:29" ht="15.75" thickBot="1" x14ac:dyDescent="0.3">
      <c r="A12" s="292"/>
      <c r="B12" s="291" t="s">
        <v>64</v>
      </c>
      <c r="C12" s="242">
        <v>57103162.18</v>
      </c>
      <c r="D12" s="242">
        <v>17004962.870000001</v>
      </c>
      <c r="E12" s="243">
        <v>1134</v>
      </c>
      <c r="F12" s="256">
        <v>4260</v>
      </c>
      <c r="G12" s="280">
        <v>0.70220628384121486</v>
      </c>
      <c r="I12" s="194"/>
      <c r="J12" s="194"/>
      <c r="K12" s="194"/>
    </row>
    <row r="13" spans="1:29" ht="26.25" x14ac:dyDescent="0.25">
      <c r="A13" s="290" t="s">
        <v>491</v>
      </c>
      <c r="B13" s="289" t="s">
        <v>490</v>
      </c>
      <c r="C13" s="257" t="s">
        <v>489</v>
      </c>
      <c r="D13" s="257" t="s">
        <v>488</v>
      </c>
      <c r="E13" s="258" t="s">
        <v>487</v>
      </c>
      <c r="F13" s="259" t="s">
        <v>486</v>
      </c>
      <c r="G13" s="288" t="s">
        <v>501</v>
      </c>
      <c r="I13" s="194"/>
      <c r="J13" s="194"/>
      <c r="K13" s="194"/>
    </row>
    <row r="14" spans="1:29" x14ac:dyDescent="0.25">
      <c r="A14" s="285" t="s">
        <v>483</v>
      </c>
      <c r="B14" s="284" t="s">
        <v>484</v>
      </c>
      <c r="C14" s="239">
        <v>29398046.260000002</v>
      </c>
      <c r="D14" s="239">
        <v>8640690.5399999991</v>
      </c>
      <c r="E14" s="240">
        <v>1180</v>
      </c>
      <c r="F14" s="287"/>
      <c r="G14" s="286">
        <v>0.70607942910285093</v>
      </c>
      <c r="I14" s="194"/>
      <c r="J14" s="194"/>
      <c r="K14" s="194"/>
    </row>
    <row r="15" spans="1:29" x14ac:dyDescent="0.25">
      <c r="A15" s="285" t="s">
        <v>483</v>
      </c>
      <c r="B15" s="284" t="s">
        <v>482</v>
      </c>
      <c r="C15" s="239">
        <v>29164324.98</v>
      </c>
      <c r="D15" s="239">
        <v>7573762.4100000001</v>
      </c>
      <c r="E15" s="241"/>
      <c r="F15" s="240">
        <v>3873</v>
      </c>
      <c r="G15" s="283">
        <v>0.74030729615055879</v>
      </c>
      <c r="I15" s="194"/>
      <c r="J15" s="194"/>
      <c r="K15" s="194"/>
    </row>
    <row r="16" spans="1:29" ht="15.75" thickBot="1" x14ac:dyDescent="0.3">
      <c r="A16" s="282"/>
      <c r="B16" s="281" t="s">
        <v>64</v>
      </c>
      <c r="C16" s="242">
        <v>58562371.240000002</v>
      </c>
      <c r="D16" s="242">
        <v>16214452.949999999</v>
      </c>
      <c r="E16" s="243">
        <v>1180</v>
      </c>
      <c r="F16" s="256">
        <v>3873</v>
      </c>
      <c r="G16" s="280">
        <v>0.72312506125221576</v>
      </c>
      <c r="I16" s="194"/>
      <c r="J16" s="194"/>
      <c r="K16" s="194"/>
    </row>
    <row r="17" spans="1:11" x14ac:dyDescent="0.25">
      <c r="A17" s="276"/>
      <c r="B17" s="276"/>
      <c r="C17" s="278"/>
      <c r="D17" s="278"/>
      <c r="E17" s="276"/>
      <c r="F17" s="277"/>
      <c r="G17" s="276"/>
      <c r="I17" s="194"/>
      <c r="J17" s="194"/>
      <c r="K17" s="194"/>
    </row>
    <row r="18" spans="1:11" ht="15.75" thickBot="1" x14ac:dyDescent="0.3">
      <c r="A18" s="276"/>
      <c r="B18" s="276"/>
      <c r="C18" s="278"/>
      <c r="D18" s="278"/>
      <c r="E18" s="276"/>
      <c r="F18" s="295"/>
      <c r="G18" s="279"/>
      <c r="I18" s="194"/>
      <c r="J18" s="194"/>
      <c r="K18" s="194"/>
    </row>
    <row r="19" spans="1:11" ht="15.75" thickBot="1" x14ac:dyDescent="0.3">
      <c r="A19" s="331" t="s">
        <v>500</v>
      </c>
      <c r="B19" s="332"/>
      <c r="C19" s="332"/>
      <c r="D19" s="332"/>
      <c r="E19" s="332"/>
      <c r="F19" s="332"/>
      <c r="G19" s="333"/>
      <c r="I19" s="194"/>
      <c r="J19" s="194"/>
      <c r="K19" s="194"/>
    </row>
    <row r="20" spans="1:11" ht="26.25" x14ac:dyDescent="0.25">
      <c r="A20" s="294" t="s">
        <v>493</v>
      </c>
      <c r="B20" s="293" t="s">
        <v>490</v>
      </c>
      <c r="C20" s="237" t="s">
        <v>489</v>
      </c>
      <c r="D20" s="237" t="s">
        <v>488</v>
      </c>
      <c r="E20" s="238" t="s">
        <v>487</v>
      </c>
      <c r="F20" s="254" t="s">
        <v>486</v>
      </c>
      <c r="G20" s="255" t="s">
        <v>499</v>
      </c>
      <c r="I20" s="196"/>
      <c r="J20" s="196"/>
      <c r="K20" s="196"/>
    </row>
    <row r="21" spans="1:11" x14ac:dyDescent="0.25">
      <c r="A21" s="285" t="s">
        <v>492</v>
      </c>
      <c r="B21" s="284" t="s">
        <v>484</v>
      </c>
      <c r="C21" s="239">
        <v>5254967.2699999996</v>
      </c>
      <c r="D21" s="239">
        <v>1610521.81</v>
      </c>
      <c r="E21" s="240">
        <v>227</v>
      </c>
      <c r="F21" s="287"/>
      <c r="G21" s="286">
        <v>0.69352391228118915</v>
      </c>
    </row>
    <row r="22" spans="1:11" x14ac:dyDescent="0.25">
      <c r="A22" s="285" t="s">
        <v>492</v>
      </c>
      <c r="B22" s="284" t="s">
        <v>482</v>
      </c>
      <c r="C22" s="239">
        <v>10410367.529999999</v>
      </c>
      <c r="D22" s="239">
        <v>2377887.23</v>
      </c>
      <c r="E22" s="241"/>
      <c r="F22" s="240">
        <v>2138</v>
      </c>
      <c r="G22" s="283">
        <v>0.77158469927718287</v>
      </c>
    </row>
    <row r="23" spans="1:11" ht="15.75" thickBot="1" x14ac:dyDescent="0.3">
      <c r="A23" s="292"/>
      <c r="B23" s="291" t="s">
        <v>64</v>
      </c>
      <c r="C23" s="242">
        <v>15665334.800000001</v>
      </c>
      <c r="D23" s="242">
        <v>3988409.04</v>
      </c>
      <c r="E23" s="243">
        <v>227</v>
      </c>
      <c r="F23" s="256">
        <v>2138</v>
      </c>
      <c r="G23" s="280">
        <v>0.7453990552439389</v>
      </c>
    </row>
    <row r="24" spans="1:11" ht="26.25" x14ac:dyDescent="0.25">
      <c r="A24" s="290" t="s">
        <v>491</v>
      </c>
      <c r="B24" s="289" t="s">
        <v>490</v>
      </c>
      <c r="C24" s="257" t="s">
        <v>489</v>
      </c>
      <c r="D24" s="257" t="s">
        <v>488</v>
      </c>
      <c r="E24" s="258" t="s">
        <v>487</v>
      </c>
      <c r="F24" s="259" t="s">
        <v>486</v>
      </c>
      <c r="G24" s="288" t="s">
        <v>499</v>
      </c>
    </row>
    <row r="25" spans="1:11" x14ac:dyDescent="0.25">
      <c r="A25" s="285" t="s">
        <v>483</v>
      </c>
      <c r="B25" s="284" t="s">
        <v>484</v>
      </c>
      <c r="C25" s="239">
        <v>7661622.6399999997</v>
      </c>
      <c r="D25" s="239">
        <v>2354241.77</v>
      </c>
      <c r="E25" s="240">
        <v>341</v>
      </c>
      <c r="F25" s="287"/>
      <c r="G25" s="286">
        <v>0.69272282379075767</v>
      </c>
    </row>
    <row r="26" spans="1:11" x14ac:dyDescent="0.25">
      <c r="A26" s="285" t="s">
        <v>483</v>
      </c>
      <c r="B26" s="284" t="s">
        <v>482</v>
      </c>
      <c r="C26" s="239">
        <v>9652877.2599999998</v>
      </c>
      <c r="D26" s="239">
        <v>2243498.87</v>
      </c>
      <c r="E26" s="241"/>
      <c r="F26" s="240">
        <v>2006</v>
      </c>
      <c r="G26" s="283">
        <v>0.76758236849268713</v>
      </c>
    </row>
    <row r="27" spans="1:11" ht="15.75" thickBot="1" x14ac:dyDescent="0.3">
      <c r="A27" s="282"/>
      <c r="B27" s="281" t="s">
        <v>64</v>
      </c>
      <c r="C27" s="242">
        <v>17314499.899999999</v>
      </c>
      <c r="D27" s="242">
        <v>4597740.6399999997</v>
      </c>
      <c r="E27" s="243">
        <v>341</v>
      </c>
      <c r="F27" s="256">
        <v>2006</v>
      </c>
      <c r="G27" s="280">
        <v>0.73445720831936923</v>
      </c>
    </row>
    <row r="28" spans="1:11" x14ac:dyDescent="0.25">
      <c r="A28" s="276"/>
      <c r="B28" s="276"/>
      <c r="C28" s="278"/>
      <c r="D28" s="278"/>
      <c r="E28" s="276"/>
      <c r="F28" s="277"/>
      <c r="G28" s="276"/>
    </row>
    <row r="29" spans="1:11" ht="15.75" thickBot="1" x14ac:dyDescent="0.3">
      <c r="A29" s="276"/>
      <c r="B29" s="276"/>
      <c r="C29" s="278"/>
      <c r="D29" s="278"/>
      <c r="E29" s="276"/>
      <c r="F29" s="295"/>
      <c r="G29" s="279"/>
    </row>
    <row r="30" spans="1:11" ht="15.75" thickBot="1" x14ac:dyDescent="0.3">
      <c r="A30" s="331" t="s">
        <v>498</v>
      </c>
      <c r="B30" s="332"/>
      <c r="C30" s="332"/>
      <c r="D30" s="332"/>
      <c r="E30" s="332"/>
      <c r="F30" s="332"/>
      <c r="G30" s="333"/>
    </row>
    <row r="31" spans="1:11" ht="26.25" x14ac:dyDescent="0.25">
      <c r="A31" s="294" t="s">
        <v>493</v>
      </c>
      <c r="B31" s="293" t="s">
        <v>490</v>
      </c>
      <c r="C31" s="237" t="s">
        <v>489</v>
      </c>
      <c r="D31" s="237" t="s">
        <v>488</v>
      </c>
      <c r="E31" s="238" t="s">
        <v>487</v>
      </c>
      <c r="F31" s="254" t="s">
        <v>486</v>
      </c>
      <c r="G31" s="255" t="s">
        <v>497</v>
      </c>
    </row>
    <row r="32" spans="1:11" x14ac:dyDescent="0.25">
      <c r="A32" s="285" t="s">
        <v>492</v>
      </c>
      <c r="B32" s="284" t="s">
        <v>484</v>
      </c>
      <c r="C32" s="239">
        <v>0</v>
      </c>
      <c r="D32" s="239">
        <v>0</v>
      </c>
      <c r="E32" s="240">
        <v>0</v>
      </c>
      <c r="F32" s="287"/>
      <c r="G32" s="286"/>
    </row>
    <row r="33" spans="1:7" x14ac:dyDescent="0.25">
      <c r="A33" s="285" t="s">
        <v>492</v>
      </c>
      <c r="B33" s="284" t="s">
        <v>482</v>
      </c>
      <c r="C33" s="239">
        <v>0</v>
      </c>
      <c r="D33" s="239">
        <v>0</v>
      </c>
      <c r="E33" s="241"/>
      <c r="F33" s="240">
        <v>0</v>
      </c>
      <c r="G33" s="283"/>
    </row>
    <row r="34" spans="1:7" ht="15.75" thickBot="1" x14ac:dyDescent="0.3">
      <c r="A34" s="292"/>
      <c r="B34" s="291" t="s">
        <v>64</v>
      </c>
      <c r="C34" s="242">
        <v>0</v>
      </c>
      <c r="D34" s="242">
        <v>0</v>
      </c>
      <c r="E34" s="243">
        <v>0</v>
      </c>
      <c r="F34" s="256">
        <v>0</v>
      </c>
      <c r="G34" s="280"/>
    </row>
    <row r="35" spans="1:7" ht="26.25" x14ac:dyDescent="0.25">
      <c r="A35" s="290" t="s">
        <v>491</v>
      </c>
      <c r="B35" s="289" t="s">
        <v>490</v>
      </c>
      <c r="C35" s="257" t="s">
        <v>489</v>
      </c>
      <c r="D35" s="257" t="s">
        <v>488</v>
      </c>
      <c r="E35" s="258" t="s">
        <v>487</v>
      </c>
      <c r="F35" s="259" t="s">
        <v>486</v>
      </c>
      <c r="G35" s="288" t="s">
        <v>497</v>
      </c>
    </row>
    <row r="36" spans="1:7" x14ac:dyDescent="0.25">
      <c r="A36" s="285" t="s">
        <v>483</v>
      </c>
      <c r="B36" s="284" t="s">
        <v>484</v>
      </c>
      <c r="C36" s="239">
        <v>0</v>
      </c>
      <c r="D36" s="239">
        <v>0</v>
      </c>
      <c r="E36" s="240">
        <v>0</v>
      </c>
      <c r="F36" s="287"/>
      <c r="G36" s="286"/>
    </row>
    <row r="37" spans="1:7" x14ac:dyDescent="0.25">
      <c r="A37" s="285" t="s">
        <v>483</v>
      </c>
      <c r="B37" s="284" t="s">
        <v>482</v>
      </c>
      <c r="C37" s="239">
        <v>0</v>
      </c>
      <c r="D37" s="239">
        <v>0</v>
      </c>
      <c r="E37" s="241"/>
      <c r="F37" s="240">
        <v>0</v>
      </c>
      <c r="G37" s="283"/>
    </row>
    <row r="38" spans="1:7" ht="15.75" thickBot="1" x14ac:dyDescent="0.3">
      <c r="A38" s="282"/>
      <c r="B38" s="281" t="s">
        <v>64</v>
      </c>
      <c r="C38" s="242">
        <v>0</v>
      </c>
      <c r="D38" s="242">
        <v>0</v>
      </c>
      <c r="E38" s="243">
        <v>0</v>
      </c>
      <c r="F38" s="256">
        <v>0</v>
      </c>
      <c r="G38" s="280"/>
    </row>
    <row r="39" spans="1:7" x14ac:dyDescent="0.25">
      <c r="A39" s="276"/>
      <c r="B39" s="276"/>
      <c r="C39" s="278"/>
      <c r="D39" s="278"/>
      <c r="E39" s="276"/>
      <c r="F39" s="277"/>
      <c r="G39" s="276"/>
    </row>
    <row r="40" spans="1:7" ht="15.75" thickBot="1" x14ac:dyDescent="0.3">
      <c r="A40" s="276"/>
      <c r="B40" s="276"/>
      <c r="C40" s="278"/>
      <c r="D40" s="278"/>
      <c r="E40" s="276"/>
      <c r="F40" s="295"/>
      <c r="G40" s="279"/>
    </row>
    <row r="41" spans="1:7" ht="15.75" thickBot="1" x14ac:dyDescent="0.3">
      <c r="A41" s="331" t="s">
        <v>496</v>
      </c>
      <c r="B41" s="332"/>
      <c r="C41" s="332"/>
      <c r="D41" s="332"/>
      <c r="E41" s="332"/>
      <c r="F41" s="332"/>
      <c r="G41" s="333"/>
    </row>
    <row r="42" spans="1:7" ht="26.25" x14ac:dyDescent="0.25">
      <c r="A42" s="294" t="s">
        <v>493</v>
      </c>
      <c r="B42" s="293" t="s">
        <v>490</v>
      </c>
      <c r="C42" s="237" t="s">
        <v>489</v>
      </c>
      <c r="D42" s="237" t="s">
        <v>488</v>
      </c>
      <c r="E42" s="238" t="s">
        <v>487</v>
      </c>
      <c r="F42" s="254" t="s">
        <v>486</v>
      </c>
      <c r="G42" s="255" t="s">
        <v>495</v>
      </c>
    </row>
    <row r="43" spans="1:7" x14ac:dyDescent="0.25">
      <c r="A43" s="285" t="s">
        <v>492</v>
      </c>
      <c r="B43" s="284" t="s">
        <v>484</v>
      </c>
      <c r="C43" s="239">
        <v>20095183.620000001</v>
      </c>
      <c r="D43" s="239">
        <v>6583911.9000000004</v>
      </c>
      <c r="E43" s="240">
        <v>897</v>
      </c>
      <c r="F43" s="287"/>
      <c r="G43" s="286">
        <v>0.67236368552276993</v>
      </c>
    </row>
    <row r="44" spans="1:7" x14ac:dyDescent="0.25">
      <c r="A44" s="285" t="s">
        <v>492</v>
      </c>
      <c r="B44" s="284" t="s">
        <v>482</v>
      </c>
      <c r="C44" s="239">
        <v>20884468.77</v>
      </c>
      <c r="D44" s="239">
        <v>6314350.2699999996</v>
      </c>
      <c r="E44" s="241"/>
      <c r="F44" s="240">
        <v>2091</v>
      </c>
      <c r="G44" s="283">
        <v>0.6976532973120011</v>
      </c>
    </row>
    <row r="45" spans="1:7" ht="15.75" thickBot="1" x14ac:dyDescent="0.3">
      <c r="A45" s="292"/>
      <c r="B45" s="291" t="s">
        <v>64</v>
      </c>
      <c r="C45" s="242">
        <v>40979652.390000001</v>
      </c>
      <c r="D45" s="242">
        <v>12898262.17</v>
      </c>
      <c r="E45" s="243">
        <v>897</v>
      </c>
      <c r="F45" s="256">
        <v>2091</v>
      </c>
      <c r="G45" s="280">
        <v>0.68525203563836312</v>
      </c>
    </row>
    <row r="46" spans="1:7" ht="26.25" x14ac:dyDescent="0.25">
      <c r="A46" s="290" t="s">
        <v>491</v>
      </c>
      <c r="B46" s="289" t="s">
        <v>490</v>
      </c>
      <c r="C46" s="257" t="s">
        <v>489</v>
      </c>
      <c r="D46" s="257" t="s">
        <v>488</v>
      </c>
      <c r="E46" s="258" t="s">
        <v>487</v>
      </c>
      <c r="F46" s="259" t="s">
        <v>486</v>
      </c>
      <c r="G46" s="288" t="s">
        <v>495</v>
      </c>
    </row>
    <row r="47" spans="1:7" x14ac:dyDescent="0.25">
      <c r="A47" s="285" t="s">
        <v>483</v>
      </c>
      <c r="B47" s="284" t="s">
        <v>484</v>
      </c>
      <c r="C47" s="239">
        <v>21736423.620000001</v>
      </c>
      <c r="D47" s="239">
        <v>6286448.7699999996</v>
      </c>
      <c r="E47" s="240">
        <v>839</v>
      </c>
      <c r="F47" s="287"/>
      <c r="G47" s="286">
        <v>0.71078734570595392</v>
      </c>
    </row>
    <row r="48" spans="1:7" x14ac:dyDescent="0.25">
      <c r="A48" s="285" t="s">
        <v>483</v>
      </c>
      <c r="B48" s="284" t="s">
        <v>482</v>
      </c>
      <c r="C48" s="239">
        <v>19491708.670000002</v>
      </c>
      <c r="D48" s="239">
        <v>5325420.5</v>
      </c>
      <c r="E48" s="241"/>
      <c r="F48" s="240">
        <v>1864</v>
      </c>
      <c r="G48" s="283">
        <v>0.72678534292909691</v>
      </c>
    </row>
    <row r="49" spans="1:7" ht="15.75" thickBot="1" x14ac:dyDescent="0.3">
      <c r="A49" s="282"/>
      <c r="B49" s="281" t="s">
        <v>64</v>
      </c>
      <c r="C49" s="242">
        <v>41228132.289999999</v>
      </c>
      <c r="D49" s="242">
        <v>11611869.27</v>
      </c>
      <c r="E49" s="243">
        <v>839</v>
      </c>
      <c r="F49" s="256">
        <v>1864</v>
      </c>
      <c r="G49" s="280">
        <v>0.71835082927546323</v>
      </c>
    </row>
    <row r="50" spans="1:7" x14ac:dyDescent="0.25">
      <c r="A50" s="276"/>
      <c r="B50" s="276"/>
      <c r="C50" s="278"/>
      <c r="D50" s="278"/>
      <c r="E50" s="276"/>
      <c r="F50" s="277"/>
      <c r="G50" s="276"/>
    </row>
    <row r="51" spans="1:7" ht="15.75" thickBot="1" x14ac:dyDescent="0.3">
      <c r="A51" s="276"/>
      <c r="B51" s="276"/>
      <c r="C51" s="278"/>
      <c r="D51" s="278"/>
      <c r="E51" s="276"/>
      <c r="F51" s="295"/>
      <c r="G51" s="279"/>
    </row>
    <row r="52" spans="1:7" ht="15.75" thickBot="1" x14ac:dyDescent="0.3">
      <c r="A52" s="331" t="s">
        <v>494</v>
      </c>
      <c r="B52" s="332"/>
      <c r="C52" s="332"/>
      <c r="D52" s="332"/>
      <c r="E52" s="332"/>
      <c r="F52" s="332"/>
      <c r="G52" s="333"/>
    </row>
    <row r="53" spans="1:7" ht="26.25" x14ac:dyDescent="0.25">
      <c r="A53" s="294" t="s">
        <v>493</v>
      </c>
      <c r="B53" s="293" t="s">
        <v>490</v>
      </c>
      <c r="C53" s="237" t="s">
        <v>489</v>
      </c>
      <c r="D53" s="237" t="s">
        <v>488</v>
      </c>
      <c r="E53" s="238" t="s">
        <v>487</v>
      </c>
      <c r="F53" s="254" t="s">
        <v>486</v>
      </c>
      <c r="G53" s="255" t="s">
        <v>485</v>
      </c>
    </row>
    <row r="54" spans="1:7" x14ac:dyDescent="0.25">
      <c r="A54" s="285" t="s">
        <v>492</v>
      </c>
      <c r="B54" s="284" t="s">
        <v>484</v>
      </c>
      <c r="C54" s="239">
        <v>235274.45</v>
      </c>
      <c r="D54" s="239">
        <v>51165.37</v>
      </c>
      <c r="E54" s="240">
        <v>10</v>
      </c>
      <c r="F54" s="287"/>
      <c r="G54" s="286">
        <v>0.78252899964275757</v>
      </c>
    </row>
    <row r="55" spans="1:7" x14ac:dyDescent="0.25">
      <c r="A55" s="285" t="s">
        <v>492</v>
      </c>
      <c r="B55" s="284" t="s">
        <v>482</v>
      </c>
      <c r="C55" s="239">
        <v>222900.54</v>
      </c>
      <c r="D55" s="239">
        <v>67126.289999999994</v>
      </c>
      <c r="E55" s="241"/>
      <c r="F55" s="240">
        <v>31</v>
      </c>
      <c r="G55" s="283">
        <v>0.69885093145131005</v>
      </c>
    </row>
    <row r="56" spans="1:7" ht="15.75" thickBot="1" x14ac:dyDescent="0.3">
      <c r="A56" s="292"/>
      <c r="B56" s="291" t="s">
        <v>64</v>
      </c>
      <c r="C56" s="242">
        <v>458174.99</v>
      </c>
      <c r="D56" s="242">
        <v>118291.66</v>
      </c>
      <c r="E56" s="243">
        <v>10</v>
      </c>
      <c r="F56" s="256">
        <v>31</v>
      </c>
      <c r="G56" s="280">
        <v>0.74181991033600503</v>
      </c>
    </row>
    <row r="57" spans="1:7" ht="26.25" x14ac:dyDescent="0.25">
      <c r="A57" s="290" t="s">
        <v>491</v>
      </c>
      <c r="B57" s="289" t="s">
        <v>490</v>
      </c>
      <c r="C57" s="257" t="s">
        <v>489</v>
      </c>
      <c r="D57" s="257" t="s">
        <v>488</v>
      </c>
      <c r="E57" s="258" t="s">
        <v>487</v>
      </c>
      <c r="F57" s="259" t="s">
        <v>486</v>
      </c>
      <c r="G57" s="288" t="s">
        <v>485</v>
      </c>
    </row>
    <row r="58" spans="1:7" x14ac:dyDescent="0.25">
      <c r="A58" s="285" t="s">
        <v>483</v>
      </c>
      <c r="B58" s="284" t="s">
        <v>484</v>
      </c>
      <c r="C58" s="239">
        <v>0</v>
      </c>
      <c r="D58" s="239">
        <v>0</v>
      </c>
      <c r="E58" s="240">
        <v>0</v>
      </c>
      <c r="F58" s="287"/>
      <c r="G58" s="286"/>
    </row>
    <row r="59" spans="1:7" x14ac:dyDescent="0.25">
      <c r="A59" s="285" t="s">
        <v>483</v>
      </c>
      <c r="B59" s="284" t="s">
        <v>482</v>
      </c>
      <c r="C59" s="239">
        <v>19739.05</v>
      </c>
      <c r="D59" s="239">
        <v>4843.04</v>
      </c>
      <c r="E59" s="241"/>
      <c r="F59" s="240">
        <v>3</v>
      </c>
      <c r="G59" s="283">
        <v>0.75464675351650667</v>
      </c>
    </row>
    <row r="60" spans="1:7" ht="15.75" thickBot="1" x14ac:dyDescent="0.3">
      <c r="A60" s="282"/>
      <c r="B60" s="281" t="s">
        <v>64</v>
      </c>
      <c r="C60" s="242">
        <v>19739.05</v>
      </c>
      <c r="D60" s="242">
        <v>4843.04</v>
      </c>
      <c r="E60" s="243">
        <v>0</v>
      </c>
      <c r="F60" s="256">
        <v>3</v>
      </c>
      <c r="G60" s="280">
        <v>0.75464675351650667</v>
      </c>
    </row>
  </sheetData>
  <mergeCells count="6">
    <mergeCell ref="A52:G52"/>
    <mergeCell ref="B3:D3"/>
    <mergeCell ref="A8:G8"/>
    <mergeCell ref="A19:G19"/>
    <mergeCell ref="A30:G30"/>
    <mergeCell ref="A41:G41"/>
  </mergeCells>
  <dataValidations count="2">
    <dataValidation type="list" allowBlank="1" showInputMessage="1" showErrorMessage="1" sqref="WVJ983043:WVL983043 IX3:IZ3 ST3:SV3 ACP3:ACR3 AML3:AMN3 AWH3:AWJ3 BGD3:BGF3 BPZ3:BQB3 BZV3:BZX3 CJR3:CJT3 CTN3:CTP3 DDJ3:DDL3 DNF3:DNH3 DXB3:DXD3 EGX3:EGZ3 EQT3:EQV3 FAP3:FAR3 FKL3:FKN3 FUH3:FUJ3 GED3:GEF3 GNZ3:GOB3 GXV3:GXX3 HHR3:HHT3 HRN3:HRP3 IBJ3:IBL3 ILF3:ILH3 IVB3:IVD3 JEX3:JEZ3 JOT3:JOV3 JYP3:JYR3 KIL3:KIN3 KSH3:KSJ3 LCD3:LCF3 LLZ3:LMB3 LVV3:LVX3 MFR3:MFT3 MPN3:MPP3 MZJ3:MZL3 NJF3:NJH3 NTB3:NTD3 OCX3:OCZ3 OMT3:OMV3 OWP3:OWR3 PGL3:PGN3 PQH3:PQJ3 QAD3:QAF3 QJZ3:QKB3 QTV3:QTX3 RDR3:RDT3 RNN3:RNP3 RXJ3:RXL3 SHF3:SHH3 SRB3:SRD3 TAX3:TAZ3 TKT3:TKV3 TUP3:TUR3 UEL3:UEN3 UOH3:UOJ3 UYD3:UYF3 VHZ3:VIB3 VRV3:VRX3 WBR3:WBT3 WLN3:WLP3 WVJ3:WVL3 B65539:D65539 IX65539:IZ65539 ST65539:SV65539 ACP65539:ACR65539 AML65539:AMN65539 AWH65539:AWJ65539 BGD65539:BGF65539 BPZ65539:BQB65539 BZV65539:BZX65539 CJR65539:CJT65539 CTN65539:CTP65539 DDJ65539:DDL65539 DNF65539:DNH65539 DXB65539:DXD65539 EGX65539:EGZ65539 EQT65539:EQV65539 FAP65539:FAR65539 FKL65539:FKN65539 FUH65539:FUJ65539 GED65539:GEF65539 GNZ65539:GOB65539 GXV65539:GXX65539 HHR65539:HHT65539 HRN65539:HRP65539 IBJ65539:IBL65539 ILF65539:ILH65539 IVB65539:IVD65539 JEX65539:JEZ65539 JOT65539:JOV65539 JYP65539:JYR65539 KIL65539:KIN65539 KSH65539:KSJ65539 LCD65539:LCF65539 LLZ65539:LMB65539 LVV65539:LVX65539 MFR65539:MFT65539 MPN65539:MPP65539 MZJ65539:MZL65539 NJF65539:NJH65539 NTB65539:NTD65539 OCX65539:OCZ65539 OMT65539:OMV65539 OWP65539:OWR65539 PGL65539:PGN65539 PQH65539:PQJ65539 QAD65539:QAF65539 QJZ65539:QKB65539 QTV65539:QTX65539 RDR65539:RDT65539 RNN65539:RNP65539 RXJ65539:RXL65539 SHF65539:SHH65539 SRB65539:SRD65539 TAX65539:TAZ65539 TKT65539:TKV65539 TUP65539:TUR65539 UEL65539:UEN65539 UOH65539:UOJ65539 UYD65539:UYF65539 VHZ65539:VIB65539 VRV65539:VRX65539 WBR65539:WBT65539 WLN65539:WLP65539 WVJ65539:WVL65539 B131075:D131075 IX131075:IZ131075 ST131075:SV131075 ACP131075:ACR131075 AML131075:AMN131075 AWH131075:AWJ131075 BGD131075:BGF131075 BPZ131075:BQB131075 BZV131075:BZX131075 CJR131075:CJT131075 CTN131075:CTP131075 DDJ131075:DDL131075 DNF131075:DNH131075 DXB131075:DXD131075 EGX131075:EGZ131075 EQT131075:EQV131075 FAP131075:FAR131075 FKL131075:FKN131075 FUH131075:FUJ131075 GED131075:GEF131075 GNZ131075:GOB131075 GXV131075:GXX131075 HHR131075:HHT131075 HRN131075:HRP131075 IBJ131075:IBL131075 ILF131075:ILH131075 IVB131075:IVD131075 JEX131075:JEZ131075 JOT131075:JOV131075 JYP131075:JYR131075 KIL131075:KIN131075 KSH131075:KSJ131075 LCD131075:LCF131075 LLZ131075:LMB131075 LVV131075:LVX131075 MFR131075:MFT131075 MPN131075:MPP131075 MZJ131075:MZL131075 NJF131075:NJH131075 NTB131075:NTD131075 OCX131075:OCZ131075 OMT131075:OMV131075 OWP131075:OWR131075 PGL131075:PGN131075 PQH131075:PQJ131075 QAD131075:QAF131075 QJZ131075:QKB131075 QTV131075:QTX131075 RDR131075:RDT131075 RNN131075:RNP131075 RXJ131075:RXL131075 SHF131075:SHH131075 SRB131075:SRD131075 TAX131075:TAZ131075 TKT131075:TKV131075 TUP131075:TUR131075 UEL131075:UEN131075 UOH131075:UOJ131075 UYD131075:UYF131075 VHZ131075:VIB131075 VRV131075:VRX131075 WBR131075:WBT131075 WLN131075:WLP131075 WVJ131075:WVL131075 B196611:D196611 IX196611:IZ196611 ST196611:SV196611 ACP196611:ACR196611 AML196611:AMN196611 AWH196611:AWJ196611 BGD196611:BGF196611 BPZ196611:BQB196611 BZV196611:BZX196611 CJR196611:CJT196611 CTN196611:CTP196611 DDJ196611:DDL196611 DNF196611:DNH196611 DXB196611:DXD196611 EGX196611:EGZ196611 EQT196611:EQV196611 FAP196611:FAR196611 FKL196611:FKN196611 FUH196611:FUJ196611 GED196611:GEF196611 GNZ196611:GOB196611 GXV196611:GXX196611 HHR196611:HHT196611 HRN196611:HRP196611 IBJ196611:IBL196611 ILF196611:ILH196611 IVB196611:IVD196611 JEX196611:JEZ196611 JOT196611:JOV196611 JYP196611:JYR196611 KIL196611:KIN196611 KSH196611:KSJ196611 LCD196611:LCF196611 LLZ196611:LMB196611 LVV196611:LVX196611 MFR196611:MFT196611 MPN196611:MPP196611 MZJ196611:MZL196611 NJF196611:NJH196611 NTB196611:NTD196611 OCX196611:OCZ196611 OMT196611:OMV196611 OWP196611:OWR196611 PGL196611:PGN196611 PQH196611:PQJ196611 QAD196611:QAF196611 QJZ196611:QKB196611 QTV196611:QTX196611 RDR196611:RDT196611 RNN196611:RNP196611 RXJ196611:RXL196611 SHF196611:SHH196611 SRB196611:SRD196611 TAX196611:TAZ196611 TKT196611:TKV196611 TUP196611:TUR196611 UEL196611:UEN196611 UOH196611:UOJ196611 UYD196611:UYF196611 VHZ196611:VIB196611 VRV196611:VRX196611 WBR196611:WBT196611 WLN196611:WLP196611 WVJ196611:WVL196611 B262147:D262147 IX262147:IZ262147 ST262147:SV262147 ACP262147:ACR262147 AML262147:AMN262147 AWH262147:AWJ262147 BGD262147:BGF262147 BPZ262147:BQB262147 BZV262147:BZX262147 CJR262147:CJT262147 CTN262147:CTP262147 DDJ262147:DDL262147 DNF262147:DNH262147 DXB262147:DXD262147 EGX262147:EGZ262147 EQT262147:EQV262147 FAP262147:FAR262147 FKL262147:FKN262147 FUH262147:FUJ262147 GED262147:GEF262147 GNZ262147:GOB262147 GXV262147:GXX262147 HHR262147:HHT262147 HRN262147:HRP262147 IBJ262147:IBL262147 ILF262147:ILH262147 IVB262147:IVD262147 JEX262147:JEZ262147 JOT262147:JOV262147 JYP262147:JYR262147 KIL262147:KIN262147 KSH262147:KSJ262147 LCD262147:LCF262147 LLZ262147:LMB262147 LVV262147:LVX262147 MFR262147:MFT262147 MPN262147:MPP262147 MZJ262147:MZL262147 NJF262147:NJH262147 NTB262147:NTD262147 OCX262147:OCZ262147 OMT262147:OMV262147 OWP262147:OWR262147 PGL262147:PGN262147 PQH262147:PQJ262147 QAD262147:QAF262147 QJZ262147:QKB262147 QTV262147:QTX262147 RDR262147:RDT262147 RNN262147:RNP262147 RXJ262147:RXL262147 SHF262147:SHH262147 SRB262147:SRD262147 TAX262147:TAZ262147 TKT262147:TKV262147 TUP262147:TUR262147 UEL262147:UEN262147 UOH262147:UOJ262147 UYD262147:UYF262147 VHZ262147:VIB262147 VRV262147:VRX262147 WBR262147:WBT262147 WLN262147:WLP262147 WVJ262147:WVL262147 B327683:D327683 IX327683:IZ327683 ST327683:SV327683 ACP327683:ACR327683 AML327683:AMN327683 AWH327683:AWJ327683 BGD327683:BGF327683 BPZ327683:BQB327683 BZV327683:BZX327683 CJR327683:CJT327683 CTN327683:CTP327683 DDJ327683:DDL327683 DNF327683:DNH327683 DXB327683:DXD327683 EGX327683:EGZ327683 EQT327683:EQV327683 FAP327683:FAR327683 FKL327683:FKN327683 FUH327683:FUJ327683 GED327683:GEF327683 GNZ327683:GOB327683 GXV327683:GXX327683 HHR327683:HHT327683 HRN327683:HRP327683 IBJ327683:IBL327683 ILF327683:ILH327683 IVB327683:IVD327683 JEX327683:JEZ327683 JOT327683:JOV327683 JYP327683:JYR327683 KIL327683:KIN327683 KSH327683:KSJ327683 LCD327683:LCF327683 LLZ327683:LMB327683 LVV327683:LVX327683 MFR327683:MFT327683 MPN327683:MPP327683 MZJ327683:MZL327683 NJF327683:NJH327683 NTB327683:NTD327683 OCX327683:OCZ327683 OMT327683:OMV327683 OWP327683:OWR327683 PGL327683:PGN327683 PQH327683:PQJ327683 QAD327683:QAF327683 QJZ327683:QKB327683 QTV327683:QTX327683 RDR327683:RDT327683 RNN327683:RNP327683 RXJ327683:RXL327683 SHF327683:SHH327683 SRB327683:SRD327683 TAX327683:TAZ327683 TKT327683:TKV327683 TUP327683:TUR327683 UEL327683:UEN327683 UOH327683:UOJ327683 UYD327683:UYF327683 VHZ327683:VIB327683 VRV327683:VRX327683 WBR327683:WBT327683 WLN327683:WLP327683 WVJ327683:WVL327683 B393219:D393219 IX393219:IZ393219 ST393219:SV393219 ACP393219:ACR393219 AML393219:AMN393219 AWH393219:AWJ393219 BGD393219:BGF393219 BPZ393219:BQB393219 BZV393219:BZX393219 CJR393219:CJT393219 CTN393219:CTP393219 DDJ393219:DDL393219 DNF393219:DNH393219 DXB393219:DXD393219 EGX393219:EGZ393219 EQT393219:EQV393219 FAP393219:FAR393219 FKL393219:FKN393219 FUH393219:FUJ393219 GED393219:GEF393219 GNZ393219:GOB393219 GXV393219:GXX393219 HHR393219:HHT393219 HRN393219:HRP393219 IBJ393219:IBL393219 ILF393219:ILH393219 IVB393219:IVD393219 JEX393219:JEZ393219 JOT393219:JOV393219 JYP393219:JYR393219 KIL393219:KIN393219 KSH393219:KSJ393219 LCD393219:LCF393219 LLZ393219:LMB393219 LVV393219:LVX393219 MFR393219:MFT393219 MPN393219:MPP393219 MZJ393219:MZL393219 NJF393219:NJH393219 NTB393219:NTD393219 OCX393219:OCZ393219 OMT393219:OMV393219 OWP393219:OWR393219 PGL393219:PGN393219 PQH393219:PQJ393219 QAD393219:QAF393219 QJZ393219:QKB393219 QTV393219:QTX393219 RDR393219:RDT393219 RNN393219:RNP393219 RXJ393219:RXL393219 SHF393219:SHH393219 SRB393219:SRD393219 TAX393219:TAZ393219 TKT393219:TKV393219 TUP393219:TUR393219 UEL393219:UEN393219 UOH393219:UOJ393219 UYD393219:UYF393219 VHZ393219:VIB393219 VRV393219:VRX393219 WBR393219:WBT393219 WLN393219:WLP393219 WVJ393219:WVL393219 B458755:D458755 IX458755:IZ458755 ST458755:SV458755 ACP458755:ACR458755 AML458755:AMN458755 AWH458755:AWJ458755 BGD458755:BGF458755 BPZ458755:BQB458755 BZV458755:BZX458755 CJR458755:CJT458755 CTN458755:CTP458755 DDJ458755:DDL458755 DNF458755:DNH458755 DXB458755:DXD458755 EGX458755:EGZ458755 EQT458755:EQV458755 FAP458755:FAR458755 FKL458755:FKN458755 FUH458755:FUJ458755 GED458755:GEF458755 GNZ458755:GOB458755 GXV458755:GXX458755 HHR458755:HHT458755 HRN458755:HRP458755 IBJ458755:IBL458755 ILF458755:ILH458755 IVB458755:IVD458755 JEX458755:JEZ458755 JOT458755:JOV458755 JYP458755:JYR458755 KIL458755:KIN458755 KSH458755:KSJ458755 LCD458755:LCF458755 LLZ458755:LMB458755 LVV458755:LVX458755 MFR458755:MFT458755 MPN458755:MPP458755 MZJ458755:MZL458755 NJF458755:NJH458755 NTB458755:NTD458755 OCX458755:OCZ458755 OMT458755:OMV458755 OWP458755:OWR458755 PGL458755:PGN458755 PQH458755:PQJ458755 QAD458755:QAF458755 QJZ458755:QKB458755 QTV458755:QTX458755 RDR458755:RDT458755 RNN458755:RNP458755 RXJ458755:RXL458755 SHF458755:SHH458755 SRB458755:SRD458755 TAX458755:TAZ458755 TKT458755:TKV458755 TUP458755:TUR458755 UEL458755:UEN458755 UOH458755:UOJ458755 UYD458755:UYF458755 VHZ458755:VIB458755 VRV458755:VRX458755 WBR458755:WBT458755 WLN458755:WLP458755 WVJ458755:WVL458755 B524291:D524291 IX524291:IZ524291 ST524291:SV524291 ACP524291:ACR524291 AML524291:AMN524291 AWH524291:AWJ524291 BGD524291:BGF524291 BPZ524291:BQB524291 BZV524291:BZX524291 CJR524291:CJT524291 CTN524291:CTP524291 DDJ524291:DDL524291 DNF524291:DNH524291 DXB524291:DXD524291 EGX524291:EGZ524291 EQT524291:EQV524291 FAP524291:FAR524291 FKL524291:FKN524291 FUH524291:FUJ524291 GED524291:GEF524291 GNZ524291:GOB524291 GXV524291:GXX524291 HHR524291:HHT524291 HRN524291:HRP524291 IBJ524291:IBL524291 ILF524291:ILH524291 IVB524291:IVD524291 JEX524291:JEZ524291 JOT524291:JOV524291 JYP524291:JYR524291 KIL524291:KIN524291 KSH524291:KSJ524291 LCD524291:LCF524291 LLZ524291:LMB524291 LVV524291:LVX524291 MFR524291:MFT524291 MPN524291:MPP524291 MZJ524291:MZL524291 NJF524291:NJH524291 NTB524291:NTD524291 OCX524291:OCZ524291 OMT524291:OMV524291 OWP524291:OWR524291 PGL524291:PGN524291 PQH524291:PQJ524291 QAD524291:QAF524291 QJZ524291:QKB524291 QTV524291:QTX524291 RDR524291:RDT524291 RNN524291:RNP524291 RXJ524291:RXL524291 SHF524291:SHH524291 SRB524291:SRD524291 TAX524291:TAZ524291 TKT524291:TKV524291 TUP524291:TUR524291 UEL524291:UEN524291 UOH524291:UOJ524291 UYD524291:UYF524291 VHZ524291:VIB524291 VRV524291:VRX524291 WBR524291:WBT524291 WLN524291:WLP524291 WVJ524291:WVL524291 B589827:D589827 IX589827:IZ589827 ST589827:SV589827 ACP589827:ACR589827 AML589827:AMN589827 AWH589827:AWJ589827 BGD589827:BGF589827 BPZ589827:BQB589827 BZV589827:BZX589827 CJR589827:CJT589827 CTN589827:CTP589827 DDJ589827:DDL589827 DNF589827:DNH589827 DXB589827:DXD589827 EGX589827:EGZ589827 EQT589827:EQV589827 FAP589827:FAR589827 FKL589827:FKN589827 FUH589827:FUJ589827 GED589827:GEF589827 GNZ589827:GOB589827 GXV589827:GXX589827 HHR589827:HHT589827 HRN589827:HRP589827 IBJ589827:IBL589827 ILF589827:ILH589827 IVB589827:IVD589827 JEX589827:JEZ589827 JOT589827:JOV589827 JYP589827:JYR589827 KIL589827:KIN589827 KSH589827:KSJ589827 LCD589827:LCF589827 LLZ589827:LMB589827 LVV589827:LVX589827 MFR589827:MFT589827 MPN589827:MPP589827 MZJ589827:MZL589827 NJF589827:NJH589827 NTB589827:NTD589827 OCX589827:OCZ589827 OMT589827:OMV589827 OWP589827:OWR589827 PGL589827:PGN589827 PQH589827:PQJ589827 QAD589827:QAF589827 QJZ589827:QKB589827 QTV589827:QTX589827 RDR589827:RDT589827 RNN589827:RNP589827 RXJ589827:RXL589827 SHF589827:SHH589827 SRB589827:SRD589827 TAX589827:TAZ589827 TKT589827:TKV589827 TUP589827:TUR589827 UEL589827:UEN589827 UOH589827:UOJ589827 UYD589827:UYF589827 VHZ589827:VIB589827 VRV589827:VRX589827 WBR589827:WBT589827 WLN589827:WLP589827 WVJ589827:WVL589827 B655363:D655363 IX655363:IZ655363 ST655363:SV655363 ACP655363:ACR655363 AML655363:AMN655363 AWH655363:AWJ655363 BGD655363:BGF655363 BPZ655363:BQB655363 BZV655363:BZX655363 CJR655363:CJT655363 CTN655363:CTP655363 DDJ655363:DDL655363 DNF655363:DNH655363 DXB655363:DXD655363 EGX655363:EGZ655363 EQT655363:EQV655363 FAP655363:FAR655363 FKL655363:FKN655363 FUH655363:FUJ655363 GED655363:GEF655363 GNZ655363:GOB655363 GXV655363:GXX655363 HHR655363:HHT655363 HRN655363:HRP655363 IBJ655363:IBL655363 ILF655363:ILH655363 IVB655363:IVD655363 JEX655363:JEZ655363 JOT655363:JOV655363 JYP655363:JYR655363 KIL655363:KIN655363 KSH655363:KSJ655363 LCD655363:LCF655363 LLZ655363:LMB655363 LVV655363:LVX655363 MFR655363:MFT655363 MPN655363:MPP655363 MZJ655363:MZL655363 NJF655363:NJH655363 NTB655363:NTD655363 OCX655363:OCZ655363 OMT655363:OMV655363 OWP655363:OWR655363 PGL655363:PGN655363 PQH655363:PQJ655363 QAD655363:QAF655363 QJZ655363:QKB655363 QTV655363:QTX655363 RDR655363:RDT655363 RNN655363:RNP655363 RXJ655363:RXL655363 SHF655363:SHH655363 SRB655363:SRD655363 TAX655363:TAZ655363 TKT655363:TKV655363 TUP655363:TUR655363 UEL655363:UEN655363 UOH655363:UOJ655363 UYD655363:UYF655363 VHZ655363:VIB655363 VRV655363:VRX655363 WBR655363:WBT655363 WLN655363:WLP655363 WVJ655363:WVL655363 B720899:D720899 IX720899:IZ720899 ST720899:SV720899 ACP720899:ACR720899 AML720899:AMN720899 AWH720899:AWJ720899 BGD720899:BGF720899 BPZ720899:BQB720899 BZV720899:BZX720899 CJR720899:CJT720899 CTN720899:CTP720899 DDJ720899:DDL720899 DNF720899:DNH720899 DXB720899:DXD720899 EGX720899:EGZ720899 EQT720899:EQV720899 FAP720899:FAR720899 FKL720899:FKN720899 FUH720899:FUJ720899 GED720899:GEF720899 GNZ720899:GOB720899 GXV720899:GXX720899 HHR720899:HHT720899 HRN720899:HRP720899 IBJ720899:IBL720899 ILF720899:ILH720899 IVB720899:IVD720899 JEX720899:JEZ720899 JOT720899:JOV720899 JYP720899:JYR720899 KIL720899:KIN720899 KSH720899:KSJ720899 LCD720899:LCF720899 LLZ720899:LMB720899 LVV720899:LVX720899 MFR720899:MFT720899 MPN720899:MPP720899 MZJ720899:MZL720899 NJF720899:NJH720899 NTB720899:NTD720899 OCX720899:OCZ720899 OMT720899:OMV720899 OWP720899:OWR720899 PGL720899:PGN720899 PQH720899:PQJ720899 QAD720899:QAF720899 QJZ720899:QKB720899 QTV720899:QTX720899 RDR720899:RDT720899 RNN720899:RNP720899 RXJ720899:RXL720899 SHF720899:SHH720899 SRB720899:SRD720899 TAX720899:TAZ720899 TKT720899:TKV720899 TUP720899:TUR720899 UEL720899:UEN720899 UOH720899:UOJ720899 UYD720899:UYF720899 VHZ720899:VIB720899 VRV720899:VRX720899 WBR720899:WBT720899 WLN720899:WLP720899 WVJ720899:WVL720899 B786435:D786435 IX786435:IZ786435 ST786435:SV786435 ACP786435:ACR786435 AML786435:AMN786435 AWH786435:AWJ786435 BGD786435:BGF786435 BPZ786435:BQB786435 BZV786435:BZX786435 CJR786435:CJT786435 CTN786435:CTP786435 DDJ786435:DDL786435 DNF786435:DNH786435 DXB786435:DXD786435 EGX786435:EGZ786435 EQT786435:EQV786435 FAP786435:FAR786435 FKL786435:FKN786435 FUH786435:FUJ786435 GED786435:GEF786435 GNZ786435:GOB786435 GXV786435:GXX786435 HHR786435:HHT786435 HRN786435:HRP786435 IBJ786435:IBL786435 ILF786435:ILH786435 IVB786435:IVD786435 JEX786435:JEZ786435 JOT786435:JOV786435 JYP786435:JYR786435 KIL786435:KIN786435 KSH786435:KSJ786435 LCD786435:LCF786435 LLZ786435:LMB786435 LVV786435:LVX786435 MFR786435:MFT786435 MPN786435:MPP786435 MZJ786435:MZL786435 NJF786435:NJH786435 NTB786435:NTD786435 OCX786435:OCZ786435 OMT786435:OMV786435 OWP786435:OWR786435 PGL786435:PGN786435 PQH786435:PQJ786435 QAD786435:QAF786435 QJZ786435:QKB786435 QTV786435:QTX786435 RDR786435:RDT786435 RNN786435:RNP786435 RXJ786435:RXL786435 SHF786435:SHH786435 SRB786435:SRD786435 TAX786435:TAZ786435 TKT786435:TKV786435 TUP786435:TUR786435 UEL786435:UEN786435 UOH786435:UOJ786435 UYD786435:UYF786435 VHZ786435:VIB786435 VRV786435:VRX786435 WBR786435:WBT786435 WLN786435:WLP786435 WVJ786435:WVL786435 B851971:D851971 IX851971:IZ851971 ST851971:SV851971 ACP851971:ACR851971 AML851971:AMN851971 AWH851971:AWJ851971 BGD851971:BGF851971 BPZ851971:BQB851971 BZV851971:BZX851971 CJR851971:CJT851971 CTN851971:CTP851971 DDJ851971:DDL851971 DNF851971:DNH851971 DXB851971:DXD851971 EGX851971:EGZ851971 EQT851971:EQV851971 FAP851971:FAR851971 FKL851971:FKN851971 FUH851971:FUJ851971 GED851971:GEF851971 GNZ851971:GOB851971 GXV851971:GXX851971 HHR851971:HHT851971 HRN851971:HRP851971 IBJ851971:IBL851971 ILF851971:ILH851971 IVB851971:IVD851971 JEX851971:JEZ851971 JOT851971:JOV851971 JYP851971:JYR851971 KIL851971:KIN851971 KSH851971:KSJ851971 LCD851971:LCF851971 LLZ851971:LMB851971 LVV851971:LVX851971 MFR851971:MFT851971 MPN851971:MPP851971 MZJ851971:MZL851971 NJF851971:NJH851971 NTB851971:NTD851971 OCX851971:OCZ851971 OMT851971:OMV851971 OWP851971:OWR851971 PGL851971:PGN851971 PQH851971:PQJ851971 QAD851971:QAF851971 QJZ851971:QKB851971 QTV851971:QTX851971 RDR851971:RDT851971 RNN851971:RNP851971 RXJ851971:RXL851971 SHF851971:SHH851971 SRB851971:SRD851971 TAX851971:TAZ851971 TKT851971:TKV851971 TUP851971:TUR851971 UEL851971:UEN851971 UOH851971:UOJ851971 UYD851971:UYF851971 VHZ851971:VIB851971 VRV851971:VRX851971 WBR851971:WBT851971 WLN851971:WLP851971 WVJ851971:WVL851971 B917507:D917507 IX917507:IZ917507 ST917507:SV917507 ACP917507:ACR917507 AML917507:AMN917507 AWH917507:AWJ917507 BGD917507:BGF917507 BPZ917507:BQB917507 BZV917507:BZX917507 CJR917507:CJT917507 CTN917507:CTP917507 DDJ917507:DDL917507 DNF917507:DNH917507 DXB917507:DXD917507 EGX917507:EGZ917507 EQT917507:EQV917507 FAP917507:FAR917507 FKL917507:FKN917507 FUH917507:FUJ917507 GED917507:GEF917507 GNZ917507:GOB917507 GXV917507:GXX917507 HHR917507:HHT917507 HRN917507:HRP917507 IBJ917507:IBL917507 ILF917507:ILH917507 IVB917507:IVD917507 JEX917507:JEZ917507 JOT917507:JOV917507 JYP917507:JYR917507 KIL917507:KIN917507 KSH917507:KSJ917507 LCD917507:LCF917507 LLZ917507:LMB917507 LVV917507:LVX917507 MFR917507:MFT917507 MPN917507:MPP917507 MZJ917507:MZL917507 NJF917507:NJH917507 NTB917507:NTD917507 OCX917507:OCZ917507 OMT917507:OMV917507 OWP917507:OWR917507 PGL917507:PGN917507 PQH917507:PQJ917507 QAD917507:QAF917507 QJZ917507:QKB917507 QTV917507:QTX917507 RDR917507:RDT917507 RNN917507:RNP917507 RXJ917507:RXL917507 SHF917507:SHH917507 SRB917507:SRD917507 TAX917507:TAZ917507 TKT917507:TKV917507 TUP917507:TUR917507 UEL917507:UEN917507 UOH917507:UOJ917507 UYD917507:UYF917507 VHZ917507:VIB917507 VRV917507:VRX917507 WBR917507:WBT917507 WLN917507:WLP917507 WVJ917507:WVL917507 B983043:D983043 IX983043:IZ983043 ST983043:SV983043 ACP983043:ACR983043 AML983043:AMN983043 AWH983043:AWJ983043 BGD983043:BGF983043 BPZ983043:BQB983043 BZV983043:BZX983043 CJR983043:CJT983043 CTN983043:CTP983043 DDJ983043:DDL983043 DNF983043:DNH983043 DXB983043:DXD983043 EGX983043:EGZ983043 EQT983043:EQV983043 FAP983043:FAR983043 FKL983043:FKN983043 FUH983043:FUJ983043 GED983043:GEF983043 GNZ983043:GOB983043 GXV983043:GXX983043 HHR983043:HHT983043 HRN983043:HRP983043 IBJ983043:IBL983043 ILF983043:ILH983043 IVB983043:IVD983043 JEX983043:JEZ983043 JOT983043:JOV983043 JYP983043:JYR983043 KIL983043:KIN983043 KSH983043:KSJ983043 LCD983043:LCF983043 LLZ983043:LMB983043 LVV983043:LVX983043 MFR983043:MFT983043 MPN983043:MPP983043 MZJ983043:MZL983043 NJF983043:NJH983043 NTB983043:NTD983043 OCX983043:OCZ983043 OMT983043:OMV983043 OWP983043:OWR983043 PGL983043:PGN983043 PQH983043:PQJ983043 QAD983043:QAF983043 QJZ983043:QKB983043 QTV983043:QTX983043 RDR983043:RDT983043 RNN983043:RNP983043 RXJ983043:RXL983043 SHF983043:SHH983043 SRB983043:SRD983043 TAX983043:TAZ983043 TKT983043:TKV983043 TUP983043:TUR983043 UEL983043:UEN983043 UOH983043:UOJ983043 UYD983043:UYF983043 VHZ983043:VIB983043 VRV983043:VRX983043 WBR983043:WBT983043 WLN983043:WLP983043" xr:uid="{00000000-0002-0000-1600-000000000000}">
      <formula1>$L$1:$L$20</formula1>
    </dataValidation>
    <dataValidation type="list" allowBlank="1" showInputMessage="1" showErrorMessage="1" sqref="B3:D3" xr:uid="{4EB0DA1E-235D-4B8B-8D85-54B6F3647412}">
      <formula1>Drop_Down_Names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6CE1BD4-028E-4B37-B1A0-F46F6D8A358D}">
          <x14:formula1>
            <xm:f>'\\ns1\users\Users\C56411\Documents\V2V\Onpoint\[CCW_Test_Onpoint_Report.xlsm]Report Inputs'!#REF!</xm:f>
          </x14:formula1>
          <xm:sqref>B4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71596-6B6D-46EF-8BF3-C8F8814A11F1}">
  <dimension ref="A1:T23"/>
  <sheetViews>
    <sheetView workbookViewId="0">
      <selection activeCell="I10" sqref="I10"/>
    </sheetView>
    <sheetView workbookViewId="1"/>
    <sheetView workbookViewId="2">
      <selection activeCell="B2" sqref="B2:E23"/>
    </sheetView>
    <sheetView workbookViewId="3">
      <selection activeCell="D3" sqref="D3"/>
    </sheetView>
  </sheetViews>
  <sheetFormatPr defaultRowHeight="15" x14ac:dyDescent="0.25"/>
  <cols>
    <col min="5" max="5" width="19" style="275" bestFit="1" customWidth="1"/>
    <col min="6" max="6" width="59.7109375" customWidth="1"/>
  </cols>
  <sheetData>
    <row r="1" spans="1:20" x14ac:dyDescent="0.25">
      <c r="A1" t="s">
        <v>429</v>
      </c>
      <c r="B1" t="s">
        <v>428</v>
      </c>
      <c r="C1" t="s">
        <v>427</v>
      </c>
      <c r="D1" t="s">
        <v>426</v>
      </c>
      <c r="E1" s="275" t="s">
        <v>430</v>
      </c>
    </row>
    <row r="2" spans="1:20" ht="15" customHeight="1" x14ac:dyDescent="0.25">
      <c r="A2" t="s">
        <v>416</v>
      </c>
      <c r="B2">
        <v>100176</v>
      </c>
      <c r="C2">
        <v>1.00176010120181E+35</v>
      </c>
      <c r="D2">
        <v>1</v>
      </c>
      <c r="E2" s="275">
        <v>1120323791</v>
      </c>
      <c r="F2" s="336" t="s">
        <v>460</v>
      </c>
      <c r="G2" s="337"/>
      <c r="H2" s="337"/>
      <c r="I2" s="337"/>
      <c r="J2" s="337"/>
      <c r="K2" s="337"/>
      <c r="L2" s="337"/>
      <c r="M2" s="337"/>
      <c r="N2" s="337"/>
      <c r="O2" s="337"/>
      <c r="P2" s="337"/>
      <c r="Q2" s="337"/>
      <c r="R2" s="337"/>
      <c r="S2" s="337"/>
      <c r="T2" s="338"/>
    </row>
    <row r="3" spans="1:20" ht="15" customHeight="1" x14ac:dyDescent="0.25">
      <c r="A3" t="s">
        <v>416</v>
      </c>
      <c r="B3">
        <v>100176</v>
      </c>
      <c r="C3">
        <v>1.00176010120181E+35</v>
      </c>
      <c r="D3">
        <v>2</v>
      </c>
      <c r="E3" s="275">
        <v>597317903</v>
      </c>
      <c r="F3" s="336" t="s">
        <v>461</v>
      </c>
      <c r="G3" s="337"/>
      <c r="H3" s="337"/>
      <c r="I3" s="337"/>
      <c r="J3" s="337"/>
      <c r="K3" s="337"/>
      <c r="L3" s="337"/>
      <c r="M3" s="337"/>
      <c r="N3" s="337"/>
      <c r="O3" s="337"/>
      <c r="P3" s="337"/>
      <c r="Q3" s="337"/>
      <c r="R3" s="337"/>
      <c r="S3" s="337"/>
      <c r="T3" s="338"/>
    </row>
    <row r="4" spans="1:20" ht="15" customHeight="1" x14ac:dyDescent="0.25">
      <c r="A4" t="s">
        <v>416</v>
      </c>
      <c r="B4">
        <v>100176</v>
      </c>
      <c r="C4">
        <v>1.00176010120181E+35</v>
      </c>
      <c r="D4">
        <v>3</v>
      </c>
      <c r="E4" s="275">
        <v>1717641694</v>
      </c>
      <c r="F4" s="336" t="s">
        <v>462</v>
      </c>
      <c r="G4" s="337"/>
      <c r="H4" s="337"/>
      <c r="I4" s="337"/>
      <c r="J4" s="337"/>
      <c r="K4" s="337"/>
      <c r="L4" s="337"/>
      <c r="M4" s="337"/>
      <c r="N4" s="337"/>
      <c r="O4" s="337"/>
      <c r="P4" s="337"/>
      <c r="Q4" s="337"/>
      <c r="R4" s="337"/>
      <c r="S4" s="337"/>
      <c r="T4" s="338"/>
    </row>
    <row r="5" spans="1:20" ht="15" customHeight="1" x14ac:dyDescent="0.25">
      <c r="A5" t="s">
        <v>416</v>
      </c>
      <c r="B5">
        <v>100176</v>
      </c>
      <c r="C5">
        <v>1.00176010120181E+35</v>
      </c>
      <c r="D5">
        <v>4</v>
      </c>
      <c r="E5" s="275">
        <v>1505877906</v>
      </c>
      <c r="F5" s="266" t="s">
        <v>463</v>
      </c>
      <c r="G5" s="267"/>
      <c r="H5" s="267"/>
      <c r="I5" s="267"/>
      <c r="J5" s="267"/>
      <c r="K5" s="267"/>
      <c r="L5" s="267"/>
      <c r="M5" s="267"/>
      <c r="N5" s="267"/>
      <c r="O5" s="267"/>
      <c r="P5" s="267"/>
      <c r="Q5" s="267"/>
      <c r="R5" s="267"/>
      <c r="S5" s="267"/>
      <c r="T5" s="268"/>
    </row>
    <row r="6" spans="1:20" ht="15" customHeight="1" x14ac:dyDescent="0.25">
      <c r="A6" t="s">
        <v>416</v>
      </c>
      <c r="B6">
        <v>100176</v>
      </c>
      <c r="C6">
        <v>1.00176010120181E+35</v>
      </c>
      <c r="D6">
        <v>5</v>
      </c>
      <c r="E6" s="275">
        <v>211763788</v>
      </c>
      <c r="F6" s="269" t="s">
        <v>464</v>
      </c>
      <c r="G6" s="270"/>
      <c r="H6" s="270"/>
      <c r="I6" s="270"/>
      <c r="J6" s="270"/>
      <c r="K6" s="270"/>
      <c r="L6" s="270"/>
      <c r="M6" s="270"/>
      <c r="N6" s="270"/>
      <c r="O6" s="270"/>
      <c r="P6" s="270"/>
      <c r="Q6" s="270"/>
      <c r="R6" s="270"/>
      <c r="S6" s="270"/>
      <c r="T6" s="271"/>
    </row>
    <row r="7" spans="1:20" ht="15" customHeight="1" x14ac:dyDescent="0.25">
      <c r="A7" t="s">
        <v>416</v>
      </c>
      <c r="B7">
        <v>100176</v>
      </c>
      <c r="C7">
        <v>1.00176010120181E+35</v>
      </c>
      <c r="D7">
        <v>6</v>
      </c>
      <c r="E7" s="275">
        <v>393425</v>
      </c>
      <c r="F7" s="263" t="s">
        <v>465</v>
      </c>
      <c r="G7" s="264"/>
      <c r="H7" s="264"/>
      <c r="I7" s="264"/>
      <c r="J7" s="264"/>
      <c r="K7" s="264"/>
      <c r="L7" s="264"/>
      <c r="M7" s="264"/>
      <c r="N7" s="264"/>
      <c r="O7" s="264"/>
      <c r="P7" s="264"/>
      <c r="Q7" s="264"/>
      <c r="R7" s="264"/>
      <c r="S7" s="264"/>
      <c r="T7" s="265"/>
    </row>
    <row r="8" spans="1:20" ht="15" customHeight="1" x14ac:dyDescent="0.25">
      <c r="A8" t="s">
        <v>416</v>
      </c>
      <c r="B8">
        <v>100176</v>
      </c>
      <c r="C8">
        <v>1.00176010120181E+35</v>
      </c>
      <c r="D8">
        <v>7</v>
      </c>
      <c r="E8" s="275">
        <v>212157213</v>
      </c>
      <c r="F8" s="336" t="s">
        <v>466</v>
      </c>
      <c r="G8" s="337"/>
      <c r="H8" s="337"/>
      <c r="I8" s="337"/>
      <c r="J8" s="337"/>
      <c r="K8" s="337"/>
      <c r="L8" s="337"/>
      <c r="M8" s="337"/>
      <c r="N8" s="337"/>
      <c r="O8" s="337"/>
      <c r="P8" s="337"/>
      <c r="Q8" s="337"/>
      <c r="R8" s="337"/>
      <c r="S8" s="337"/>
      <c r="T8" s="338"/>
    </row>
    <row r="9" spans="1:20" ht="15" customHeight="1" x14ac:dyDescent="0.25">
      <c r="A9" t="s">
        <v>416</v>
      </c>
      <c r="B9">
        <v>100176</v>
      </c>
      <c r="C9">
        <v>1.00176010120181E+35</v>
      </c>
      <c r="D9">
        <v>8</v>
      </c>
      <c r="E9" s="275">
        <v>41969905</v>
      </c>
      <c r="F9" s="272" t="s">
        <v>467</v>
      </c>
      <c r="G9" s="273"/>
      <c r="H9" s="273"/>
      <c r="I9" s="273"/>
      <c r="J9" s="273"/>
      <c r="K9" s="273"/>
      <c r="L9" s="273"/>
      <c r="M9" s="273"/>
      <c r="N9" s="273"/>
      <c r="O9" s="273"/>
      <c r="P9" s="273"/>
      <c r="Q9" s="273"/>
      <c r="R9" s="273"/>
      <c r="S9" s="273"/>
      <c r="T9" s="274"/>
    </row>
    <row r="10" spans="1:20" ht="15" customHeight="1" x14ac:dyDescent="0.25">
      <c r="A10" t="s">
        <v>416</v>
      </c>
      <c r="B10">
        <v>100176</v>
      </c>
      <c r="C10">
        <v>1.00176010120181E+35</v>
      </c>
      <c r="D10">
        <v>9</v>
      </c>
      <c r="E10" s="275">
        <v>72672417</v>
      </c>
      <c r="F10" s="266" t="s">
        <v>468</v>
      </c>
      <c r="G10" s="267"/>
      <c r="H10" s="267"/>
      <c r="I10" s="267"/>
      <c r="J10" s="267"/>
      <c r="K10" s="267"/>
      <c r="L10" s="267"/>
      <c r="M10" s="267"/>
      <c r="N10" s="267"/>
      <c r="O10" s="267"/>
      <c r="P10" s="267"/>
      <c r="Q10" s="267"/>
      <c r="R10" s="267"/>
      <c r="S10" s="267"/>
      <c r="T10" s="268"/>
    </row>
    <row r="11" spans="1:20" ht="15" customHeight="1" x14ac:dyDescent="0.25">
      <c r="A11" t="s">
        <v>416</v>
      </c>
      <c r="B11">
        <v>100176</v>
      </c>
      <c r="C11">
        <v>1.00176010120181E+35</v>
      </c>
      <c r="D11">
        <v>10</v>
      </c>
      <c r="E11" s="275">
        <v>12835526</v>
      </c>
      <c r="F11" s="269" t="s">
        <v>469</v>
      </c>
      <c r="G11" s="270"/>
      <c r="H11" s="270"/>
      <c r="I11" s="270"/>
      <c r="J11" s="270"/>
      <c r="K11" s="270"/>
      <c r="L11" s="270"/>
      <c r="M11" s="270"/>
      <c r="N11" s="270"/>
      <c r="O11" s="270"/>
      <c r="P11" s="270"/>
      <c r="Q11" s="270"/>
      <c r="R11" s="270"/>
      <c r="S11" s="270"/>
      <c r="T11" s="271"/>
    </row>
    <row r="12" spans="1:20" ht="15" customHeight="1" x14ac:dyDescent="0.25">
      <c r="A12" t="s">
        <v>416</v>
      </c>
      <c r="B12">
        <v>100176</v>
      </c>
      <c r="C12">
        <v>1.00176010120181E+35</v>
      </c>
      <c r="D12">
        <v>11</v>
      </c>
      <c r="E12" s="275">
        <v>62309624</v>
      </c>
      <c r="F12" s="269" t="s">
        <v>470</v>
      </c>
      <c r="G12" s="270"/>
      <c r="H12" s="270"/>
      <c r="I12" s="270"/>
      <c r="J12" s="270"/>
      <c r="K12" s="270"/>
      <c r="L12" s="270"/>
      <c r="M12" s="270"/>
      <c r="N12" s="270"/>
      <c r="O12" s="270"/>
      <c r="P12" s="270"/>
      <c r="Q12" s="270"/>
      <c r="R12" s="270"/>
      <c r="S12" s="270"/>
      <c r="T12" s="271"/>
    </row>
    <row r="13" spans="1:20" ht="15" customHeight="1" x14ac:dyDescent="0.25">
      <c r="A13" t="s">
        <v>416</v>
      </c>
      <c r="B13">
        <v>100176</v>
      </c>
      <c r="C13">
        <v>1.00176010120181E+35</v>
      </c>
      <c r="D13">
        <v>12</v>
      </c>
      <c r="E13" s="275">
        <v>189787472</v>
      </c>
      <c r="F13" s="336" t="s">
        <v>471</v>
      </c>
      <c r="G13" s="337"/>
      <c r="H13" s="337"/>
      <c r="I13" s="337"/>
      <c r="J13" s="337"/>
      <c r="K13" s="337"/>
      <c r="L13" s="337"/>
      <c r="M13" s="337"/>
      <c r="N13" s="337"/>
      <c r="O13" s="337"/>
      <c r="P13" s="337"/>
      <c r="Q13" s="337"/>
      <c r="R13" s="337"/>
      <c r="S13" s="337"/>
      <c r="T13" s="338"/>
    </row>
    <row r="14" spans="1:20" ht="15" customHeight="1" x14ac:dyDescent="0.25">
      <c r="A14" t="s">
        <v>416</v>
      </c>
      <c r="B14">
        <v>100176</v>
      </c>
      <c r="C14">
        <v>1.00176010120181E+35</v>
      </c>
      <c r="D14">
        <v>13</v>
      </c>
      <c r="E14" s="275">
        <v>22369741</v>
      </c>
      <c r="F14" s="336" t="s">
        <v>472</v>
      </c>
      <c r="G14" s="337"/>
      <c r="H14" s="337"/>
      <c r="I14" s="337"/>
      <c r="J14" s="337"/>
      <c r="K14" s="337"/>
      <c r="L14" s="337"/>
      <c r="M14" s="337"/>
      <c r="N14" s="337"/>
      <c r="O14" s="337"/>
      <c r="P14" s="337"/>
      <c r="Q14" s="337"/>
      <c r="R14" s="337"/>
      <c r="S14" s="337"/>
      <c r="T14" s="338"/>
    </row>
    <row r="15" spans="1:20" ht="15" customHeight="1" x14ac:dyDescent="0.25">
      <c r="A15" t="s">
        <v>416</v>
      </c>
      <c r="B15">
        <v>100176</v>
      </c>
      <c r="C15">
        <v>1.00176010120181E+35</v>
      </c>
      <c r="D15">
        <v>14</v>
      </c>
      <c r="E15" s="275">
        <v>2574168</v>
      </c>
      <c r="F15" s="263" t="s">
        <v>473</v>
      </c>
      <c r="G15" s="264"/>
      <c r="H15" s="264"/>
      <c r="I15" s="264"/>
      <c r="J15" s="264"/>
      <c r="K15" s="264"/>
      <c r="L15" s="264"/>
      <c r="M15" s="264"/>
      <c r="N15" s="264"/>
      <c r="O15" s="264"/>
      <c r="P15" s="264"/>
      <c r="Q15" s="264"/>
      <c r="R15" s="264"/>
      <c r="S15" s="264"/>
      <c r="T15" s="265"/>
    </row>
    <row r="16" spans="1:20" ht="15" customHeight="1" x14ac:dyDescent="0.25">
      <c r="A16" t="s">
        <v>416</v>
      </c>
      <c r="B16">
        <v>100176</v>
      </c>
      <c r="C16">
        <v>1.00176010120181E+35</v>
      </c>
      <c r="D16">
        <v>15</v>
      </c>
      <c r="E16" s="275">
        <v>1534180</v>
      </c>
      <c r="F16" s="263" t="s">
        <v>474</v>
      </c>
      <c r="G16" s="264"/>
      <c r="H16" s="264"/>
      <c r="I16" s="264"/>
      <c r="J16" s="264"/>
      <c r="K16" s="264"/>
      <c r="L16" s="264"/>
      <c r="M16" s="264"/>
      <c r="N16" s="264"/>
      <c r="O16" s="264"/>
      <c r="P16" s="264"/>
      <c r="Q16" s="264"/>
      <c r="R16" s="264"/>
      <c r="S16" s="264"/>
      <c r="T16" s="265"/>
    </row>
    <row r="17" spans="1:20" ht="15" customHeight="1" x14ac:dyDescent="0.25">
      <c r="A17" t="s">
        <v>416</v>
      </c>
      <c r="B17">
        <v>100176</v>
      </c>
      <c r="C17">
        <v>1.00176010120181E+35</v>
      </c>
      <c r="D17">
        <v>16</v>
      </c>
      <c r="E17" s="275">
        <v>1039988</v>
      </c>
      <c r="F17" s="336" t="s">
        <v>475</v>
      </c>
      <c r="G17" s="337"/>
      <c r="H17" s="337"/>
      <c r="I17" s="337"/>
      <c r="J17" s="337"/>
      <c r="K17" s="337"/>
      <c r="L17" s="337"/>
      <c r="M17" s="337"/>
      <c r="N17" s="337"/>
      <c r="O17" s="337"/>
      <c r="P17" s="337"/>
      <c r="Q17" s="337"/>
      <c r="R17" s="337"/>
      <c r="S17" s="337"/>
      <c r="T17" s="338"/>
    </row>
    <row r="18" spans="1:20" ht="15" customHeight="1" x14ac:dyDescent="0.25">
      <c r="A18" t="s">
        <v>416</v>
      </c>
      <c r="B18">
        <v>100176</v>
      </c>
      <c r="C18">
        <v>1.00176010120181E+35</v>
      </c>
      <c r="D18">
        <v>17</v>
      </c>
      <c r="E18" s="275">
        <v>23409729</v>
      </c>
      <c r="F18" s="339" t="s">
        <v>476</v>
      </c>
      <c r="G18" s="340"/>
      <c r="H18" s="340"/>
      <c r="I18" s="340"/>
      <c r="J18" s="340"/>
      <c r="K18" s="340"/>
      <c r="L18" s="340"/>
      <c r="M18" s="340"/>
      <c r="N18" s="340"/>
      <c r="O18" s="340"/>
      <c r="P18" s="340"/>
      <c r="Q18" s="340"/>
      <c r="R18" s="340"/>
      <c r="S18" s="340"/>
      <c r="T18" s="341"/>
    </row>
    <row r="19" spans="1:20" ht="15" customHeight="1" x14ac:dyDescent="0.25">
      <c r="A19" t="s">
        <v>416</v>
      </c>
      <c r="B19">
        <v>100176</v>
      </c>
      <c r="C19">
        <v>1.00176010120181E+35</v>
      </c>
      <c r="D19">
        <v>18</v>
      </c>
      <c r="E19" s="275">
        <v>-5800000</v>
      </c>
      <c r="F19" s="336" t="s">
        <v>477</v>
      </c>
      <c r="G19" s="337"/>
      <c r="H19" s="337"/>
      <c r="I19" s="337"/>
      <c r="J19" s="337"/>
      <c r="K19" s="337"/>
      <c r="L19" s="337"/>
      <c r="M19" s="337"/>
      <c r="N19" s="337"/>
      <c r="O19" s="337"/>
      <c r="P19" s="337"/>
      <c r="Q19" s="337"/>
      <c r="R19" s="337"/>
      <c r="S19" s="337"/>
      <c r="T19" s="338"/>
    </row>
    <row r="20" spans="1:20" ht="15" customHeight="1" x14ac:dyDescent="0.25">
      <c r="A20" t="s">
        <v>416</v>
      </c>
      <c r="B20">
        <v>100176</v>
      </c>
      <c r="C20">
        <v>1.00176010120181E+35</v>
      </c>
      <c r="D20">
        <v>19</v>
      </c>
      <c r="F20" s="336" t="s">
        <v>478</v>
      </c>
      <c r="G20" s="337"/>
      <c r="H20" s="337"/>
      <c r="I20" s="337"/>
      <c r="J20" s="337"/>
      <c r="K20" s="337"/>
      <c r="L20" s="337"/>
      <c r="M20" s="337"/>
      <c r="N20" s="337"/>
      <c r="O20" s="337"/>
      <c r="P20" s="337"/>
      <c r="Q20" s="337"/>
      <c r="R20" s="337"/>
      <c r="S20" s="337"/>
      <c r="T20" s="338"/>
    </row>
    <row r="21" spans="1:20" ht="15" customHeight="1" x14ac:dyDescent="0.25">
      <c r="A21" t="s">
        <v>416</v>
      </c>
      <c r="B21">
        <v>100176</v>
      </c>
      <c r="C21">
        <v>1.00176010120181E+35</v>
      </c>
      <c r="D21">
        <v>21</v>
      </c>
      <c r="F21" s="336" t="s">
        <v>479</v>
      </c>
      <c r="G21" s="337"/>
      <c r="H21" s="337"/>
      <c r="I21" s="337"/>
      <c r="J21" s="337"/>
      <c r="K21" s="337"/>
      <c r="L21" s="337"/>
      <c r="M21" s="337"/>
      <c r="N21" s="337"/>
      <c r="O21" s="337"/>
      <c r="P21" s="337"/>
      <c r="Q21" s="337"/>
      <c r="R21" s="337"/>
      <c r="S21" s="337"/>
      <c r="T21" s="338"/>
    </row>
    <row r="22" spans="1:20" ht="15" customHeight="1" x14ac:dyDescent="0.25">
      <c r="A22" t="s">
        <v>416</v>
      </c>
      <c r="B22">
        <v>100176</v>
      </c>
      <c r="C22">
        <v>1.00176010120181E+35</v>
      </c>
      <c r="D22">
        <v>24</v>
      </c>
      <c r="E22" s="275">
        <v>0</v>
      </c>
      <c r="F22" s="336" t="s">
        <v>480</v>
      </c>
      <c r="G22" s="337"/>
      <c r="H22" s="337"/>
      <c r="I22" s="337"/>
      <c r="J22" s="337"/>
      <c r="K22" s="337"/>
      <c r="L22" s="337"/>
      <c r="M22" s="337"/>
      <c r="N22" s="337"/>
      <c r="O22" s="337"/>
      <c r="P22" s="337"/>
      <c r="Q22" s="337"/>
      <c r="R22" s="337"/>
      <c r="S22" s="337"/>
      <c r="T22" s="338"/>
    </row>
    <row r="23" spans="1:20" ht="15" customHeight="1" x14ac:dyDescent="0.25">
      <c r="A23" t="s">
        <v>416</v>
      </c>
      <c r="B23">
        <v>100176</v>
      </c>
      <c r="C23">
        <v>1.00176010120181E+35</v>
      </c>
      <c r="D23">
        <v>25</v>
      </c>
      <c r="E23" s="275">
        <v>17609729</v>
      </c>
      <c r="F23" s="336" t="s">
        <v>481</v>
      </c>
      <c r="G23" s="337"/>
      <c r="H23" s="337"/>
      <c r="I23" s="337"/>
      <c r="J23" s="337"/>
      <c r="K23" s="337"/>
      <c r="L23" s="337"/>
      <c r="M23" s="337"/>
      <c r="N23" s="337"/>
      <c r="O23" s="337"/>
      <c r="P23" s="337"/>
      <c r="Q23" s="337"/>
      <c r="R23" s="337"/>
      <c r="S23" s="337"/>
      <c r="T23" s="338"/>
    </row>
  </sheetData>
  <mergeCells count="13">
    <mergeCell ref="F13:T13"/>
    <mergeCell ref="F14:T14"/>
    <mergeCell ref="F8:T8"/>
    <mergeCell ref="F2:T2"/>
    <mergeCell ref="F3:T3"/>
    <mergeCell ref="F4:T4"/>
    <mergeCell ref="F22:T22"/>
    <mergeCell ref="F23:T23"/>
    <mergeCell ref="F17:T17"/>
    <mergeCell ref="F18:T18"/>
    <mergeCell ref="F19:T19"/>
    <mergeCell ref="F20:T20"/>
    <mergeCell ref="F21:T2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4ECDF-02AE-4452-8781-66D700027A63}">
  <dimension ref="A1:N23"/>
  <sheetViews>
    <sheetView zoomScale="90" zoomScaleNormal="90" workbookViewId="0">
      <pane xSplit="4" ySplit="1" topLeftCell="K2" activePane="bottomRight" state="frozen"/>
      <selection pane="topRight" activeCell="E1" sqref="E1"/>
      <selection pane="bottomLeft" activeCell="A2" sqref="A2"/>
      <selection pane="bottomRight" activeCell="E2" sqref="E2"/>
    </sheetView>
    <sheetView workbookViewId="1"/>
    <sheetView tabSelected="1" zoomScale="80" zoomScaleNormal="80" workbookViewId="2">
      <selection activeCell="K13" activeCellId="1" sqref="E13:F14 K13:L14"/>
    </sheetView>
    <sheetView zoomScale="80" zoomScaleNormal="80" workbookViewId="3">
      <selection activeCell="G13" sqref="G13"/>
    </sheetView>
  </sheetViews>
  <sheetFormatPr defaultRowHeight="15" x14ac:dyDescent="0.25"/>
  <cols>
    <col min="1" max="1" width="2.7109375" customWidth="1"/>
    <col min="3" max="3" width="2.7109375" customWidth="1"/>
    <col min="4" max="4" width="4.7109375" customWidth="1"/>
    <col min="5" max="5" width="15.140625" bestFit="1" customWidth="1"/>
    <col min="6" max="6" width="13.42578125" bestFit="1" customWidth="1"/>
    <col min="7" max="7" width="15.140625" bestFit="1" customWidth="1"/>
    <col min="8" max="9" width="13.42578125" bestFit="1" customWidth="1"/>
    <col min="10" max="10" width="15.140625" bestFit="1" customWidth="1"/>
    <col min="11" max="11" width="13.42578125" bestFit="1" customWidth="1"/>
    <col min="12" max="12" width="13" bestFit="1" customWidth="1"/>
    <col min="13" max="13" width="13.42578125" bestFit="1" customWidth="1"/>
  </cols>
  <sheetData>
    <row r="1" spans="1:14" ht="48.75" customHeight="1" x14ac:dyDescent="0.25">
      <c r="A1" s="183" t="s">
        <v>429</v>
      </c>
      <c r="B1" s="183" t="s">
        <v>428</v>
      </c>
      <c r="C1" s="183" t="s">
        <v>427</v>
      </c>
      <c r="D1" s="183" t="s">
        <v>426</v>
      </c>
      <c r="E1" s="183" t="s">
        <v>425</v>
      </c>
      <c r="F1" s="183" t="s">
        <v>424</v>
      </c>
      <c r="G1" s="183" t="s">
        <v>423</v>
      </c>
      <c r="H1" s="183" t="s">
        <v>422</v>
      </c>
      <c r="I1" s="183" t="s">
        <v>421</v>
      </c>
      <c r="J1" s="183" t="s">
        <v>420</v>
      </c>
      <c r="K1" s="183" t="s">
        <v>419</v>
      </c>
      <c r="L1" s="183" t="s">
        <v>418</v>
      </c>
      <c r="M1" s="183" t="s">
        <v>417</v>
      </c>
    </row>
    <row r="2" spans="1:14" x14ac:dyDescent="0.25">
      <c r="A2" t="s">
        <v>416</v>
      </c>
      <c r="B2">
        <v>100176</v>
      </c>
      <c r="C2">
        <v>1.00176010120181E+35</v>
      </c>
      <c r="D2">
        <v>1</v>
      </c>
      <c r="E2" s="275"/>
      <c r="F2" s="275"/>
      <c r="G2" s="326"/>
      <c r="H2" s="275">
        <v>11422660</v>
      </c>
      <c r="I2" s="275">
        <v>8665744</v>
      </c>
      <c r="J2" s="275">
        <v>20088404</v>
      </c>
      <c r="K2" s="275">
        <v>-11422660</v>
      </c>
      <c r="L2" s="275">
        <v>-8665744</v>
      </c>
      <c r="M2" s="326">
        <v>-20088404</v>
      </c>
      <c r="N2" s="143" t="s">
        <v>439</v>
      </c>
    </row>
    <row r="3" spans="1:14" x14ac:dyDescent="0.25">
      <c r="A3" t="s">
        <v>416</v>
      </c>
      <c r="B3">
        <v>100176</v>
      </c>
      <c r="C3">
        <v>1.00176010120181E+35</v>
      </c>
      <c r="D3">
        <v>2</v>
      </c>
      <c r="E3" s="275">
        <v>40103742</v>
      </c>
      <c r="F3" s="275">
        <v>46494049</v>
      </c>
      <c r="G3" s="326">
        <v>86597791</v>
      </c>
      <c r="H3" s="275"/>
      <c r="I3" s="275"/>
      <c r="J3" s="275"/>
      <c r="K3" s="275">
        <v>40103742</v>
      </c>
      <c r="L3" s="275">
        <v>46494049</v>
      </c>
      <c r="M3" s="326">
        <v>86597791</v>
      </c>
      <c r="N3" s="143" t="s">
        <v>440</v>
      </c>
    </row>
    <row r="4" spans="1:14" x14ac:dyDescent="0.25">
      <c r="A4" t="s">
        <v>416</v>
      </c>
      <c r="B4">
        <v>100176</v>
      </c>
      <c r="C4">
        <v>1.00176010120181E+35</v>
      </c>
      <c r="D4">
        <v>3</v>
      </c>
      <c r="E4" s="275"/>
      <c r="F4" s="275"/>
      <c r="G4" s="326"/>
      <c r="H4" s="275"/>
      <c r="I4" s="275"/>
      <c r="J4" s="275"/>
      <c r="K4" s="275"/>
      <c r="L4" s="275"/>
      <c r="M4" s="326"/>
      <c r="N4" s="143" t="s">
        <v>441</v>
      </c>
    </row>
    <row r="5" spans="1:14" x14ac:dyDescent="0.25">
      <c r="A5" t="s">
        <v>416</v>
      </c>
      <c r="B5">
        <v>100176</v>
      </c>
      <c r="C5">
        <v>1.00176010120181E+35</v>
      </c>
      <c r="D5">
        <v>4</v>
      </c>
      <c r="E5" s="275"/>
      <c r="F5" s="275"/>
      <c r="G5" s="326"/>
      <c r="H5" s="275">
        <v>25024276</v>
      </c>
      <c r="I5" s="275">
        <v>10416393</v>
      </c>
      <c r="J5" s="275">
        <v>35440669</v>
      </c>
      <c r="K5" s="275">
        <v>-25024276</v>
      </c>
      <c r="L5" s="275">
        <v>-10416393</v>
      </c>
      <c r="M5" s="326">
        <v>-35440669</v>
      </c>
      <c r="N5" s="143" t="s">
        <v>442</v>
      </c>
    </row>
    <row r="6" spans="1:14" x14ac:dyDescent="0.25">
      <c r="A6" t="s">
        <v>416</v>
      </c>
      <c r="B6">
        <v>100176</v>
      </c>
      <c r="C6">
        <v>1.00176010120181E+35</v>
      </c>
      <c r="D6">
        <v>5</v>
      </c>
      <c r="E6" s="323">
        <v>485339826</v>
      </c>
      <c r="F6" s="275">
        <v>176141394</v>
      </c>
      <c r="G6" s="323">
        <v>661481220</v>
      </c>
      <c r="H6" s="275">
        <v>436135377</v>
      </c>
      <c r="I6" s="275">
        <v>160767008</v>
      </c>
      <c r="J6" s="275">
        <v>596902385</v>
      </c>
      <c r="K6" s="323">
        <v>49204449</v>
      </c>
      <c r="L6" s="275">
        <v>15374386</v>
      </c>
      <c r="M6" s="323">
        <v>64578835</v>
      </c>
      <c r="N6" s="143" t="s">
        <v>443</v>
      </c>
    </row>
    <row r="7" spans="1:14" x14ac:dyDescent="0.25">
      <c r="A7" t="s">
        <v>416</v>
      </c>
      <c r="B7">
        <v>100176</v>
      </c>
      <c r="C7">
        <v>1.00176010120181E+35</v>
      </c>
      <c r="D7">
        <v>6</v>
      </c>
      <c r="E7" s="275">
        <v>29795205</v>
      </c>
      <c r="F7" s="275">
        <v>8185869</v>
      </c>
      <c r="G7" s="324">
        <v>37981074</v>
      </c>
      <c r="H7" s="275">
        <v>27834685</v>
      </c>
      <c r="I7" s="275">
        <v>7693407</v>
      </c>
      <c r="J7" s="275">
        <v>35528092</v>
      </c>
      <c r="K7" s="275">
        <v>1960520</v>
      </c>
      <c r="L7" s="275">
        <v>492462</v>
      </c>
      <c r="M7" s="324">
        <v>2452982</v>
      </c>
      <c r="N7" s="143" t="s">
        <v>444</v>
      </c>
    </row>
    <row r="8" spans="1:14" x14ac:dyDescent="0.25">
      <c r="A8" t="s">
        <v>416</v>
      </c>
      <c r="B8">
        <v>100176</v>
      </c>
      <c r="C8">
        <v>1.00176010120181E+35</v>
      </c>
      <c r="D8">
        <v>7</v>
      </c>
      <c r="E8" s="275">
        <v>29217636</v>
      </c>
      <c r="F8" s="275">
        <v>12845016</v>
      </c>
      <c r="G8" s="325">
        <v>42062652</v>
      </c>
      <c r="H8" s="275">
        <v>11257523</v>
      </c>
      <c r="I8" s="275">
        <v>3802298</v>
      </c>
      <c r="J8" s="275">
        <v>15059821</v>
      </c>
      <c r="K8" s="275">
        <v>17960113</v>
      </c>
      <c r="L8" s="275">
        <v>9042718</v>
      </c>
      <c r="M8" s="325">
        <v>27002831</v>
      </c>
      <c r="N8" s="143" t="s">
        <v>445</v>
      </c>
    </row>
    <row r="9" spans="1:14" x14ac:dyDescent="0.25">
      <c r="A9" t="s">
        <v>416</v>
      </c>
      <c r="B9">
        <v>100176</v>
      </c>
      <c r="C9">
        <v>1.00176010120181E+35</v>
      </c>
      <c r="D9">
        <v>8</v>
      </c>
      <c r="E9" s="275"/>
      <c r="F9" s="275"/>
      <c r="G9" s="327"/>
      <c r="H9" s="275"/>
      <c r="I9" s="275"/>
      <c r="J9" s="275"/>
      <c r="K9" s="275"/>
      <c r="L9" s="275"/>
      <c r="M9" s="327"/>
      <c r="N9" s="143" t="s">
        <v>446</v>
      </c>
    </row>
    <row r="10" spans="1:14" x14ac:dyDescent="0.25">
      <c r="A10" t="s">
        <v>416</v>
      </c>
      <c r="B10">
        <v>100176</v>
      </c>
      <c r="C10">
        <v>1.00176010120181E+35</v>
      </c>
      <c r="D10">
        <v>9</v>
      </c>
      <c r="E10" s="275"/>
      <c r="F10" s="275"/>
      <c r="G10" s="275"/>
      <c r="H10" s="275"/>
      <c r="I10" s="275"/>
      <c r="J10" s="275"/>
      <c r="K10" s="275"/>
      <c r="L10" s="275"/>
      <c r="M10" s="275"/>
      <c r="N10" s="143" t="s">
        <v>447</v>
      </c>
    </row>
    <row r="11" spans="1:14" x14ac:dyDescent="0.25">
      <c r="A11" t="s">
        <v>416</v>
      </c>
      <c r="B11">
        <v>100176</v>
      </c>
      <c r="C11">
        <v>1.00176010120181E+35</v>
      </c>
      <c r="D11">
        <v>10</v>
      </c>
      <c r="E11" s="342">
        <v>277778166</v>
      </c>
      <c r="F11" s="275">
        <v>123798776</v>
      </c>
      <c r="G11" s="323">
        <v>401576942</v>
      </c>
      <c r="H11" s="275">
        <v>251642423</v>
      </c>
      <c r="I11" s="275">
        <v>111616987</v>
      </c>
      <c r="J11" s="275">
        <v>363259410</v>
      </c>
      <c r="K11" s="342">
        <v>26135743</v>
      </c>
      <c r="L11" s="275">
        <v>12181789</v>
      </c>
      <c r="M11" s="323">
        <v>38317532</v>
      </c>
      <c r="N11" s="143" t="s">
        <v>448</v>
      </c>
    </row>
    <row r="12" spans="1:14" x14ac:dyDescent="0.25">
      <c r="A12" t="s">
        <v>416</v>
      </c>
      <c r="B12">
        <v>100176</v>
      </c>
      <c r="C12">
        <v>1.00176010120181E+35</v>
      </c>
      <c r="D12">
        <v>11</v>
      </c>
      <c r="E12" s="275">
        <v>52821936</v>
      </c>
      <c r="F12" s="275">
        <v>29616890</v>
      </c>
      <c r="G12" s="324">
        <v>82438826</v>
      </c>
      <c r="H12" s="275">
        <v>47890971</v>
      </c>
      <c r="I12" s="275">
        <v>27848764</v>
      </c>
      <c r="J12" s="275">
        <v>75739735</v>
      </c>
      <c r="K12" s="275">
        <v>4930965</v>
      </c>
      <c r="L12" s="275">
        <v>1768126</v>
      </c>
      <c r="M12" s="324">
        <v>6699091</v>
      </c>
      <c r="N12" s="143" t="s">
        <v>449</v>
      </c>
    </row>
    <row r="13" spans="1:14" x14ac:dyDescent="0.25">
      <c r="A13" t="s">
        <v>416</v>
      </c>
      <c r="B13">
        <v>100176</v>
      </c>
      <c r="C13">
        <v>1.00176010120181E+35</v>
      </c>
      <c r="D13">
        <v>12</v>
      </c>
      <c r="E13" s="328">
        <v>201618071</v>
      </c>
      <c r="F13" s="328">
        <v>190406871</v>
      </c>
      <c r="G13" s="328">
        <v>392024942</v>
      </c>
      <c r="H13" s="275">
        <v>146478033</v>
      </c>
      <c r="I13" s="275">
        <v>144961315</v>
      </c>
      <c r="J13" s="275">
        <v>291439348</v>
      </c>
      <c r="K13" s="328">
        <v>55140038</v>
      </c>
      <c r="L13" s="328">
        <v>45445556</v>
      </c>
      <c r="M13" s="328">
        <v>100585594</v>
      </c>
      <c r="N13" s="143" t="s">
        <v>450</v>
      </c>
    </row>
    <row r="14" spans="1:14" x14ac:dyDescent="0.25">
      <c r="A14" t="s">
        <v>416</v>
      </c>
      <c r="B14">
        <v>100176</v>
      </c>
      <c r="C14">
        <v>1.00176010120181E+35</v>
      </c>
      <c r="D14">
        <v>13</v>
      </c>
      <c r="E14" s="328"/>
      <c r="F14" s="328"/>
      <c r="G14" s="328"/>
      <c r="H14" s="275"/>
      <c r="I14" s="275"/>
      <c r="J14" s="275"/>
      <c r="K14" s="328"/>
      <c r="L14" s="328"/>
      <c r="M14" s="328"/>
      <c r="N14" s="143" t="s">
        <v>451</v>
      </c>
    </row>
    <row r="15" spans="1:14" x14ac:dyDescent="0.25">
      <c r="A15" t="s">
        <v>416</v>
      </c>
      <c r="B15">
        <v>100176</v>
      </c>
      <c r="C15">
        <v>1.00176010120181E+35</v>
      </c>
      <c r="D15">
        <v>14</v>
      </c>
      <c r="E15" s="275">
        <v>3649209</v>
      </c>
      <c r="F15" s="275">
        <v>9829038</v>
      </c>
      <c r="G15" s="327">
        <v>13478247</v>
      </c>
      <c r="H15" s="275">
        <v>3270330</v>
      </c>
      <c r="I15" s="275">
        <v>5122152</v>
      </c>
      <c r="J15" s="275">
        <v>8392482</v>
      </c>
      <c r="K15" s="275">
        <v>378879</v>
      </c>
      <c r="L15" s="275">
        <v>4706886</v>
      </c>
      <c r="M15" s="327">
        <v>5085765</v>
      </c>
      <c r="N15" s="143" t="s">
        <v>452</v>
      </c>
    </row>
    <row r="16" spans="1:14" x14ac:dyDescent="0.25">
      <c r="A16" t="s">
        <v>416</v>
      </c>
      <c r="B16">
        <v>100176</v>
      </c>
      <c r="C16">
        <v>1.00176010120181E+35</v>
      </c>
      <c r="D16">
        <v>15</v>
      </c>
      <c r="E16" s="275"/>
      <c r="F16" s="275"/>
      <c r="G16" s="275"/>
      <c r="H16" s="275"/>
      <c r="I16" s="275"/>
      <c r="J16" s="275"/>
      <c r="K16" s="275"/>
      <c r="L16" s="275"/>
      <c r="M16" s="275"/>
      <c r="N16" s="143" t="s">
        <v>453</v>
      </c>
    </row>
    <row r="17" spans="1:14" x14ac:dyDescent="0.25">
      <c r="A17" t="s">
        <v>416</v>
      </c>
      <c r="B17">
        <v>100176</v>
      </c>
      <c r="C17">
        <v>1.00176010120181E+35</v>
      </c>
      <c r="D17">
        <v>16</v>
      </c>
      <c r="E17" s="275"/>
      <c r="F17" s="275"/>
      <c r="G17" s="275"/>
      <c r="H17" s="275">
        <v>2387813</v>
      </c>
      <c r="I17" s="275">
        <v>476607</v>
      </c>
      <c r="J17" s="275">
        <v>2864420</v>
      </c>
      <c r="K17" s="275">
        <v>-2387813</v>
      </c>
      <c r="L17" s="275">
        <v>-476607</v>
      </c>
      <c r="M17" s="329">
        <v>-2864420</v>
      </c>
      <c r="N17" s="143" t="s">
        <v>404</v>
      </c>
    </row>
    <row r="18" spans="1:14" x14ac:dyDescent="0.25">
      <c r="A18" t="s">
        <v>416</v>
      </c>
      <c r="B18">
        <v>100176</v>
      </c>
      <c r="C18">
        <v>1.00176010120181E+35</v>
      </c>
      <c r="D18">
        <v>17</v>
      </c>
      <c r="E18" s="275"/>
      <c r="F18" s="275"/>
      <c r="G18" s="275"/>
      <c r="H18" s="275">
        <v>22678247</v>
      </c>
      <c r="I18" s="275">
        <v>38484893</v>
      </c>
      <c r="J18" s="275">
        <v>61163140</v>
      </c>
      <c r="K18" s="275">
        <v>-22678247</v>
      </c>
      <c r="L18" s="275">
        <v>-38484893</v>
      </c>
      <c r="M18" s="330">
        <v>-61163140</v>
      </c>
      <c r="N18" s="143" t="s">
        <v>454</v>
      </c>
    </row>
    <row r="19" spans="1:14" x14ac:dyDescent="0.25">
      <c r="A19" t="s">
        <v>416</v>
      </c>
      <c r="B19">
        <v>100176</v>
      </c>
      <c r="C19">
        <v>1.00176010120181E+35</v>
      </c>
      <c r="D19">
        <v>18</v>
      </c>
      <c r="E19" s="275"/>
      <c r="F19" s="275"/>
      <c r="G19" s="275"/>
      <c r="H19" s="275"/>
      <c r="I19" s="275"/>
      <c r="J19" s="275"/>
      <c r="K19" s="275"/>
      <c r="L19" s="275"/>
      <c r="M19" s="275"/>
      <c r="N19" s="143" t="s">
        <v>455</v>
      </c>
    </row>
    <row r="20" spans="1:14" x14ac:dyDescent="0.25">
      <c r="A20" t="s">
        <v>416</v>
      </c>
      <c r="B20">
        <v>100176</v>
      </c>
      <c r="C20">
        <v>1.00176010120181E+35</v>
      </c>
      <c r="D20">
        <v>19</v>
      </c>
      <c r="E20" s="275">
        <v>1120323791</v>
      </c>
      <c r="F20" s="275">
        <v>597317903</v>
      </c>
      <c r="G20" s="275">
        <v>1717641694</v>
      </c>
      <c r="H20" s="275">
        <v>986022338</v>
      </c>
      <c r="I20" s="275">
        <v>519855568</v>
      </c>
      <c r="J20" s="275">
        <v>1505877906</v>
      </c>
      <c r="K20" s="275">
        <v>134301453</v>
      </c>
      <c r="L20" s="275">
        <v>77462335</v>
      </c>
      <c r="M20" s="275">
        <v>211763788</v>
      </c>
      <c r="N20" s="143" t="s">
        <v>456</v>
      </c>
    </row>
    <row r="21" spans="1:14" x14ac:dyDescent="0.25">
      <c r="A21" t="s">
        <v>416</v>
      </c>
      <c r="B21">
        <v>100176</v>
      </c>
      <c r="C21">
        <v>1.00176010120181E+35</v>
      </c>
      <c r="D21">
        <v>20</v>
      </c>
      <c r="E21" s="275"/>
      <c r="F21" s="275"/>
      <c r="G21" s="275"/>
      <c r="H21" s="275"/>
      <c r="I21" s="275"/>
      <c r="J21" s="275"/>
      <c r="K21" s="275"/>
      <c r="L21" s="275"/>
      <c r="M21" s="275"/>
      <c r="N21" s="143" t="s">
        <v>457</v>
      </c>
    </row>
    <row r="22" spans="1:14" x14ac:dyDescent="0.25">
      <c r="A22" t="s">
        <v>416</v>
      </c>
      <c r="B22">
        <v>100176</v>
      </c>
      <c r="C22">
        <v>1.00176010120181E+35</v>
      </c>
      <c r="D22">
        <v>21</v>
      </c>
      <c r="E22" s="275">
        <v>1120323791</v>
      </c>
      <c r="F22" s="275">
        <v>597317903</v>
      </c>
      <c r="G22" s="275">
        <v>1717641694</v>
      </c>
      <c r="H22" s="275">
        <v>986022338</v>
      </c>
      <c r="I22" s="275">
        <v>519855568</v>
      </c>
      <c r="J22" s="275">
        <v>1505877906</v>
      </c>
      <c r="K22" s="275">
        <v>134301453</v>
      </c>
      <c r="L22" s="275">
        <v>77462335</v>
      </c>
      <c r="M22" s="275">
        <v>211763788</v>
      </c>
      <c r="N22" s="143" t="s">
        <v>458</v>
      </c>
    </row>
    <row r="23" spans="1:14" x14ac:dyDescent="0.25">
      <c r="A23" t="s">
        <v>416</v>
      </c>
      <c r="B23">
        <v>100176</v>
      </c>
      <c r="C23">
        <v>1.00176010120181E+35</v>
      </c>
      <c r="D23">
        <v>22</v>
      </c>
      <c r="E23" s="275"/>
      <c r="F23" s="275"/>
      <c r="G23" s="275">
        <v>876040710</v>
      </c>
      <c r="H23" s="275"/>
      <c r="I23" s="275"/>
      <c r="J23" s="275">
        <v>730438493</v>
      </c>
      <c r="K23" s="275"/>
      <c r="L23" s="275"/>
      <c r="M23" s="275">
        <v>145602217</v>
      </c>
      <c r="N23" s="143" t="s">
        <v>459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30"/>
  <sheetViews>
    <sheetView tabSelected="1" zoomScale="60" zoomScaleNormal="60" workbookViewId="0">
      <selection activeCell="P13" sqref="P13"/>
    </sheetView>
    <sheetView workbookViewId="1"/>
    <sheetView workbookViewId="2">
      <selection activeCell="E21" sqref="E21"/>
    </sheetView>
    <sheetView zoomScale="80" zoomScaleNormal="80" workbookViewId="3">
      <selection activeCell="K12" sqref="K12"/>
    </sheetView>
  </sheetViews>
  <sheetFormatPr defaultRowHeight="15" x14ac:dyDescent="0.25"/>
  <cols>
    <col min="1" max="1" width="12" customWidth="1"/>
    <col min="2" max="2" width="14" customWidth="1"/>
    <col min="3" max="3" width="13.85546875" customWidth="1"/>
    <col min="4" max="4" width="13.5703125" customWidth="1"/>
    <col min="5" max="5" width="13.85546875" bestFit="1" customWidth="1"/>
    <col min="6" max="6" width="6.28515625" customWidth="1"/>
    <col min="7" max="7" width="15.140625" customWidth="1"/>
    <col min="8" max="8" width="13.7109375" customWidth="1"/>
    <col min="9" max="9" width="12.5703125" customWidth="1"/>
    <col min="10" max="10" width="15" customWidth="1"/>
    <col min="11" max="11" width="16" customWidth="1"/>
    <col min="12" max="12" width="11.42578125" customWidth="1"/>
    <col min="257" max="257" width="20.140625" customWidth="1"/>
    <col min="258" max="258" width="13.5703125" customWidth="1"/>
    <col min="259" max="259" width="12.85546875" customWidth="1"/>
    <col min="260" max="260" width="12.7109375" customWidth="1"/>
    <col min="261" max="261" width="14.28515625" customWidth="1"/>
    <col min="262" max="262" width="4.7109375" customWidth="1"/>
    <col min="263" max="263" width="14.42578125" customWidth="1"/>
    <col min="264" max="265" width="12.5703125" customWidth="1"/>
    <col min="266" max="266" width="13.28515625" customWidth="1"/>
    <col min="267" max="267" width="5.5703125" customWidth="1"/>
    <col min="268" max="268" width="11.42578125" customWidth="1"/>
    <col min="513" max="513" width="20.140625" customWidth="1"/>
    <col min="514" max="514" width="13.5703125" customWidth="1"/>
    <col min="515" max="515" width="12.85546875" customWidth="1"/>
    <col min="516" max="516" width="12.7109375" customWidth="1"/>
    <col min="517" max="517" width="14.28515625" customWidth="1"/>
    <col min="518" max="518" width="4.7109375" customWidth="1"/>
    <col min="519" max="519" width="14.42578125" customWidth="1"/>
    <col min="520" max="521" width="12.5703125" customWidth="1"/>
    <col min="522" max="522" width="13.28515625" customWidth="1"/>
    <col min="523" max="523" width="5.5703125" customWidth="1"/>
    <col min="524" max="524" width="11.42578125" customWidth="1"/>
    <col min="769" max="769" width="20.140625" customWidth="1"/>
    <col min="770" max="770" width="13.5703125" customWidth="1"/>
    <col min="771" max="771" width="12.85546875" customWidth="1"/>
    <col min="772" max="772" width="12.7109375" customWidth="1"/>
    <col min="773" max="773" width="14.28515625" customWidth="1"/>
    <col min="774" max="774" width="4.7109375" customWidth="1"/>
    <col min="775" max="775" width="14.42578125" customWidth="1"/>
    <col min="776" max="777" width="12.5703125" customWidth="1"/>
    <col min="778" max="778" width="13.28515625" customWidth="1"/>
    <col min="779" max="779" width="5.5703125" customWidth="1"/>
    <col min="780" max="780" width="11.42578125" customWidth="1"/>
    <col min="1025" max="1025" width="20.140625" customWidth="1"/>
    <col min="1026" max="1026" width="13.5703125" customWidth="1"/>
    <col min="1027" max="1027" width="12.85546875" customWidth="1"/>
    <col min="1028" max="1028" width="12.7109375" customWidth="1"/>
    <col min="1029" max="1029" width="14.28515625" customWidth="1"/>
    <col min="1030" max="1030" width="4.7109375" customWidth="1"/>
    <col min="1031" max="1031" width="14.42578125" customWidth="1"/>
    <col min="1032" max="1033" width="12.5703125" customWidth="1"/>
    <col min="1034" max="1034" width="13.28515625" customWidth="1"/>
    <col min="1035" max="1035" width="5.5703125" customWidth="1"/>
    <col min="1036" max="1036" width="11.42578125" customWidth="1"/>
    <col min="1281" max="1281" width="20.140625" customWidth="1"/>
    <col min="1282" max="1282" width="13.5703125" customWidth="1"/>
    <col min="1283" max="1283" width="12.85546875" customWidth="1"/>
    <col min="1284" max="1284" width="12.7109375" customWidth="1"/>
    <col min="1285" max="1285" width="14.28515625" customWidth="1"/>
    <col min="1286" max="1286" width="4.7109375" customWidth="1"/>
    <col min="1287" max="1287" width="14.42578125" customWidth="1"/>
    <col min="1288" max="1289" width="12.5703125" customWidth="1"/>
    <col min="1290" max="1290" width="13.28515625" customWidth="1"/>
    <col min="1291" max="1291" width="5.5703125" customWidth="1"/>
    <col min="1292" max="1292" width="11.42578125" customWidth="1"/>
    <col min="1537" max="1537" width="20.140625" customWidth="1"/>
    <col min="1538" max="1538" width="13.5703125" customWidth="1"/>
    <col min="1539" max="1539" width="12.85546875" customWidth="1"/>
    <col min="1540" max="1540" width="12.7109375" customWidth="1"/>
    <col min="1541" max="1541" width="14.28515625" customWidth="1"/>
    <col min="1542" max="1542" width="4.7109375" customWidth="1"/>
    <col min="1543" max="1543" width="14.42578125" customWidth="1"/>
    <col min="1544" max="1545" width="12.5703125" customWidth="1"/>
    <col min="1546" max="1546" width="13.28515625" customWidth="1"/>
    <col min="1547" max="1547" width="5.5703125" customWidth="1"/>
    <col min="1548" max="1548" width="11.42578125" customWidth="1"/>
    <col min="1793" max="1793" width="20.140625" customWidth="1"/>
    <col min="1794" max="1794" width="13.5703125" customWidth="1"/>
    <col min="1795" max="1795" width="12.85546875" customWidth="1"/>
    <col min="1796" max="1796" width="12.7109375" customWidth="1"/>
    <col min="1797" max="1797" width="14.28515625" customWidth="1"/>
    <col min="1798" max="1798" width="4.7109375" customWidth="1"/>
    <col min="1799" max="1799" width="14.42578125" customWidth="1"/>
    <col min="1800" max="1801" width="12.5703125" customWidth="1"/>
    <col min="1802" max="1802" width="13.28515625" customWidth="1"/>
    <col min="1803" max="1803" width="5.5703125" customWidth="1"/>
    <col min="1804" max="1804" width="11.42578125" customWidth="1"/>
    <col min="2049" max="2049" width="20.140625" customWidth="1"/>
    <col min="2050" max="2050" width="13.5703125" customWidth="1"/>
    <col min="2051" max="2051" width="12.85546875" customWidth="1"/>
    <col min="2052" max="2052" width="12.7109375" customWidth="1"/>
    <col min="2053" max="2053" width="14.28515625" customWidth="1"/>
    <col min="2054" max="2054" width="4.7109375" customWidth="1"/>
    <col min="2055" max="2055" width="14.42578125" customWidth="1"/>
    <col min="2056" max="2057" width="12.5703125" customWidth="1"/>
    <col min="2058" max="2058" width="13.28515625" customWidth="1"/>
    <col min="2059" max="2059" width="5.5703125" customWidth="1"/>
    <col min="2060" max="2060" width="11.42578125" customWidth="1"/>
    <col min="2305" max="2305" width="20.140625" customWidth="1"/>
    <col min="2306" max="2306" width="13.5703125" customWidth="1"/>
    <col min="2307" max="2307" width="12.85546875" customWidth="1"/>
    <col min="2308" max="2308" width="12.7109375" customWidth="1"/>
    <col min="2309" max="2309" width="14.28515625" customWidth="1"/>
    <col min="2310" max="2310" width="4.7109375" customWidth="1"/>
    <col min="2311" max="2311" width="14.42578125" customWidth="1"/>
    <col min="2312" max="2313" width="12.5703125" customWidth="1"/>
    <col min="2314" max="2314" width="13.28515625" customWidth="1"/>
    <col min="2315" max="2315" width="5.5703125" customWidth="1"/>
    <col min="2316" max="2316" width="11.42578125" customWidth="1"/>
    <col min="2561" max="2561" width="20.140625" customWidth="1"/>
    <col min="2562" max="2562" width="13.5703125" customWidth="1"/>
    <col min="2563" max="2563" width="12.85546875" customWidth="1"/>
    <col min="2564" max="2564" width="12.7109375" customWidth="1"/>
    <col min="2565" max="2565" width="14.28515625" customWidth="1"/>
    <col min="2566" max="2566" width="4.7109375" customWidth="1"/>
    <col min="2567" max="2567" width="14.42578125" customWidth="1"/>
    <col min="2568" max="2569" width="12.5703125" customWidth="1"/>
    <col min="2570" max="2570" width="13.28515625" customWidth="1"/>
    <col min="2571" max="2571" width="5.5703125" customWidth="1"/>
    <col min="2572" max="2572" width="11.42578125" customWidth="1"/>
    <col min="2817" max="2817" width="20.140625" customWidth="1"/>
    <col min="2818" max="2818" width="13.5703125" customWidth="1"/>
    <col min="2819" max="2819" width="12.85546875" customWidth="1"/>
    <col min="2820" max="2820" width="12.7109375" customWidth="1"/>
    <col min="2821" max="2821" width="14.28515625" customWidth="1"/>
    <col min="2822" max="2822" width="4.7109375" customWidth="1"/>
    <col min="2823" max="2823" width="14.42578125" customWidth="1"/>
    <col min="2824" max="2825" width="12.5703125" customWidth="1"/>
    <col min="2826" max="2826" width="13.28515625" customWidth="1"/>
    <col min="2827" max="2827" width="5.5703125" customWidth="1"/>
    <col min="2828" max="2828" width="11.42578125" customWidth="1"/>
    <col min="3073" max="3073" width="20.140625" customWidth="1"/>
    <col min="3074" max="3074" width="13.5703125" customWidth="1"/>
    <col min="3075" max="3075" width="12.85546875" customWidth="1"/>
    <col min="3076" max="3076" width="12.7109375" customWidth="1"/>
    <col min="3077" max="3077" width="14.28515625" customWidth="1"/>
    <col min="3078" max="3078" width="4.7109375" customWidth="1"/>
    <col min="3079" max="3079" width="14.42578125" customWidth="1"/>
    <col min="3080" max="3081" width="12.5703125" customWidth="1"/>
    <col min="3082" max="3082" width="13.28515625" customWidth="1"/>
    <col min="3083" max="3083" width="5.5703125" customWidth="1"/>
    <col min="3084" max="3084" width="11.42578125" customWidth="1"/>
    <col min="3329" max="3329" width="20.140625" customWidth="1"/>
    <col min="3330" max="3330" width="13.5703125" customWidth="1"/>
    <col min="3331" max="3331" width="12.85546875" customWidth="1"/>
    <col min="3332" max="3332" width="12.7109375" customWidth="1"/>
    <col min="3333" max="3333" width="14.28515625" customWidth="1"/>
    <col min="3334" max="3334" width="4.7109375" customWidth="1"/>
    <col min="3335" max="3335" width="14.42578125" customWidth="1"/>
    <col min="3336" max="3337" width="12.5703125" customWidth="1"/>
    <col min="3338" max="3338" width="13.28515625" customWidth="1"/>
    <col min="3339" max="3339" width="5.5703125" customWidth="1"/>
    <col min="3340" max="3340" width="11.42578125" customWidth="1"/>
    <col min="3585" max="3585" width="20.140625" customWidth="1"/>
    <col min="3586" max="3586" width="13.5703125" customWidth="1"/>
    <col min="3587" max="3587" width="12.85546875" customWidth="1"/>
    <col min="3588" max="3588" width="12.7109375" customWidth="1"/>
    <col min="3589" max="3589" width="14.28515625" customWidth="1"/>
    <col min="3590" max="3590" width="4.7109375" customWidth="1"/>
    <col min="3591" max="3591" width="14.42578125" customWidth="1"/>
    <col min="3592" max="3593" width="12.5703125" customWidth="1"/>
    <col min="3594" max="3594" width="13.28515625" customWidth="1"/>
    <col min="3595" max="3595" width="5.5703125" customWidth="1"/>
    <col min="3596" max="3596" width="11.42578125" customWidth="1"/>
    <col min="3841" max="3841" width="20.140625" customWidth="1"/>
    <col min="3842" max="3842" width="13.5703125" customWidth="1"/>
    <col min="3843" max="3843" width="12.85546875" customWidth="1"/>
    <col min="3844" max="3844" width="12.7109375" customWidth="1"/>
    <col min="3845" max="3845" width="14.28515625" customWidth="1"/>
    <col min="3846" max="3846" width="4.7109375" customWidth="1"/>
    <col min="3847" max="3847" width="14.42578125" customWidth="1"/>
    <col min="3848" max="3849" width="12.5703125" customWidth="1"/>
    <col min="3850" max="3850" width="13.28515625" customWidth="1"/>
    <col min="3851" max="3851" width="5.5703125" customWidth="1"/>
    <col min="3852" max="3852" width="11.42578125" customWidth="1"/>
    <col min="4097" max="4097" width="20.140625" customWidth="1"/>
    <col min="4098" max="4098" width="13.5703125" customWidth="1"/>
    <col min="4099" max="4099" width="12.85546875" customWidth="1"/>
    <col min="4100" max="4100" width="12.7109375" customWidth="1"/>
    <col min="4101" max="4101" width="14.28515625" customWidth="1"/>
    <col min="4102" max="4102" width="4.7109375" customWidth="1"/>
    <col min="4103" max="4103" width="14.42578125" customWidth="1"/>
    <col min="4104" max="4105" width="12.5703125" customWidth="1"/>
    <col min="4106" max="4106" width="13.28515625" customWidth="1"/>
    <col min="4107" max="4107" width="5.5703125" customWidth="1"/>
    <col min="4108" max="4108" width="11.42578125" customWidth="1"/>
    <col min="4353" max="4353" width="20.140625" customWidth="1"/>
    <col min="4354" max="4354" width="13.5703125" customWidth="1"/>
    <col min="4355" max="4355" width="12.85546875" customWidth="1"/>
    <col min="4356" max="4356" width="12.7109375" customWidth="1"/>
    <col min="4357" max="4357" width="14.28515625" customWidth="1"/>
    <col min="4358" max="4358" width="4.7109375" customWidth="1"/>
    <col min="4359" max="4359" width="14.42578125" customWidth="1"/>
    <col min="4360" max="4361" width="12.5703125" customWidth="1"/>
    <col min="4362" max="4362" width="13.28515625" customWidth="1"/>
    <col min="4363" max="4363" width="5.5703125" customWidth="1"/>
    <col min="4364" max="4364" width="11.42578125" customWidth="1"/>
    <col min="4609" max="4609" width="20.140625" customWidth="1"/>
    <col min="4610" max="4610" width="13.5703125" customWidth="1"/>
    <col min="4611" max="4611" width="12.85546875" customWidth="1"/>
    <col min="4612" max="4612" width="12.7109375" customWidth="1"/>
    <col min="4613" max="4613" width="14.28515625" customWidth="1"/>
    <col min="4614" max="4614" width="4.7109375" customWidth="1"/>
    <col min="4615" max="4615" width="14.42578125" customWidth="1"/>
    <col min="4616" max="4617" width="12.5703125" customWidth="1"/>
    <col min="4618" max="4618" width="13.28515625" customWidth="1"/>
    <col min="4619" max="4619" width="5.5703125" customWidth="1"/>
    <col min="4620" max="4620" width="11.42578125" customWidth="1"/>
    <col min="4865" max="4865" width="20.140625" customWidth="1"/>
    <col min="4866" max="4866" width="13.5703125" customWidth="1"/>
    <col min="4867" max="4867" width="12.85546875" customWidth="1"/>
    <col min="4868" max="4868" width="12.7109375" customWidth="1"/>
    <col min="4869" max="4869" width="14.28515625" customWidth="1"/>
    <col min="4870" max="4870" width="4.7109375" customWidth="1"/>
    <col min="4871" max="4871" width="14.42578125" customWidth="1"/>
    <col min="4872" max="4873" width="12.5703125" customWidth="1"/>
    <col min="4874" max="4874" width="13.28515625" customWidth="1"/>
    <col min="4875" max="4875" width="5.5703125" customWidth="1"/>
    <col min="4876" max="4876" width="11.42578125" customWidth="1"/>
    <col min="5121" max="5121" width="20.140625" customWidth="1"/>
    <col min="5122" max="5122" width="13.5703125" customWidth="1"/>
    <col min="5123" max="5123" width="12.85546875" customWidth="1"/>
    <col min="5124" max="5124" width="12.7109375" customWidth="1"/>
    <col min="5125" max="5125" width="14.28515625" customWidth="1"/>
    <col min="5126" max="5126" width="4.7109375" customWidth="1"/>
    <col min="5127" max="5127" width="14.42578125" customWidth="1"/>
    <col min="5128" max="5129" width="12.5703125" customWidth="1"/>
    <col min="5130" max="5130" width="13.28515625" customWidth="1"/>
    <col min="5131" max="5131" width="5.5703125" customWidth="1"/>
    <col min="5132" max="5132" width="11.42578125" customWidth="1"/>
    <col min="5377" max="5377" width="20.140625" customWidth="1"/>
    <col min="5378" max="5378" width="13.5703125" customWidth="1"/>
    <col min="5379" max="5379" width="12.85546875" customWidth="1"/>
    <col min="5380" max="5380" width="12.7109375" customWidth="1"/>
    <col min="5381" max="5381" width="14.28515625" customWidth="1"/>
    <col min="5382" max="5382" width="4.7109375" customWidth="1"/>
    <col min="5383" max="5383" width="14.42578125" customWidth="1"/>
    <col min="5384" max="5385" width="12.5703125" customWidth="1"/>
    <col min="5386" max="5386" width="13.28515625" customWidth="1"/>
    <col min="5387" max="5387" width="5.5703125" customWidth="1"/>
    <col min="5388" max="5388" width="11.42578125" customWidth="1"/>
    <col min="5633" max="5633" width="20.140625" customWidth="1"/>
    <col min="5634" max="5634" width="13.5703125" customWidth="1"/>
    <col min="5635" max="5635" width="12.85546875" customWidth="1"/>
    <col min="5636" max="5636" width="12.7109375" customWidth="1"/>
    <col min="5637" max="5637" width="14.28515625" customWidth="1"/>
    <col min="5638" max="5638" width="4.7109375" customWidth="1"/>
    <col min="5639" max="5639" width="14.42578125" customWidth="1"/>
    <col min="5640" max="5641" width="12.5703125" customWidth="1"/>
    <col min="5642" max="5642" width="13.28515625" customWidth="1"/>
    <col min="5643" max="5643" width="5.5703125" customWidth="1"/>
    <col min="5644" max="5644" width="11.42578125" customWidth="1"/>
    <col min="5889" max="5889" width="20.140625" customWidth="1"/>
    <col min="5890" max="5890" width="13.5703125" customWidth="1"/>
    <col min="5891" max="5891" width="12.85546875" customWidth="1"/>
    <col min="5892" max="5892" width="12.7109375" customWidth="1"/>
    <col min="5893" max="5893" width="14.28515625" customWidth="1"/>
    <col min="5894" max="5894" width="4.7109375" customWidth="1"/>
    <col min="5895" max="5895" width="14.42578125" customWidth="1"/>
    <col min="5896" max="5897" width="12.5703125" customWidth="1"/>
    <col min="5898" max="5898" width="13.28515625" customWidth="1"/>
    <col min="5899" max="5899" width="5.5703125" customWidth="1"/>
    <col min="5900" max="5900" width="11.42578125" customWidth="1"/>
    <col min="6145" max="6145" width="20.140625" customWidth="1"/>
    <col min="6146" max="6146" width="13.5703125" customWidth="1"/>
    <col min="6147" max="6147" width="12.85546875" customWidth="1"/>
    <col min="6148" max="6148" width="12.7109375" customWidth="1"/>
    <col min="6149" max="6149" width="14.28515625" customWidth="1"/>
    <col min="6150" max="6150" width="4.7109375" customWidth="1"/>
    <col min="6151" max="6151" width="14.42578125" customWidth="1"/>
    <col min="6152" max="6153" width="12.5703125" customWidth="1"/>
    <col min="6154" max="6154" width="13.28515625" customWidth="1"/>
    <col min="6155" max="6155" width="5.5703125" customWidth="1"/>
    <col min="6156" max="6156" width="11.42578125" customWidth="1"/>
    <col min="6401" max="6401" width="20.140625" customWidth="1"/>
    <col min="6402" max="6402" width="13.5703125" customWidth="1"/>
    <col min="6403" max="6403" width="12.85546875" customWidth="1"/>
    <col min="6404" max="6404" width="12.7109375" customWidth="1"/>
    <col min="6405" max="6405" width="14.28515625" customWidth="1"/>
    <col min="6406" max="6406" width="4.7109375" customWidth="1"/>
    <col min="6407" max="6407" width="14.42578125" customWidth="1"/>
    <col min="6408" max="6409" width="12.5703125" customWidth="1"/>
    <col min="6410" max="6410" width="13.28515625" customWidth="1"/>
    <col min="6411" max="6411" width="5.5703125" customWidth="1"/>
    <col min="6412" max="6412" width="11.42578125" customWidth="1"/>
    <col min="6657" max="6657" width="20.140625" customWidth="1"/>
    <col min="6658" max="6658" width="13.5703125" customWidth="1"/>
    <col min="6659" max="6659" width="12.85546875" customWidth="1"/>
    <col min="6660" max="6660" width="12.7109375" customWidth="1"/>
    <col min="6661" max="6661" width="14.28515625" customWidth="1"/>
    <col min="6662" max="6662" width="4.7109375" customWidth="1"/>
    <col min="6663" max="6663" width="14.42578125" customWidth="1"/>
    <col min="6664" max="6665" width="12.5703125" customWidth="1"/>
    <col min="6666" max="6666" width="13.28515625" customWidth="1"/>
    <col min="6667" max="6667" width="5.5703125" customWidth="1"/>
    <col min="6668" max="6668" width="11.42578125" customWidth="1"/>
    <col min="6913" max="6913" width="20.140625" customWidth="1"/>
    <col min="6914" max="6914" width="13.5703125" customWidth="1"/>
    <col min="6915" max="6915" width="12.85546875" customWidth="1"/>
    <col min="6916" max="6916" width="12.7109375" customWidth="1"/>
    <col min="6917" max="6917" width="14.28515625" customWidth="1"/>
    <col min="6918" max="6918" width="4.7109375" customWidth="1"/>
    <col min="6919" max="6919" width="14.42578125" customWidth="1"/>
    <col min="6920" max="6921" width="12.5703125" customWidth="1"/>
    <col min="6922" max="6922" width="13.28515625" customWidth="1"/>
    <col min="6923" max="6923" width="5.5703125" customWidth="1"/>
    <col min="6924" max="6924" width="11.42578125" customWidth="1"/>
    <col min="7169" max="7169" width="20.140625" customWidth="1"/>
    <col min="7170" max="7170" width="13.5703125" customWidth="1"/>
    <col min="7171" max="7171" width="12.85546875" customWidth="1"/>
    <col min="7172" max="7172" width="12.7109375" customWidth="1"/>
    <col min="7173" max="7173" width="14.28515625" customWidth="1"/>
    <col min="7174" max="7174" width="4.7109375" customWidth="1"/>
    <col min="7175" max="7175" width="14.42578125" customWidth="1"/>
    <col min="7176" max="7177" width="12.5703125" customWidth="1"/>
    <col min="7178" max="7178" width="13.28515625" customWidth="1"/>
    <col min="7179" max="7179" width="5.5703125" customWidth="1"/>
    <col min="7180" max="7180" width="11.42578125" customWidth="1"/>
    <col min="7425" max="7425" width="20.140625" customWidth="1"/>
    <col min="7426" max="7426" width="13.5703125" customWidth="1"/>
    <col min="7427" max="7427" width="12.85546875" customWidth="1"/>
    <col min="7428" max="7428" width="12.7109375" customWidth="1"/>
    <col min="7429" max="7429" width="14.28515625" customWidth="1"/>
    <col min="7430" max="7430" width="4.7109375" customWidth="1"/>
    <col min="7431" max="7431" width="14.42578125" customWidth="1"/>
    <col min="7432" max="7433" width="12.5703125" customWidth="1"/>
    <col min="7434" max="7434" width="13.28515625" customWidth="1"/>
    <col min="7435" max="7435" width="5.5703125" customWidth="1"/>
    <col min="7436" max="7436" width="11.42578125" customWidth="1"/>
    <col min="7681" max="7681" width="20.140625" customWidth="1"/>
    <col min="7682" max="7682" width="13.5703125" customWidth="1"/>
    <col min="7683" max="7683" width="12.85546875" customWidth="1"/>
    <col min="7684" max="7684" width="12.7109375" customWidth="1"/>
    <col min="7685" max="7685" width="14.28515625" customWidth="1"/>
    <col min="7686" max="7686" width="4.7109375" customWidth="1"/>
    <col min="7687" max="7687" width="14.42578125" customWidth="1"/>
    <col min="7688" max="7689" width="12.5703125" customWidth="1"/>
    <col min="7690" max="7690" width="13.28515625" customWidth="1"/>
    <col min="7691" max="7691" width="5.5703125" customWidth="1"/>
    <col min="7692" max="7692" width="11.42578125" customWidth="1"/>
    <col min="7937" max="7937" width="20.140625" customWidth="1"/>
    <col min="7938" max="7938" width="13.5703125" customWidth="1"/>
    <col min="7939" max="7939" width="12.85546875" customWidth="1"/>
    <col min="7940" max="7940" width="12.7109375" customWidth="1"/>
    <col min="7941" max="7941" width="14.28515625" customWidth="1"/>
    <col min="7942" max="7942" width="4.7109375" customWidth="1"/>
    <col min="7943" max="7943" width="14.42578125" customWidth="1"/>
    <col min="7944" max="7945" width="12.5703125" customWidth="1"/>
    <col min="7946" max="7946" width="13.28515625" customWidth="1"/>
    <col min="7947" max="7947" width="5.5703125" customWidth="1"/>
    <col min="7948" max="7948" width="11.42578125" customWidth="1"/>
    <col min="8193" max="8193" width="20.140625" customWidth="1"/>
    <col min="8194" max="8194" width="13.5703125" customWidth="1"/>
    <col min="8195" max="8195" width="12.85546875" customWidth="1"/>
    <col min="8196" max="8196" width="12.7109375" customWidth="1"/>
    <col min="8197" max="8197" width="14.28515625" customWidth="1"/>
    <col min="8198" max="8198" width="4.7109375" customWidth="1"/>
    <col min="8199" max="8199" width="14.42578125" customWidth="1"/>
    <col min="8200" max="8201" width="12.5703125" customWidth="1"/>
    <col min="8202" max="8202" width="13.28515625" customWidth="1"/>
    <col min="8203" max="8203" width="5.5703125" customWidth="1"/>
    <col min="8204" max="8204" width="11.42578125" customWidth="1"/>
    <col min="8449" max="8449" width="20.140625" customWidth="1"/>
    <col min="8450" max="8450" width="13.5703125" customWidth="1"/>
    <col min="8451" max="8451" width="12.85546875" customWidth="1"/>
    <col min="8452" max="8452" width="12.7109375" customWidth="1"/>
    <col min="8453" max="8453" width="14.28515625" customWidth="1"/>
    <col min="8454" max="8454" width="4.7109375" customWidth="1"/>
    <col min="8455" max="8455" width="14.42578125" customWidth="1"/>
    <col min="8456" max="8457" width="12.5703125" customWidth="1"/>
    <col min="8458" max="8458" width="13.28515625" customWidth="1"/>
    <col min="8459" max="8459" width="5.5703125" customWidth="1"/>
    <col min="8460" max="8460" width="11.42578125" customWidth="1"/>
    <col min="8705" max="8705" width="20.140625" customWidth="1"/>
    <col min="8706" max="8706" width="13.5703125" customWidth="1"/>
    <col min="8707" max="8707" width="12.85546875" customWidth="1"/>
    <col min="8708" max="8708" width="12.7109375" customWidth="1"/>
    <col min="8709" max="8709" width="14.28515625" customWidth="1"/>
    <col min="8710" max="8710" width="4.7109375" customWidth="1"/>
    <col min="8711" max="8711" width="14.42578125" customWidth="1"/>
    <col min="8712" max="8713" width="12.5703125" customWidth="1"/>
    <col min="8714" max="8714" width="13.28515625" customWidth="1"/>
    <col min="8715" max="8715" width="5.5703125" customWidth="1"/>
    <col min="8716" max="8716" width="11.42578125" customWidth="1"/>
    <col min="8961" max="8961" width="20.140625" customWidth="1"/>
    <col min="8962" max="8962" width="13.5703125" customWidth="1"/>
    <col min="8963" max="8963" width="12.85546875" customWidth="1"/>
    <col min="8964" max="8964" width="12.7109375" customWidth="1"/>
    <col min="8965" max="8965" width="14.28515625" customWidth="1"/>
    <col min="8966" max="8966" width="4.7109375" customWidth="1"/>
    <col min="8967" max="8967" width="14.42578125" customWidth="1"/>
    <col min="8968" max="8969" width="12.5703125" customWidth="1"/>
    <col min="8970" max="8970" width="13.28515625" customWidth="1"/>
    <col min="8971" max="8971" width="5.5703125" customWidth="1"/>
    <col min="8972" max="8972" width="11.42578125" customWidth="1"/>
    <col min="9217" max="9217" width="20.140625" customWidth="1"/>
    <col min="9218" max="9218" width="13.5703125" customWidth="1"/>
    <col min="9219" max="9219" width="12.85546875" customWidth="1"/>
    <col min="9220" max="9220" width="12.7109375" customWidth="1"/>
    <col min="9221" max="9221" width="14.28515625" customWidth="1"/>
    <col min="9222" max="9222" width="4.7109375" customWidth="1"/>
    <col min="9223" max="9223" width="14.42578125" customWidth="1"/>
    <col min="9224" max="9225" width="12.5703125" customWidth="1"/>
    <col min="9226" max="9226" width="13.28515625" customWidth="1"/>
    <col min="9227" max="9227" width="5.5703125" customWidth="1"/>
    <col min="9228" max="9228" width="11.42578125" customWidth="1"/>
    <col min="9473" max="9473" width="20.140625" customWidth="1"/>
    <col min="9474" max="9474" width="13.5703125" customWidth="1"/>
    <col min="9475" max="9475" width="12.85546875" customWidth="1"/>
    <col min="9476" max="9476" width="12.7109375" customWidth="1"/>
    <col min="9477" max="9477" width="14.28515625" customWidth="1"/>
    <col min="9478" max="9478" width="4.7109375" customWidth="1"/>
    <col min="9479" max="9479" width="14.42578125" customWidth="1"/>
    <col min="9480" max="9481" width="12.5703125" customWidth="1"/>
    <col min="9482" max="9482" width="13.28515625" customWidth="1"/>
    <col min="9483" max="9483" width="5.5703125" customWidth="1"/>
    <col min="9484" max="9484" width="11.42578125" customWidth="1"/>
    <col min="9729" max="9729" width="20.140625" customWidth="1"/>
    <col min="9730" max="9730" width="13.5703125" customWidth="1"/>
    <col min="9731" max="9731" width="12.85546875" customWidth="1"/>
    <col min="9732" max="9732" width="12.7109375" customWidth="1"/>
    <col min="9733" max="9733" width="14.28515625" customWidth="1"/>
    <col min="9734" max="9734" width="4.7109375" customWidth="1"/>
    <col min="9735" max="9735" width="14.42578125" customWidth="1"/>
    <col min="9736" max="9737" width="12.5703125" customWidth="1"/>
    <col min="9738" max="9738" width="13.28515625" customWidth="1"/>
    <col min="9739" max="9739" width="5.5703125" customWidth="1"/>
    <col min="9740" max="9740" width="11.42578125" customWidth="1"/>
    <col min="9985" max="9985" width="20.140625" customWidth="1"/>
    <col min="9986" max="9986" width="13.5703125" customWidth="1"/>
    <col min="9987" max="9987" width="12.85546875" customWidth="1"/>
    <col min="9988" max="9988" width="12.7109375" customWidth="1"/>
    <col min="9989" max="9989" width="14.28515625" customWidth="1"/>
    <col min="9990" max="9990" width="4.7109375" customWidth="1"/>
    <col min="9991" max="9991" width="14.42578125" customWidth="1"/>
    <col min="9992" max="9993" width="12.5703125" customWidth="1"/>
    <col min="9994" max="9994" width="13.28515625" customWidth="1"/>
    <col min="9995" max="9995" width="5.5703125" customWidth="1"/>
    <col min="9996" max="9996" width="11.42578125" customWidth="1"/>
    <col min="10241" max="10241" width="20.140625" customWidth="1"/>
    <col min="10242" max="10242" width="13.5703125" customWidth="1"/>
    <col min="10243" max="10243" width="12.85546875" customWidth="1"/>
    <col min="10244" max="10244" width="12.7109375" customWidth="1"/>
    <col min="10245" max="10245" width="14.28515625" customWidth="1"/>
    <col min="10246" max="10246" width="4.7109375" customWidth="1"/>
    <col min="10247" max="10247" width="14.42578125" customWidth="1"/>
    <col min="10248" max="10249" width="12.5703125" customWidth="1"/>
    <col min="10250" max="10250" width="13.28515625" customWidth="1"/>
    <col min="10251" max="10251" width="5.5703125" customWidth="1"/>
    <col min="10252" max="10252" width="11.42578125" customWidth="1"/>
    <col min="10497" max="10497" width="20.140625" customWidth="1"/>
    <col min="10498" max="10498" width="13.5703125" customWidth="1"/>
    <col min="10499" max="10499" width="12.85546875" customWidth="1"/>
    <col min="10500" max="10500" width="12.7109375" customWidth="1"/>
    <col min="10501" max="10501" width="14.28515625" customWidth="1"/>
    <col min="10502" max="10502" width="4.7109375" customWidth="1"/>
    <col min="10503" max="10503" width="14.42578125" customWidth="1"/>
    <col min="10504" max="10505" width="12.5703125" customWidth="1"/>
    <col min="10506" max="10506" width="13.28515625" customWidth="1"/>
    <col min="10507" max="10507" width="5.5703125" customWidth="1"/>
    <col min="10508" max="10508" width="11.42578125" customWidth="1"/>
    <col min="10753" max="10753" width="20.140625" customWidth="1"/>
    <col min="10754" max="10754" width="13.5703125" customWidth="1"/>
    <col min="10755" max="10755" width="12.85546875" customWidth="1"/>
    <col min="10756" max="10756" width="12.7109375" customWidth="1"/>
    <col min="10757" max="10757" width="14.28515625" customWidth="1"/>
    <col min="10758" max="10758" width="4.7109375" customWidth="1"/>
    <col min="10759" max="10759" width="14.42578125" customWidth="1"/>
    <col min="10760" max="10761" width="12.5703125" customWidth="1"/>
    <col min="10762" max="10762" width="13.28515625" customWidth="1"/>
    <col min="10763" max="10763" width="5.5703125" customWidth="1"/>
    <col min="10764" max="10764" width="11.42578125" customWidth="1"/>
    <col min="11009" max="11009" width="20.140625" customWidth="1"/>
    <col min="11010" max="11010" width="13.5703125" customWidth="1"/>
    <col min="11011" max="11011" width="12.85546875" customWidth="1"/>
    <col min="11012" max="11012" width="12.7109375" customWidth="1"/>
    <col min="11013" max="11013" width="14.28515625" customWidth="1"/>
    <col min="11014" max="11014" width="4.7109375" customWidth="1"/>
    <col min="11015" max="11015" width="14.42578125" customWidth="1"/>
    <col min="11016" max="11017" width="12.5703125" customWidth="1"/>
    <col min="11018" max="11018" width="13.28515625" customWidth="1"/>
    <col min="11019" max="11019" width="5.5703125" customWidth="1"/>
    <col min="11020" max="11020" width="11.42578125" customWidth="1"/>
    <col min="11265" max="11265" width="20.140625" customWidth="1"/>
    <col min="11266" max="11266" width="13.5703125" customWidth="1"/>
    <col min="11267" max="11267" width="12.85546875" customWidth="1"/>
    <col min="11268" max="11268" width="12.7109375" customWidth="1"/>
    <col min="11269" max="11269" width="14.28515625" customWidth="1"/>
    <col min="11270" max="11270" width="4.7109375" customWidth="1"/>
    <col min="11271" max="11271" width="14.42578125" customWidth="1"/>
    <col min="11272" max="11273" width="12.5703125" customWidth="1"/>
    <col min="11274" max="11274" width="13.28515625" customWidth="1"/>
    <col min="11275" max="11275" width="5.5703125" customWidth="1"/>
    <col min="11276" max="11276" width="11.42578125" customWidth="1"/>
    <col min="11521" max="11521" width="20.140625" customWidth="1"/>
    <col min="11522" max="11522" width="13.5703125" customWidth="1"/>
    <col min="11523" max="11523" width="12.85546875" customWidth="1"/>
    <col min="11524" max="11524" width="12.7109375" customWidth="1"/>
    <col min="11525" max="11525" width="14.28515625" customWidth="1"/>
    <col min="11526" max="11526" width="4.7109375" customWidth="1"/>
    <col min="11527" max="11527" width="14.42578125" customWidth="1"/>
    <col min="11528" max="11529" width="12.5703125" customWidth="1"/>
    <col min="11530" max="11530" width="13.28515625" customWidth="1"/>
    <col min="11531" max="11531" width="5.5703125" customWidth="1"/>
    <col min="11532" max="11532" width="11.42578125" customWidth="1"/>
    <col min="11777" max="11777" width="20.140625" customWidth="1"/>
    <col min="11778" max="11778" width="13.5703125" customWidth="1"/>
    <col min="11779" max="11779" width="12.85546875" customWidth="1"/>
    <col min="11780" max="11780" width="12.7109375" customWidth="1"/>
    <col min="11781" max="11781" width="14.28515625" customWidth="1"/>
    <col min="11782" max="11782" width="4.7109375" customWidth="1"/>
    <col min="11783" max="11783" width="14.42578125" customWidth="1"/>
    <col min="11784" max="11785" width="12.5703125" customWidth="1"/>
    <col min="11786" max="11786" width="13.28515625" customWidth="1"/>
    <col min="11787" max="11787" width="5.5703125" customWidth="1"/>
    <col min="11788" max="11788" width="11.42578125" customWidth="1"/>
    <col min="12033" max="12033" width="20.140625" customWidth="1"/>
    <col min="12034" max="12034" width="13.5703125" customWidth="1"/>
    <col min="12035" max="12035" width="12.85546875" customWidth="1"/>
    <col min="12036" max="12036" width="12.7109375" customWidth="1"/>
    <col min="12037" max="12037" width="14.28515625" customWidth="1"/>
    <col min="12038" max="12038" width="4.7109375" customWidth="1"/>
    <col min="12039" max="12039" width="14.42578125" customWidth="1"/>
    <col min="12040" max="12041" width="12.5703125" customWidth="1"/>
    <col min="12042" max="12042" width="13.28515625" customWidth="1"/>
    <col min="12043" max="12043" width="5.5703125" customWidth="1"/>
    <col min="12044" max="12044" width="11.42578125" customWidth="1"/>
    <col min="12289" max="12289" width="20.140625" customWidth="1"/>
    <col min="12290" max="12290" width="13.5703125" customWidth="1"/>
    <col min="12291" max="12291" width="12.85546875" customWidth="1"/>
    <col min="12292" max="12292" width="12.7109375" customWidth="1"/>
    <col min="12293" max="12293" width="14.28515625" customWidth="1"/>
    <col min="12294" max="12294" width="4.7109375" customWidth="1"/>
    <col min="12295" max="12295" width="14.42578125" customWidth="1"/>
    <col min="12296" max="12297" width="12.5703125" customWidth="1"/>
    <col min="12298" max="12298" width="13.28515625" customWidth="1"/>
    <col min="12299" max="12299" width="5.5703125" customWidth="1"/>
    <col min="12300" max="12300" width="11.42578125" customWidth="1"/>
    <col min="12545" max="12545" width="20.140625" customWidth="1"/>
    <col min="12546" max="12546" width="13.5703125" customWidth="1"/>
    <col min="12547" max="12547" width="12.85546875" customWidth="1"/>
    <col min="12548" max="12548" width="12.7109375" customWidth="1"/>
    <col min="12549" max="12549" width="14.28515625" customWidth="1"/>
    <col min="12550" max="12550" width="4.7109375" customWidth="1"/>
    <col min="12551" max="12551" width="14.42578125" customWidth="1"/>
    <col min="12552" max="12553" width="12.5703125" customWidth="1"/>
    <col min="12554" max="12554" width="13.28515625" customWidth="1"/>
    <col min="12555" max="12555" width="5.5703125" customWidth="1"/>
    <col min="12556" max="12556" width="11.42578125" customWidth="1"/>
    <col min="12801" max="12801" width="20.140625" customWidth="1"/>
    <col min="12802" max="12802" width="13.5703125" customWidth="1"/>
    <col min="12803" max="12803" width="12.85546875" customWidth="1"/>
    <col min="12804" max="12804" width="12.7109375" customWidth="1"/>
    <col min="12805" max="12805" width="14.28515625" customWidth="1"/>
    <col min="12806" max="12806" width="4.7109375" customWidth="1"/>
    <col min="12807" max="12807" width="14.42578125" customWidth="1"/>
    <col min="12808" max="12809" width="12.5703125" customWidth="1"/>
    <col min="12810" max="12810" width="13.28515625" customWidth="1"/>
    <col min="12811" max="12811" width="5.5703125" customWidth="1"/>
    <col min="12812" max="12812" width="11.42578125" customWidth="1"/>
    <col min="13057" max="13057" width="20.140625" customWidth="1"/>
    <col min="13058" max="13058" width="13.5703125" customWidth="1"/>
    <col min="13059" max="13059" width="12.85546875" customWidth="1"/>
    <col min="13060" max="13060" width="12.7109375" customWidth="1"/>
    <col min="13061" max="13061" width="14.28515625" customWidth="1"/>
    <col min="13062" max="13062" width="4.7109375" customWidth="1"/>
    <col min="13063" max="13063" width="14.42578125" customWidth="1"/>
    <col min="13064" max="13065" width="12.5703125" customWidth="1"/>
    <col min="13066" max="13066" width="13.28515625" customWidth="1"/>
    <col min="13067" max="13067" width="5.5703125" customWidth="1"/>
    <col min="13068" max="13068" width="11.42578125" customWidth="1"/>
    <col min="13313" max="13313" width="20.140625" customWidth="1"/>
    <col min="13314" max="13314" width="13.5703125" customWidth="1"/>
    <col min="13315" max="13315" width="12.85546875" customWidth="1"/>
    <col min="13316" max="13316" width="12.7109375" customWidth="1"/>
    <col min="13317" max="13317" width="14.28515625" customWidth="1"/>
    <col min="13318" max="13318" width="4.7109375" customWidth="1"/>
    <col min="13319" max="13319" width="14.42578125" customWidth="1"/>
    <col min="13320" max="13321" width="12.5703125" customWidth="1"/>
    <col min="13322" max="13322" width="13.28515625" customWidth="1"/>
    <col min="13323" max="13323" width="5.5703125" customWidth="1"/>
    <col min="13324" max="13324" width="11.42578125" customWidth="1"/>
    <col min="13569" max="13569" width="20.140625" customWidth="1"/>
    <col min="13570" max="13570" width="13.5703125" customWidth="1"/>
    <col min="13571" max="13571" width="12.85546875" customWidth="1"/>
    <col min="13572" max="13572" width="12.7109375" customWidth="1"/>
    <col min="13573" max="13573" width="14.28515625" customWidth="1"/>
    <col min="13574" max="13574" width="4.7109375" customWidth="1"/>
    <col min="13575" max="13575" width="14.42578125" customWidth="1"/>
    <col min="13576" max="13577" width="12.5703125" customWidth="1"/>
    <col min="13578" max="13578" width="13.28515625" customWidth="1"/>
    <col min="13579" max="13579" width="5.5703125" customWidth="1"/>
    <col min="13580" max="13580" width="11.42578125" customWidth="1"/>
    <col min="13825" max="13825" width="20.140625" customWidth="1"/>
    <col min="13826" max="13826" width="13.5703125" customWidth="1"/>
    <col min="13827" max="13827" width="12.85546875" customWidth="1"/>
    <col min="13828" max="13828" width="12.7109375" customWidth="1"/>
    <col min="13829" max="13829" width="14.28515625" customWidth="1"/>
    <col min="13830" max="13830" width="4.7109375" customWidth="1"/>
    <col min="13831" max="13831" width="14.42578125" customWidth="1"/>
    <col min="13832" max="13833" width="12.5703125" customWidth="1"/>
    <col min="13834" max="13834" width="13.28515625" customWidth="1"/>
    <col min="13835" max="13835" width="5.5703125" customWidth="1"/>
    <col min="13836" max="13836" width="11.42578125" customWidth="1"/>
    <col min="14081" max="14081" width="20.140625" customWidth="1"/>
    <col min="14082" max="14082" width="13.5703125" customWidth="1"/>
    <col min="14083" max="14083" width="12.85546875" customWidth="1"/>
    <col min="14084" max="14084" width="12.7109375" customWidth="1"/>
    <col min="14085" max="14085" width="14.28515625" customWidth="1"/>
    <col min="14086" max="14086" width="4.7109375" customWidth="1"/>
    <col min="14087" max="14087" width="14.42578125" customWidth="1"/>
    <col min="14088" max="14089" width="12.5703125" customWidth="1"/>
    <col min="14090" max="14090" width="13.28515625" customWidth="1"/>
    <col min="14091" max="14091" width="5.5703125" customWidth="1"/>
    <col min="14092" max="14092" width="11.42578125" customWidth="1"/>
    <col min="14337" max="14337" width="20.140625" customWidth="1"/>
    <col min="14338" max="14338" width="13.5703125" customWidth="1"/>
    <col min="14339" max="14339" width="12.85546875" customWidth="1"/>
    <col min="14340" max="14340" width="12.7109375" customWidth="1"/>
    <col min="14341" max="14341" width="14.28515625" customWidth="1"/>
    <col min="14342" max="14342" width="4.7109375" customWidth="1"/>
    <col min="14343" max="14343" width="14.42578125" customWidth="1"/>
    <col min="14344" max="14345" width="12.5703125" customWidth="1"/>
    <col min="14346" max="14346" width="13.28515625" customWidth="1"/>
    <col min="14347" max="14347" width="5.5703125" customWidth="1"/>
    <col min="14348" max="14348" width="11.42578125" customWidth="1"/>
    <col min="14593" max="14593" width="20.140625" customWidth="1"/>
    <col min="14594" max="14594" width="13.5703125" customWidth="1"/>
    <col min="14595" max="14595" width="12.85546875" customWidth="1"/>
    <col min="14596" max="14596" width="12.7109375" customWidth="1"/>
    <col min="14597" max="14597" width="14.28515625" customWidth="1"/>
    <col min="14598" max="14598" width="4.7109375" customWidth="1"/>
    <col min="14599" max="14599" width="14.42578125" customWidth="1"/>
    <col min="14600" max="14601" width="12.5703125" customWidth="1"/>
    <col min="14602" max="14602" width="13.28515625" customWidth="1"/>
    <col min="14603" max="14603" width="5.5703125" customWidth="1"/>
    <col min="14604" max="14604" width="11.42578125" customWidth="1"/>
    <col min="14849" max="14849" width="20.140625" customWidth="1"/>
    <col min="14850" max="14850" width="13.5703125" customWidth="1"/>
    <col min="14851" max="14851" width="12.85546875" customWidth="1"/>
    <col min="14852" max="14852" width="12.7109375" customWidth="1"/>
    <col min="14853" max="14853" width="14.28515625" customWidth="1"/>
    <col min="14854" max="14854" width="4.7109375" customWidth="1"/>
    <col min="14855" max="14855" width="14.42578125" customWidth="1"/>
    <col min="14856" max="14857" width="12.5703125" customWidth="1"/>
    <col min="14858" max="14858" width="13.28515625" customWidth="1"/>
    <col min="14859" max="14859" width="5.5703125" customWidth="1"/>
    <col min="14860" max="14860" width="11.42578125" customWidth="1"/>
    <col min="15105" max="15105" width="20.140625" customWidth="1"/>
    <col min="15106" max="15106" width="13.5703125" customWidth="1"/>
    <col min="15107" max="15107" width="12.85546875" customWidth="1"/>
    <col min="15108" max="15108" width="12.7109375" customWidth="1"/>
    <col min="15109" max="15109" width="14.28515625" customWidth="1"/>
    <col min="15110" max="15110" width="4.7109375" customWidth="1"/>
    <col min="15111" max="15111" width="14.42578125" customWidth="1"/>
    <col min="15112" max="15113" width="12.5703125" customWidth="1"/>
    <col min="15114" max="15114" width="13.28515625" customWidth="1"/>
    <col min="15115" max="15115" width="5.5703125" customWidth="1"/>
    <col min="15116" max="15116" width="11.42578125" customWidth="1"/>
    <col min="15361" max="15361" width="20.140625" customWidth="1"/>
    <col min="15362" max="15362" width="13.5703125" customWidth="1"/>
    <col min="15363" max="15363" width="12.85546875" customWidth="1"/>
    <col min="15364" max="15364" width="12.7109375" customWidth="1"/>
    <col min="15365" max="15365" width="14.28515625" customWidth="1"/>
    <col min="15366" max="15366" width="4.7109375" customWidth="1"/>
    <col min="15367" max="15367" width="14.42578125" customWidth="1"/>
    <col min="15368" max="15369" width="12.5703125" customWidth="1"/>
    <col min="15370" max="15370" width="13.28515625" customWidth="1"/>
    <col min="15371" max="15371" width="5.5703125" customWidth="1"/>
    <col min="15372" max="15372" width="11.42578125" customWidth="1"/>
    <col min="15617" max="15617" width="20.140625" customWidth="1"/>
    <col min="15618" max="15618" width="13.5703125" customWidth="1"/>
    <col min="15619" max="15619" width="12.85546875" customWidth="1"/>
    <col min="15620" max="15620" width="12.7109375" customWidth="1"/>
    <col min="15621" max="15621" width="14.28515625" customWidth="1"/>
    <col min="15622" max="15622" width="4.7109375" customWidth="1"/>
    <col min="15623" max="15623" width="14.42578125" customWidth="1"/>
    <col min="15624" max="15625" width="12.5703125" customWidth="1"/>
    <col min="15626" max="15626" width="13.28515625" customWidth="1"/>
    <col min="15627" max="15627" width="5.5703125" customWidth="1"/>
    <col min="15628" max="15628" width="11.42578125" customWidth="1"/>
    <col min="15873" max="15873" width="20.140625" customWidth="1"/>
    <col min="15874" max="15874" width="13.5703125" customWidth="1"/>
    <col min="15875" max="15875" width="12.85546875" customWidth="1"/>
    <col min="15876" max="15876" width="12.7109375" customWidth="1"/>
    <col min="15877" max="15877" width="14.28515625" customWidth="1"/>
    <col min="15878" max="15878" width="4.7109375" customWidth="1"/>
    <col min="15879" max="15879" width="14.42578125" customWidth="1"/>
    <col min="15880" max="15881" width="12.5703125" customWidth="1"/>
    <col min="15882" max="15882" width="13.28515625" customWidth="1"/>
    <col min="15883" max="15883" width="5.5703125" customWidth="1"/>
    <col min="15884" max="15884" width="11.42578125" customWidth="1"/>
    <col min="16129" max="16129" width="20.140625" customWidth="1"/>
    <col min="16130" max="16130" width="13.5703125" customWidth="1"/>
    <col min="16131" max="16131" width="12.85546875" customWidth="1"/>
    <col min="16132" max="16132" width="12.7109375" customWidth="1"/>
    <col min="16133" max="16133" width="14.28515625" customWidth="1"/>
    <col min="16134" max="16134" width="4.7109375" customWidth="1"/>
    <col min="16135" max="16135" width="14.42578125" customWidth="1"/>
    <col min="16136" max="16137" width="12.5703125" customWidth="1"/>
    <col min="16138" max="16138" width="13.28515625" customWidth="1"/>
    <col min="16139" max="16139" width="5.5703125" customWidth="1"/>
    <col min="16140" max="16140" width="11.42578125" customWidth="1"/>
  </cols>
  <sheetData>
    <row r="1" spans="1:11" ht="15.75" x14ac:dyDescent="0.25">
      <c r="A1" s="95" t="str">
        <f>'100176 Cost Report Extracts'!A1</f>
        <v>Palm Beach Gardens</v>
      </c>
      <c r="B1" s="96"/>
    </row>
    <row r="2" spans="1:11" ht="16.5" thickBot="1" x14ac:dyDescent="0.3">
      <c r="A2" s="97" t="str">
        <f>'100176 Cost Report Extracts'!A2</f>
        <v>2018 State Data Cost Report</v>
      </c>
    </row>
    <row r="3" spans="1:11" ht="15.75" x14ac:dyDescent="0.25">
      <c r="A3" s="98" t="s">
        <v>283</v>
      </c>
      <c r="B3" s="99"/>
      <c r="C3" s="99"/>
      <c r="D3" s="100"/>
      <c r="E3" s="101"/>
      <c r="G3" s="102"/>
      <c r="H3" s="102"/>
      <c r="I3" s="100"/>
      <c r="J3" s="103"/>
    </row>
    <row r="4" spans="1:11" ht="45.75" x14ac:dyDescent="0.25">
      <c r="A4" s="104"/>
      <c r="B4" s="105" t="s">
        <v>284</v>
      </c>
      <c r="C4" s="105" t="s">
        <v>285</v>
      </c>
      <c r="D4" s="105" t="s">
        <v>286</v>
      </c>
      <c r="E4" s="106" t="s">
        <v>64</v>
      </c>
      <c r="G4" s="107" t="s">
        <v>287</v>
      </c>
      <c r="H4" s="107" t="s">
        <v>288</v>
      </c>
      <c r="I4" s="253" t="s">
        <v>289</v>
      </c>
      <c r="J4" s="108" t="str">
        <f>J22</f>
        <v>Client Specific Network</v>
      </c>
      <c r="K4" s="108" t="s">
        <v>290</v>
      </c>
    </row>
    <row r="5" spans="1:11" ht="15.75" x14ac:dyDescent="0.25">
      <c r="A5" s="11" t="s">
        <v>291</v>
      </c>
      <c r="B5" s="109">
        <f>B23/1000</f>
        <v>1063058.162</v>
      </c>
      <c r="C5" s="109">
        <f t="shared" ref="C5:D5" si="0">C23/1000</f>
        <v>120419.9</v>
      </c>
      <c r="D5" s="109">
        <f t="shared" si="0"/>
        <v>42062.652000000002</v>
      </c>
      <c r="E5" s="110">
        <f>B5+C5+D5+G5</f>
        <v>1717641.6939999999</v>
      </c>
      <c r="G5" s="252">
        <f t="shared" ref="G5:I5" si="1">G23/1000</f>
        <v>492100.98</v>
      </c>
      <c r="H5" s="252">
        <f t="shared" si="1"/>
        <v>86597.790999999997</v>
      </c>
      <c r="I5" s="109">
        <f t="shared" si="1"/>
        <v>13478.246999999999</v>
      </c>
      <c r="J5" s="317">
        <f>J23/1000</f>
        <v>17314.499899999999</v>
      </c>
      <c r="K5" s="252">
        <f>K23/1000</f>
        <v>374710.44210000004</v>
      </c>
    </row>
    <row r="6" spans="1:11" ht="15.75" x14ac:dyDescent="0.25">
      <c r="A6" s="11" t="s">
        <v>292</v>
      </c>
      <c r="B6" s="109">
        <f>B24/1000</f>
        <v>102896.367</v>
      </c>
      <c r="C6" s="109">
        <f t="shared" ref="C6:D6" si="2">C24/1000</f>
        <v>9152.0730000000003</v>
      </c>
      <c r="D6" s="109">
        <f t="shared" si="2"/>
        <v>27002.830999999998</v>
      </c>
      <c r="E6" s="110">
        <f>B6+C6+D6+G6+E21/1000</f>
        <v>211763.788</v>
      </c>
      <c r="G6" s="252">
        <f t="shared" ref="G6:I6" si="3">G24/1000</f>
        <v>136740.07699999999</v>
      </c>
      <c r="H6" s="252">
        <f t="shared" si="3"/>
        <v>31068.718000000001</v>
      </c>
      <c r="I6" s="109">
        <f t="shared" si="3"/>
        <v>5085.7650000000003</v>
      </c>
      <c r="J6" s="317">
        <f>J24/1000</f>
        <v>4597.7406400000009</v>
      </c>
      <c r="K6" s="252">
        <f>K24/1000</f>
        <v>95987.853359999994</v>
      </c>
    </row>
    <row r="7" spans="1:11" ht="16.5" thickBot="1" x14ac:dyDescent="0.3">
      <c r="A7" s="111" t="s">
        <v>293</v>
      </c>
      <c r="B7" s="112">
        <f>B5*H17</f>
        <v>117460.54014624222</v>
      </c>
      <c r="C7" s="112">
        <f>C5*H17</f>
        <v>13305.562201550052</v>
      </c>
      <c r="D7" s="112">
        <f>D5*H17</f>
        <v>4647.6307698989431</v>
      </c>
      <c r="E7" s="113">
        <f>B7+C7+G7+D7</f>
        <v>189787.47200000001</v>
      </c>
      <c r="G7" s="114">
        <f>G5*H17</f>
        <v>54373.738882308811</v>
      </c>
      <c r="H7" s="114">
        <f>H5*H17</f>
        <v>9568.4541730007368</v>
      </c>
      <c r="I7" s="112">
        <f>I5*H17</f>
        <v>1489.2526386947291</v>
      </c>
      <c r="J7" s="317">
        <f>J25/1000</f>
        <v>1913.1319275981971</v>
      </c>
      <c r="K7" s="198">
        <f>G7-H7-I7-J7</f>
        <v>41402.900143015155</v>
      </c>
    </row>
    <row r="8" spans="1:11" ht="15.75" x14ac:dyDescent="0.25">
      <c r="A8" s="7"/>
      <c r="B8" s="115"/>
      <c r="C8" s="115"/>
      <c r="D8" s="115"/>
      <c r="E8" s="115"/>
    </row>
    <row r="9" spans="1:11" ht="16.5" thickBot="1" x14ac:dyDescent="0.3">
      <c r="A9" s="7"/>
      <c r="B9" s="116"/>
      <c r="C9" s="116"/>
      <c r="D9" s="116"/>
      <c r="E9" s="116"/>
      <c r="J9" s="117"/>
    </row>
    <row r="10" spans="1:11" ht="15.75" x14ac:dyDescent="0.25">
      <c r="A10" s="118" t="s">
        <v>294</v>
      </c>
      <c r="B10" s="119"/>
      <c r="C10" s="119"/>
      <c r="D10" s="120"/>
      <c r="E10" s="7"/>
      <c r="J10" s="117"/>
    </row>
    <row r="11" spans="1:11" ht="30.75" x14ac:dyDescent="0.25">
      <c r="A11" s="121"/>
      <c r="B11" s="105" t="s">
        <v>295</v>
      </c>
      <c r="C11" s="105" t="s">
        <v>296</v>
      </c>
      <c r="D11" s="106" t="s">
        <v>64</v>
      </c>
      <c r="E11" s="7"/>
      <c r="G11" t="s">
        <v>297</v>
      </c>
    </row>
    <row r="12" spans="1:11" ht="15.75" x14ac:dyDescent="0.25">
      <c r="A12" s="11" t="s">
        <v>291</v>
      </c>
      <c r="B12" s="109" t="e">
        <f>'100176 Cost Report Extracts'!B19/1000</f>
        <v>#REF!</v>
      </c>
      <c r="C12" s="109" t="e">
        <f>'100176 Cost Report Extracts'!B28/1000</f>
        <v>#REF!</v>
      </c>
      <c r="D12" s="110" t="e">
        <f>SUM(B12:C12)</f>
        <v>#REF!</v>
      </c>
      <c r="E12" s="7"/>
      <c r="G12" t="s">
        <v>388</v>
      </c>
    </row>
    <row r="13" spans="1:11" ht="16.5" thickBot="1" x14ac:dyDescent="0.3">
      <c r="A13" s="111" t="s">
        <v>292</v>
      </c>
      <c r="B13" s="112" t="e">
        <f>'100176 Cost Report Extracts'!B68/1000</f>
        <v>#REF!</v>
      </c>
      <c r="C13" s="112" t="e">
        <f>'100176 Cost Report Extracts'!B71/1000</f>
        <v>#REF!</v>
      </c>
      <c r="D13" s="113" t="e">
        <f>SUM(B13:C13)</f>
        <v>#REF!</v>
      </c>
      <c r="E13" s="7"/>
      <c r="G13" s="145" t="s">
        <v>389</v>
      </c>
      <c r="H13" s="145"/>
      <c r="I13" s="145"/>
      <c r="J13" s="145"/>
      <c r="K13" s="145"/>
    </row>
    <row r="14" spans="1:11" ht="15.75" x14ac:dyDescent="0.25">
      <c r="A14" s="52"/>
      <c r="B14" s="122"/>
      <c r="E14" s="7"/>
      <c r="G14" s="216" t="s">
        <v>412</v>
      </c>
      <c r="H14" s="216"/>
      <c r="I14" s="216"/>
      <c r="J14" s="145"/>
    </row>
    <row r="15" spans="1:11" ht="16.5" thickBot="1" x14ac:dyDescent="0.3">
      <c r="E15" s="7"/>
      <c r="G15" s="145" t="s">
        <v>298</v>
      </c>
      <c r="H15" s="215">
        <f>H5/E5</f>
        <v>5.0416679626781348E-2</v>
      </c>
      <c r="I15" s="145" t="s">
        <v>299</v>
      </c>
      <c r="J15" s="145"/>
    </row>
    <row r="16" spans="1:11" ht="15.75" x14ac:dyDescent="0.25">
      <c r="A16" s="98" t="s">
        <v>300</v>
      </c>
      <c r="B16" s="99"/>
      <c r="C16" s="123" t="s">
        <v>292</v>
      </c>
      <c r="D16" s="124" t="s">
        <v>291</v>
      </c>
      <c r="E16" s="7"/>
    </row>
    <row r="17" spans="1:11" ht="15.75" x14ac:dyDescent="0.25">
      <c r="A17" s="11" t="s">
        <v>301</v>
      </c>
      <c r="B17" s="12"/>
      <c r="C17" s="109">
        <f>E24/1000</f>
        <v>211763.788</v>
      </c>
      <c r="D17" s="110">
        <f>E23/1000</f>
        <v>1717641.6939999999</v>
      </c>
      <c r="E17" s="7"/>
      <c r="G17" t="s">
        <v>302</v>
      </c>
      <c r="H17" s="125">
        <f>'RCC Appenndix'!B7</f>
        <v>0.11049305141052312</v>
      </c>
    </row>
    <row r="18" spans="1:11" ht="15.75" x14ac:dyDescent="0.25">
      <c r="A18" s="11" t="s">
        <v>303</v>
      </c>
      <c r="B18" s="12"/>
      <c r="C18" s="109">
        <f>B6+C6+D6</f>
        <v>139051.27100000001</v>
      </c>
      <c r="D18" s="110">
        <f>B5+C5+D5</f>
        <v>1225540.7139999999</v>
      </c>
      <c r="E18" s="7"/>
    </row>
    <row r="19" spans="1:11" ht="16.5" thickBot="1" x14ac:dyDescent="0.3">
      <c r="A19" s="111" t="s">
        <v>304</v>
      </c>
      <c r="B19" s="126"/>
      <c r="C19" s="112">
        <f>C17-C18</f>
        <v>72712.516999999993</v>
      </c>
      <c r="D19" s="113">
        <f>D17-D18</f>
        <v>492100.98</v>
      </c>
      <c r="E19" s="7"/>
    </row>
    <row r="20" spans="1:11" ht="16.5" thickBot="1" x14ac:dyDescent="0.3">
      <c r="A20" s="12"/>
      <c r="B20" s="12"/>
      <c r="C20" s="109"/>
      <c r="D20" s="109"/>
      <c r="E20" s="7"/>
    </row>
    <row r="21" spans="1:11" ht="16.5" thickBot="1" x14ac:dyDescent="0.3">
      <c r="A21" s="98" t="s">
        <v>397</v>
      </c>
      <c r="B21" s="99"/>
      <c r="C21" s="99"/>
      <c r="D21" s="225"/>
      <c r="E21" s="226">
        <f>'FL - State Data'!I10+'FL - State Data'!I11</f>
        <v>-64027560</v>
      </c>
      <c r="G21" s="102"/>
      <c r="H21" s="102"/>
      <c r="I21" s="103"/>
      <c r="J21" s="321"/>
      <c r="K21" s="103"/>
    </row>
    <row r="22" spans="1:11" ht="45.75" x14ac:dyDescent="0.25">
      <c r="A22" s="104"/>
      <c r="B22" s="105" t="s">
        <v>284</v>
      </c>
      <c r="C22" s="105" t="s">
        <v>285</v>
      </c>
      <c r="D22" s="105" t="s">
        <v>286</v>
      </c>
      <c r="E22" s="106" t="s">
        <v>64</v>
      </c>
      <c r="G22" s="107" t="s">
        <v>287</v>
      </c>
      <c r="H22" s="107" t="s">
        <v>288</v>
      </c>
      <c r="I22" s="108" t="s">
        <v>289</v>
      </c>
      <c r="J22" s="321" t="str">
        <f>'FL - State Data'!J3</f>
        <v>Client Specific Network</v>
      </c>
      <c r="K22" s="108" t="s">
        <v>290</v>
      </c>
    </row>
    <row r="23" spans="1:11" ht="15.75" x14ac:dyDescent="0.25">
      <c r="A23" s="17" t="s">
        <v>291</v>
      </c>
      <c r="B23" s="227">
        <f>'FL - State Data'!B4</f>
        <v>1063058162</v>
      </c>
      <c r="C23" s="227">
        <f>'FL - State Data'!C4</f>
        <v>120419900</v>
      </c>
      <c r="D23" s="227">
        <f>'FL - State Data'!D4</f>
        <v>42062652</v>
      </c>
      <c r="E23" s="219">
        <f>B23+C23+D23+G23</f>
        <v>1717641694</v>
      </c>
      <c r="F23" s="145"/>
      <c r="G23" s="220">
        <f>SUM(H23:K23)</f>
        <v>492100980</v>
      </c>
      <c r="H23" s="248">
        <f>'FL - State Data'!H4</f>
        <v>86597791</v>
      </c>
      <c r="I23" s="248">
        <f>'FL - State Data'!I4</f>
        <v>13478247</v>
      </c>
      <c r="J23" s="322">
        <f>'FL - State Data'!J4</f>
        <v>17314499.899999999</v>
      </c>
      <c r="K23" s="248">
        <f>'FL - State Data'!K4</f>
        <v>374710442.10000002</v>
      </c>
    </row>
    <row r="24" spans="1:11" ht="15.75" x14ac:dyDescent="0.25">
      <c r="A24" s="11" t="s">
        <v>292</v>
      </c>
      <c r="B24" s="227">
        <f>'FL - State Data'!B5</f>
        <v>102896367</v>
      </c>
      <c r="C24" s="227">
        <f>'FL - State Data'!C5</f>
        <v>9152073</v>
      </c>
      <c r="D24" s="227">
        <f>'FL - State Data'!D5</f>
        <v>27002831</v>
      </c>
      <c r="E24" s="219">
        <f>B24+C24+D24+G24+E21</f>
        <v>211763788</v>
      </c>
      <c r="G24" s="220">
        <f>SUM(H24:K24)</f>
        <v>136740077</v>
      </c>
      <c r="H24" s="248">
        <f>'FL - State Data'!H5</f>
        <v>31068718</v>
      </c>
      <c r="I24" s="248">
        <f>'FL - State Data'!I5</f>
        <v>5085765</v>
      </c>
      <c r="J24" s="322">
        <f>'FL - State Data'!J5</f>
        <v>4597740.6400000006</v>
      </c>
      <c r="K24" s="248">
        <f>'FL - State Data'!K5</f>
        <v>95987853.359999999</v>
      </c>
    </row>
    <row r="25" spans="1:11" ht="16.5" thickBot="1" x14ac:dyDescent="0.3">
      <c r="A25" s="111" t="s">
        <v>293</v>
      </c>
      <c r="B25" s="250">
        <f>'FL - State Data'!B6</f>
        <v>117460540.1462422</v>
      </c>
      <c r="C25" s="250">
        <f>'FL - State Data'!C6</f>
        <v>13305562.201550052</v>
      </c>
      <c r="D25" s="250">
        <f>'FL - State Data'!D6</f>
        <v>4647630.7698989427</v>
      </c>
      <c r="E25" s="251">
        <f t="shared" ref="E25" si="4">B25+C25+D25+G25</f>
        <v>187874340.07240182</v>
      </c>
      <c r="G25" s="247">
        <f>SUM(H25:K25)</f>
        <v>52460606.954710618</v>
      </c>
      <c r="H25" s="249">
        <f>'FL - State Data'!H6</f>
        <v>9568454.1730007362</v>
      </c>
      <c r="I25" s="249">
        <f>'FL - State Data'!I6</f>
        <v>1489252.638694729</v>
      </c>
      <c r="J25" s="322">
        <f>'FL - State Data'!J6</f>
        <v>1913131.927598197</v>
      </c>
      <c r="K25" s="249">
        <f>'FL - State Data'!K6</f>
        <v>39489768.215416953</v>
      </c>
    </row>
    <row r="26" spans="1:11" ht="15.75" thickBot="1" x14ac:dyDescent="0.3"/>
    <row r="27" spans="1:11" ht="15.75" thickBot="1" x14ac:dyDescent="0.3">
      <c r="A27" s="127" t="s">
        <v>396</v>
      </c>
      <c r="B27" s="128">
        <f>B24/B23</f>
        <v>9.6792791474752823E-2</v>
      </c>
      <c r="C27" s="128">
        <f>C24/C23</f>
        <v>7.6001333666611576E-2</v>
      </c>
      <c r="D27" s="128">
        <f>D24/D23</f>
        <v>0.64196691639889947</v>
      </c>
      <c r="E27" s="128">
        <f>E24/E23</f>
        <v>0.12328752192015664</v>
      </c>
      <c r="F27" s="128"/>
      <c r="G27" s="128">
        <f>G24/G23</f>
        <v>0.27786995465849307</v>
      </c>
      <c r="H27" s="128">
        <f>H24/H23</f>
        <v>0.35877032937248943</v>
      </c>
      <c r="I27" s="128">
        <f>I24/I23</f>
        <v>0.37733133989902395</v>
      </c>
      <c r="J27" s="128">
        <f>K24/K23</f>
        <v>0.2561654082070749</v>
      </c>
    </row>
    <row r="28" spans="1:11" ht="15.75" thickBot="1" x14ac:dyDescent="0.3"/>
    <row r="29" spans="1:11" ht="15.75" thickBot="1" x14ac:dyDescent="0.3">
      <c r="A29" s="127" t="s">
        <v>305</v>
      </c>
      <c r="B29" s="128">
        <f>B6/B5</f>
        <v>9.679279147475281E-2</v>
      </c>
      <c r="C29" s="128">
        <f>C6/C5</f>
        <v>7.600133366661159E-2</v>
      </c>
      <c r="D29" s="129">
        <f>D6/D5</f>
        <v>0.64196691639889936</v>
      </c>
      <c r="E29" s="128">
        <f>E6/E5</f>
        <v>0.12328752192015666</v>
      </c>
      <c r="F29" s="130"/>
      <c r="G29" s="128">
        <f>G6/G5</f>
        <v>0.27786995465849307</v>
      </c>
      <c r="H29" s="128">
        <f>H6/H5</f>
        <v>0.35877032937248943</v>
      </c>
      <c r="I29" s="131">
        <f>I6/I5</f>
        <v>0.37733133989902401</v>
      </c>
      <c r="J29" s="132">
        <f>K6/K5</f>
        <v>0.25616540820707484</v>
      </c>
    </row>
    <row r="30" spans="1:11" ht="15.75" thickBot="1" x14ac:dyDescent="0.3">
      <c r="I30" s="133">
        <f>I29/J29</f>
        <v>1.4729988039368807</v>
      </c>
      <c r="J30" s="132">
        <f>(I6+K6)/(I5+K5)</f>
        <v>0.26037239414248559</v>
      </c>
    </row>
  </sheetData>
  <pageMargins left="0.7" right="0.7" top="0.75" bottom="0.75" header="0.3" footer="0.3"/>
  <pageSetup scale="86" orientation="landscape" r:id="rId1"/>
  <headerFooter>
    <oddFooter>&amp;F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3"/>
  <sheetViews>
    <sheetView zoomScale="88" zoomScaleNormal="88" workbookViewId="0">
      <selection activeCell="A8" sqref="A8"/>
    </sheetView>
    <sheetView workbookViewId="1">
      <selection activeCell="A6" sqref="A6:F8"/>
    </sheetView>
    <sheetView workbookViewId="2">
      <selection activeCell="A6" sqref="A6:F8"/>
    </sheetView>
    <sheetView workbookViewId="3">
      <selection activeCell="C8" sqref="C8"/>
    </sheetView>
  </sheetViews>
  <sheetFormatPr defaultRowHeight="15" x14ac:dyDescent="0.25"/>
  <cols>
    <col min="1" max="1" width="26.28515625" bestFit="1" customWidth="1"/>
    <col min="2" max="2" width="12.5703125" customWidth="1"/>
    <col min="3" max="6" width="12.28515625" customWidth="1"/>
  </cols>
  <sheetData>
    <row r="1" spans="1:6" x14ac:dyDescent="0.25">
      <c r="A1" t="str">
        <f>'100176 Cost Report Extracts'!A1</f>
        <v>Palm Beach Gardens</v>
      </c>
    </row>
    <row r="2" spans="1:6" x14ac:dyDescent="0.25">
      <c r="A2" t="str">
        <f>'100176 Cost Report Extracts'!A2</f>
        <v>2018 State Data Cost Report</v>
      </c>
    </row>
    <row r="3" spans="1:6" x14ac:dyDescent="0.25">
      <c r="A3" s="143" t="s">
        <v>345</v>
      </c>
    </row>
    <row r="5" spans="1:6" ht="14.25" customHeight="1" x14ac:dyDescent="0.25"/>
    <row r="6" spans="1:6" ht="33" customHeight="1" x14ac:dyDescent="0.25">
      <c r="A6" s="134" t="s">
        <v>306</v>
      </c>
      <c r="B6" s="134" t="s">
        <v>307</v>
      </c>
      <c r="C6" s="135" t="s">
        <v>308</v>
      </c>
      <c r="D6" s="134" t="s">
        <v>309</v>
      </c>
      <c r="E6" s="134" t="s">
        <v>310</v>
      </c>
      <c r="F6" s="134" t="s">
        <v>311</v>
      </c>
    </row>
    <row r="7" spans="1:6" ht="15.75" x14ac:dyDescent="0.25">
      <c r="A7" s="209" t="str">
        <f>CONCATENATE(TEXT($B$22, "mm/dd/yyyy"), " - ", TEXT($B$23, "mm/dd/yyyy"))</f>
        <v>01/01/2017 - 12/31/2017</v>
      </c>
      <c r="B7" s="210">
        <f>'Cigna Claims History'!C12-'Cigna Claims History'!C23</f>
        <v>41437827.379999995</v>
      </c>
      <c r="C7" s="210">
        <f>'Cigna Claims History'!D12-'Cigna Claims History'!D23</f>
        <v>13016553.830000002</v>
      </c>
      <c r="D7" s="211">
        <f>C7/B7</f>
        <v>0.31412249755841332</v>
      </c>
      <c r="E7" s="212">
        <f>'Cigna Claims History'!E10</f>
        <v>1134</v>
      </c>
      <c r="F7" s="212">
        <f>'Cigna Claims History'!F11</f>
        <v>4260</v>
      </c>
    </row>
    <row r="8" spans="1:6" ht="15.75" x14ac:dyDescent="0.25">
      <c r="A8" s="209" t="str">
        <f>CONCATENATE('100176 Cost Report Extracts'!$C$1, " - ",'100176 Cost Report Extracts'!$C$2)</f>
        <v>01/01/2018 - 12/31/2018</v>
      </c>
      <c r="B8" s="210">
        <f>'Cigna Claims History'!C16-'Cigna Claims History'!C27</f>
        <v>41247871.340000004</v>
      </c>
      <c r="C8" s="210">
        <f>'Cigna Claims History'!D16-'Cigna Claims History'!D27</f>
        <v>11616712.309999999</v>
      </c>
      <c r="D8" s="211">
        <f>C8/B8</f>
        <v>0.28163180141455507</v>
      </c>
      <c r="E8" s="212">
        <f>'Cigna Claims History'!E14</f>
        <v>1180</v>
      </c>
      <c r="F8" s="212">
        <f>'Cigna Claims History'!F15</f>
        <v>3873</v>
      </c>
    </row>
    <row r="9" spans="1:6" x14ac:dyDescent="0.25">
      <c r="C9" s="137"/>
      <c r="E9" t="s">
        <v>431</v>
      </c>
    </row>
    <row r="10" spans="1:6" x14ac:dyDescent="0.25">
      <c r="A10" s="136"/>
      <c r="C10" s="137"/>
      <c r="D10" s="138">
        <f>1-D7</f>
        <v>0.68587750244158663</v>
      </c>
    </row>
    <row r="11" spans="1:6" x14ac:dyDescent="0.25">
      <c r="C11" s="137"/>
      <c r="D11" s="138">
        <f>1-D8</f>
        <v>0.71836819858544487</v>
      </c>
    </row>
    <row r="12" spans="1:6" x14ac:dyDescent="0.25">
      <c r="A12" t="s">
        <v>312</v>
      </c>
      <c r="C12" s="137"/>
      <c r="D12" s="139" t="str">
        <f>IF(D11&gt;D10,"Increase","Decrease")</f>
        <v>Increase</v>
      </c>
    </row>
    <row r="13" spans="1:6" x14ac:dyDescent="0.25">
      <c r="C13" s="137"/>
      <c r="D13" s="138"/>
    </row>
    <row r="14" spans="1:6" x14ac:dyDescent="0.25">
      <c r="A14" s="140" t="s">
        <v>313</v>
      </c>
      <c r="B14" s="117">
        <f>B8/B7-1</f>
        <v>-4.5841216108659655E-3</v>
      </c>
      <c r="C14" s="117">
        <f>C8/C7-1</f>
        <v>-0.1075431745055061</v>
      </c>
      <c r="E14" s="117">
        <f>E8/E7-1</f>
        <v>4.0564373897707284E-2</v>
      </c>
      <c r="F14" s="117">
        <f>F8/F7-1</f>
        <v>-9.0845070422535201E-2</v>
      </c>
    </row>
    <row r="15" spans="1:6" x14ac:dyDescent="0.25">
      <c r="C15" s="137"/>
    </row>
    <row r="16" spans="1:6" x14ac:dyDescent="0.25">
      <c r="C16" s="137"/>
    </row>
    <row r="17" spans="1:3" x14ac:dyDescent="0.25">
      <c r="C17" s="137"/>
    </row>
    <row r="18" spans="1:3" x14ac:dyDescent="0.25">
      <c r="C18" s="137"/>
    </row>
    <row r="19" spans="1:3" x14ac:dyDescent="0.25">
      <c r="A19" s="141"/>
      <c r="C19" s="137"/>
    </row>
    <row r="20" spans="1:3" x14ac:dyDescent="0.25">
      <c r="A20" s="141"/>
      <c r="C20" s="137"/>
    </row>
    <row r="21" spans="1:3" x14ac:dyDescent="0.25">
      <c r="C21" s="137"/>
    </row>
    <row r="22" spans="1:3" ht="15.75" x14ac:dyDescent="0.25">
      <c r="A22" t="s">
        <v>314</v>
      </c>
      <c r="B22" s="142">
        <f>DATE(YEAR(DATEVALUE('100176 Cost Report Extracts'!$C$1))-1, MONTH(DATEVALUE('100176 Cost Report Extracts'!$C$1)), DAY(DATEVALUE('100176 Cost Report Extracts'!$C$1)))</f>
        <v>42736</v>
      </c>
      <c r="C22" s="137"/>
    </row>
    <row r="23" spans="1:3" ht="15.75" x14ac:dyDescent="0.25">
      <c r="A23" t="s">
        <v>315</v>
      </c>
      <c r="B23" s="142">
        <f>DATE(YEAR(DATEVALUE('100176 Cost Report Extracts'!$C$2))-1, MONTH(DATEVALUE('100176 Cost Report Extracts'!$C$2)), DAY(DATEVALUE('100176 Cost Report Extracts'!$C$2)))</f>
        <v>43100</v>
      </c>
      <c r="C23" s="137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6"/>
  <sheetViews>
    <sheetView zoomScale="72" zoomScaleNormal="72" workbookViewId="0">
      <selection activeCell="B7" sqref="B7:E7"/>
    </sheetView>
    <sheetView topLeftCell="A8" workbookViewId="1">
      <selection activeCell="B10" sqref="B10:F10"/>
    </sheetView>
    <sheetView topLeftCell="A4" workbookViewId="2">
      <selection activeCell="B10" sqref="B10:F10"/>
    </sheetView>
    <sheetView workbookViewId="3"/>
  </sheetViews>
  <sheetFormatPr defaultRowHeight="15" x14ac:dyDescent="0.25"/>
  <cols>
    <col min="1" max="1" width="15.85546875" customWidth="1"/>
    <col min="2" max="3" width="13.85546875" customWidth="1"/>
    <col min="4" max="4" width="14.5703125" customWidth="1"/>
    <col min="5" max="6" width="13.85546875" customWidth="1"/>
    <col min="257" max="257" width="15.85546875" customWidth="1"/>
    <col min="258" max="262" width="13.85546875" customWidth="1"/>
    <col min="513" max="513" width="15.85546875" customWidth="1"/>
    <col min="514" max="518" width="13.85546875" customWidth="1"/>
    <col min="769" max="769" width="15.85546875" customWidth="1"/>
    <col min="770" max="774" width="13.85546875" customWidth="1"/>
    <col min="1025" max="1025" width="15.85546875" customWidth="1"/>
    <col min="1026" max="1030" width="13.85546875" customWidth="1"/>
    <col min="1281" max="1281" width="15.85546875" customWidth="1"/>
    <col min="1282" max="1286" width="13.85546875" customWidth="1"/>
    <col min="1537" max="1537" width="15.85546875" customWidth="1"/>
    <col min="1538" max="1542" width="13.85546875" customWidth="1"/>
    <col min="1793" max="1793" width="15.85546875" customWidth="1"/>
    <col min="1794" max="1798" width="13.85546875" customWidth="1"/>
    <col min="2049" max="2049" width="15.85546875" customWidth="1"/>
    <col min="2050" max="2054" width="13.85546875" customWidth="1"/>
    <col min="2305" max="2305" width="15.85546875" customWidth="1"/>
    <col min="2306" max="2310" width="13.85546875" customWidth="1"/>
    <col min="2561" max="2561" width="15.85546875" customWidth="1"/>
    <col min="2562" max="2566" width="13.85546875" customWidth="1"/>
    <col min="2817" max="2817" width="15.85546875" customWidth="1"/>
    <col min="2818" max="2822" width="13.85546875" customWidth="1"/>
    <col min="3073" max="3073" width="15.85546875" customWidth="1"/>
    <col min="3074" max="3078" width="13.85546875" customWidth="1"/>
    <col min="3329" max="3329" width="15.85546875" customWidth="1"/>
    <col min="3330" max="3334" width="13.85546875" customWidth="1"/>
    <col min="3585" max="3585" width="15.85546875" customWidth="1"/>
    <col min="3586" max="3590" width="13.85546875" customWidth="1"/>
    <col min="3841" max="3841" width="15.85546875" customWidth="1"/>
    <col min="3842" max="3846" width="13.85546875" customWidth="1"/>
    <col min="4097" max="4097" width="15.85546875" customWidth="1"/>
    <col min="4098" max="4102" width="13.85546875" customWidth="1"/>
    <col min="4353" max="4353" width="15.85546875" customWidth="1"/>
    <col min="4354" max="4358" width="13.85546875" customWidth="1"/>
    <col min="4609" max="4609" width="15.85546875" customWidth="1"/>
    <col min="4610" max="4614" width="13.85546875" customWidth="1"/>
    <col min="4865" max="4865" width="15.85546875" customWidth="1"/>
    <col min="4866" max="4870" width="13.85546875" customWidth="1"/>
    <col min="5121" max="5121" width="15.85546875" customWidth="1"/>
    <col min="5122" max="5126" width="13.85546875" customWidth="1"/>
    <col min="5377" max="5377" width="15.85546875" customWidth="1"/>
    <col min="5378" max="5382" width="13.85546875" customWidth="1"/>
    <col min="5633" max="5633" width="15.85546875" customWidth="1"/>
    <col min="5634" max="5638" width="13.85546875" customWidth="1"/>
    <col min="5889" max="5889" width="15.85546875" customWidth="1"/>
    <col min="5890" max="5894" width="13.85546875" customWidth="1"/>
    <col min="6145" max="6145" width="15.85546875" customWidth="1"/>
    <col min="6146" max="6150" width="13.85546875" customWidth="1"/>
    <col min="6401" max="6401" width="15.85546875" customWidth="1"/>
    <col min="6402" max="6406" width="13.85546875" customWidth="1"/>
    <col min="6657" max="6657" width="15.85546875" customWidth="1"/>
    <col min="6658" max="6662" width="13.85546875" customWidth="1"/>
    <col min="6913" max="6913" width="15.85546875" customWidth="1"/>
    <col min="6914" max="6918" width="13.85546875" customWidth="1"/>
    <col min="7169" max="7169" width="15.85546875" customWidth="1"/>
    <col min="7170" max="7174" width="13.85546875" customWidth="1"/>
    <col min="7425" max="7425" width="15.85546875" customWidth="1"/>
    <col min="7426" max="7430" width="13.85546875" customWidth="1"/>
    <col min="7681" max="7681" width="15.85546875" customWidth="1"/>
    <col min="7682" max="7686" width="13.85546875" customWidth="1"/>
    <col min="7937" max="7937" width="15.85546875" customWidth="1"/>
    <col min="7938" max="7942" width="13.85546875" customWidth="1"/>
    <col min="8193" max="8193" width="15.85546875" customWidth="1"/>
    <col min="8194" max="8198" width="13.85546875" customWidth="1"/>
    <col min="8449" max="8449" width="15.85546875" customWidth="1"/>
    <col min="8450" max="8454" width="13.85546875" customWidth="1"/>
    <col min="8705" max="8705" width="15.85546875" customWidth="1"/>
    <col min="8706" max="8710" width="13.85546875" customWidth="1"/>
    <col min="8961" max="8961" width="15.85546875" customWidth="1"/>
    <col min="8962" max="8966" width="13.85546875" customWidth="1"/>
    <col min="9217" max="9217" width="15.85546875" customWidth="1"/>
    <col min="9218" max="9222" width="13.85546875" customWidth="1"/>
    <col min="9473" max="9473" width="15.85546875" customWidth="1"/>
    <col min="9474" max="9478" width="13.85546875" customWidth="1"/>
    <col min="9729" max="9729" width="15.85546875" customWidth="1"/>
    <col min="9730" max="9734" width="13.85546875" customWidth="1"/>
    <col min="9985" max="9985" width="15.85546875" customWidth="1"/>
    <col min="9986" max="9990" width="13.85546875" customWidth="1"/>
    <col min="10241" max="10241" width="15.85546875" customWidth="1"/>
    <col min="10242" max="10246" width="13.85546875" customWidth="1"/>
    <col min="10497" max="10497" width="15.85546875" customWidth="1"/>
    <col min="10498" max="10502" width="13.85546875" customWidth="1"/>
    <col min="10753" max="10753" width="15.85546875" customWidth="1"/>
    <col min="10754" max="10758" width="13.85546875" customWidth="1"/>
    <col min="11009" max="11009" width="15.85546875" customWidth="1"/>
    <col min="11010" max="11014" width="13.85546875" customWidth="1"/>
    <col min="11265" max="11265" width="15.85546875" customWidth="1"/>
    <col min="11266" max="11270" width="13.85546875" customWidth="1"/>
    <col min="11521" max="11521" width="15.85546875" customWidth="1"/>
    <col min="11522" max="11526" width="13.85546875" customWidth="1"/>
    <col min="11777" max="11777" width="15.85546875" customWidth="1"/>
    <col min="11778" max="11782" width="13.85546875" customWidth="1"/>
    <col min="12033" max="12033" width="15.85546875" customWidth="1"/>
    <col min="12034" max="12038" width="13.85546875" customWidth="1"/>
    <col min="12289" max="12289" width="15.85546875" customWidth="1"/>
    <col min="12290" max="12294" width="13.85546875" customWidth="1"/>
    <col min="12545" max="12545" width="15.85546875" customWidth="1"/>
    <col min="12546" max="12550" width="13.85546875" customWidth="1"/>
    <col min="12801" max="12801" width="15.85546875" customWidth="1"/>
    <col min="12802" max="12806" width="13.85546875" customWidth="1"/>
    <col min="13057" max="13057" width="15.85546875" customWidth="1"/>
    <col min="13058" max="13062" width="13.85546875" customWidth="1"/>
    <col min="13313" max="13313" width="15.85546875" customWidth="1"/>
    <col min="13314" max="13318" width="13.85546875" customWidth="1"/>
    <col min="13569" max="13569" width="15.85546875" customWidth="1"/>
    <col min="13570" max="13574" width="13.85546875" customWidth="1"/>
    <col min="13825" max="13825" width="15.85546875" customWidth="1"/>
    <col min="13826" max="13830" width="13.85546875" customWidth="1"/>
    <col min="14081" max="14081" width="15.85546875" customWidth="1"/>
    <col min="14082" max="14086" width="13.85546875" customWidth="1"/>
    <col min="14337" max="14337" width="15.85546875" customWidth="1"/>
    <col min="14338" max="14342" width="13.85546875" customWidth="1"/>
    <col min="14593" max="14593" width="15.85546875" customWidth="1"/>
    <col min="14594" max="14598" width="13.85546875" customWidth="1"/>
    <col min="14849" max="14849" width="15.85546875" customWidth="1"/>
    <col min="14850" max="14854" width="13.85546875" customWidth="1"/>
    <col min="15105" max="15105" width="15.85546875" customWidth="1"/>
    <col min="15106" max="15110" width="13.85546875" customWidth="1"/>
    <col min="15361" max="15361" width="15.85546875" customWidth="1"/>
    <col min="15362" max="15366" width="13.85546875" customWidth="1"/>
    <col min="15617" max="15617" width="15.85546875" customWidth="1"/>
    <col min="15618" max="15622" width="13.85546875" customWidth="1"/>
    <col min="15873" max="15873" width="15.85546875" customWidth="1"/>
    <col min="15874" max="15878" width="13.85546875" customWidth="1"/>
    <col min="16129" max="16129" width="15.85546875" customWidth="1"/>
    <col min="16130" max="16134" width="13.85546875" customWidth="1"/>
  </cols>
  <sheetData>
    <row r="1" spans="1:6" ht="15.75" x14ac:dyDescent="0.25">
      <c r="A1" s="95" t="str">
        <f>'100176 Cost Report Extracts'!A1</f>
        <v>Palm Beach Gardens</v>
      </c>
    </row>
    <row r="2" spans="1:6" ht="15.75" x14ac:dyDescent="0.25">
      <c r="A2" s="97" t="str">
        <f>'100176 Cost Report Extracts'!A2</f>
        <v>2018 State Data Cost Report</v>
      </c>
    </row>
    <row r="3" spans="1:6" ht="18" x14ac:dyDescent="0.25">
      <c r="A3" s="144" t="s">
        <v>316</v>
      </c>
      <c r="B3" s="145"/>
      <c r="C3" s="145"/>
    </row>
    <row r="4" spans="1:6" ht="18" x14ac:dyDescent="0.25">
      <c r="A4" s="146"/>
    </row>
    <row r="5" spans="1:6" ht="27" customHeight="1" x14ac:dyDescent="0.3">
      <c r="A5" s="147"/>
      <c r="B5" s="148" t="s">
        <v>284</v>
      </c>
      <c r="C5" s="148" t="s">
        <v>285</v>
      </c>
      <c r="D5" s="148" t="s">
        <v>286</v>
      </c>
      <c r="E5" s="148" t="s">
        <v>319</v>
      </c>
      <c r="F5" s="148" t="s">
        <v>414</v>
      </c>
    </row>
    <row r="6" spans="1:6" ht="18.75" x14ac:dyDescent="0.3">
      <c r="A6" s="149" t="s">
        <v>291</v>
      </c>
      <c r="B6" s="150">
        <f>'Palm Beach - Main Data Table'!B5</f>
        <v>1063058.162</v>
      </c>
      <c r="C6" s="150">
        <f>'Palm Beach - Main Data Table'!C5</f>
        <v>120419.9</v>
      </c>
      <c r="D6" s="150">
        <f>'Palm Beach - Main Data Table'!D5</f>
        <v>42062.652000000002</v>
      </c>
      <c r="E6" s="150">
        <f>'Palm Beach - Main Data Table'!G5</f>
        <v>492100.98</v>
      </c>
      <c r="F6" s="150">
        <f>B6+C6+E6+D6</f>
        <v>1717641.6939999999</v>
      </c>
    </row>
    <row r="7" spans="1:6" ht="18.75" x14ac:dyDescent="0.3">
      <c r="A7" s="149" t="s">
        <v>292</v>
      </c>
      <c r="B7" s="150">
        <f>'Palm Beach - Main Data Table'!B6</f>
        <v>102896.367</v>
      </c>
      <c r="C7" s="150">
        <f>'Palm Beach - Main Data Table'!C6</f>
        <v>9152.0730000000003</v>
      </c>
      <c r="D7" s="150">
        <f>'Palm Beach - Main Data Table'!D6</f>
        <v>27002.830999999998</v>
      </c>
      <c r="E7" s="150">
        <f>'Palm Beach - Main Data Table'!G6</f>
        <v>136740.07699999999</v>
      </c>
      <c r="F7" s="150">
        <f>B7+C7+E7+D7</f>
        <v>275791.348</v>
      </c>
    </row>
    <row r="8" spans="1:6" ht="18.75" x14ac:dyDescent="0.3">
      <c r="A8" s="149" t="s">
        <v>293</v>
      </c>
      <c r="B8" s="150">
        <f>B6*'RCC Appenndix'!$B$7</f>
        <v>117460.54014624222</v>
      </c>
      <c r="C8" s="150">
        <f>C6*'RCC Appenndix'!$B$7</f>
        <v>13305.562201550052</v>
      </c>
      <c r="D8" s="150">
        <f>D6*'RCC Appenndix'!$B$7</f>
        <v>4647.6307698989431</v>
      </c>
      <c r="E8" s="150">
        <f>E6*'RCC Appenndix'!$B$7</f>
        <v>54373.738882308811</v>
      </c>
      <c r="F8" s="150">
        <f>B8+C8+E8+D8</f>
        <v>189787.47200000001</v>
      </c>
    </row>
    <row r="9" spans="1:6" ht="18.75" x14ac:dyDescent="0.3">
      <c r="A9" s="149" t="s">
        <v>317</v>
      </c>
      <c r="B9" s="150">
        <f>B7-B8</f>
        <v>-14564.173146242218</v>
      </c>
      <c r="C9" s="150">
        <f>C7-C8</f>
        <v>-4153.4892015500518</v>
      </c>
      <c r="D9" s="150">
        <f>D7-D8</f>
        <v>22355.200230101054</v>
      </c>
      <c r="E9" s="150">
        <f>E7-E8</f>
        <v>82366.338117691179</v>
      </c>
      <c r="F9" s="150">
        <f>F7-F8</f>
        <v>86003.875999999989</v>
      </c>
    </row>
    <row r="10" spans="1:6" ht="18" x14ac:dyDescent="0.25">
      <c r="A10" s="146"/>
      <c r="B10" s="260">
        <f>B7/B6</f>
        <v>9.679279147475281E-2</v>
      </c>
      <c r="C10" s="260">
        <f t="shared" ref="C10:F10" si="0">C7/C6</f>
        <v>7.600133366661159E-2</v>
      </c>
      <c r="D10" s="260">
        <f t="shared" si="0"/>
        <v>0.64196691639889936</v>
      </c>
      <c r="E10" s="260">
        <f t="shared" si="0"/>
        <v>0.27786995465849307</v>
      </c>
      <c r="F10" s="260">
        <f t="shared" si="0"/>
        <v>0.16056395752582378</v>
      </c>
    </row>
    <row r="11" spans="1:6" s="145" customFormat="1" ht="18" x14ac:dyDescent="0.25">
      <c r="A11" s="152" t="s">
        <v>324</v>
      </c>
      <c r="B11" s="144"/>
      <c r="C11" s="144"/>
      <c r="D11" s="153"/>
      <c r="E11" s="144"/>
      <c r="F11" s="144"/>
    </row>
    <row r="12" spans="1:6" ht="18.75" x14ac:dyDescent="0.3">
      <c r="A12" s="146"/>
      <c r="B12" s="146"/>
      <c r="C12" s="154"/>
      <c r="D12" s="146"/>
      <c r="E12" s="146"/>
      <c r="F12" s="150">
        <f>'Palm Beach - Main Data Table'!E21/1000</f>
        <v>-64027.56</v>
      </c>
    </row>
    <row r="13" spans="1:6" x14ac:dyDescent="0.25">
      <c r="B13" s="137" t="s">
        <v>318</v>
      </c>
      <c r="C13" s="137" t="s">
        <v>319</v>
      </c>
    </row>
    <row r="14" spans="1:6" ht="18" x14ac:dyDescent="0.25">
      <c r="A14" s="155" t="s">
        <v>291</v>
      </c>
      <c r="B14" s="156">
        <f>(B6+C6+D6)/F6</f>
        <v>0.71350195927416749</v>
      </c>
      <c r="C14" s="156">
        <f>E6/F6</f>
        <v>0.28649804072583257</v>
      </c>
      <c r="F14" s="157"/>
    </row>
    <row r="15" spans="1:6" ht="18" x14ac:dyDescent="0.25">
      <c r="A15" s="155" t="s">
        <v>292</v>
      </c>
      <c r="B15" s="156">
        <f>(B7+C7+D7)/F7</f>
        <v>0.50419011331711538</v>
      </c>
      <c r="C15" s="156">
        <f>E7/F7</f>
        <v>0.49580988668288462</v>
      </c>
      <c r="F15" s="158"/>
    </row>
    <row r="16" spans="1:6" x14ac:dyDescent="0.25">
      <c r="F16" s="122"/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26"/>
  <sheetViews>
    <sheetView zoomScale="83" zoomScaleNormal="83" workbookViewId="0">
      <selection activeCell="F17" sqref="F17"/>
    </sheetView>
    <sheetView topLeftCell="A10" workbookViewId="1">
      <selection activeCell="A4" sqref="A4:E8"/>
    </sheetView>
    <sheetView zoomScale="80" zoomScaleNormal="80" workbookViewId="2">
      <selection activeCell="D9" sqref="D9"/>
    </sheetView>
    <sheetView workbookViewId="3">
      <selection activeCell="F5" sqref="F5"/>
    </sheetView>
  </sheetViews>
  <sheetFormatPr defaultRowHeight="15" x14ac:dyDescent="0.25"/>
  <cols>
    <col min="1" max="1" width="14.140625" customWidth="1"/>
    <col min="2" max="5" width="20.42578125" customWidth="1"/>
    <col min="6" max="6" width="16.7109375" customWidth="1"/>
    <col min="257" max="257" width="14.140625" customWidth="1"/>
    <col min="258" max="261" width="20.42578125" customWidth="1"/>
    <col min="513" max="513" width="14.140625" customWidth="1"/>
    <col min="514" max="517" width="20.42578125" customWidth="1"/>
    <col min="769" max="769" width="14.140625" customWidth="1"/>
    <col min="770" max="773" width="20.42578125" customWidth="1"/>
    <col min="1025" max="1025" width="14.140625" customWidth="1"/>
    <col min="1026" max="1029" width="20.42578125" customWidth="1"/>
    <col min="1281" max="1281" width="14.140625" customWidth="1"/>
    <col min="1282" max="1285" width="20.42578125" customWidth="1"/>
    <col min="1537" max="1537" width="14.140625" customWidth="1"/>
    <col min="1538" max="1541" width="20.42578125" customWidth="1"/>
    <col min="1793" max="1793" width="14.140625" customWidth="1"/>
    <col min="1794" max="1797" width="20.42578125" customWidth="1"/>
    <col min="2049" max="2049" width="14.140625" customWidth="1"/>
    <col min="2050" max="2053" width="20.42578125" customWidth="1"/>
    <col min="2305" max="2305" width="14.140625" customWidth="1"/>
    <col min="2306" max="2309" width="20.42578125" customWidth="1"/>
    <col min="2561" max="2561" width="14.140625" customWidth="1"/>
    <col min="2562" max="2565" width="20.42578125" customWidth="1"/>
    <col min="2817" max="2817" width="14.140625" customWidth="1"/>
    <col min="2818" max="2821" width="20.42578125" customWidth="1"/>
    <col min="3073" max="3073" width="14.140625" customWidth="1"/>
    <col min="3074" max="3077" width="20.42578125" customWidth="1"/>
    <col min="3329" max="3329" width="14.140625" customWidth="1"/>
    <col min="3330" max="3333" width="20.42578125" customWidth="1"/>
    <col min="3585" max="3585" width="14.140625" customWidth="1"/>
    <col min="3586" max="3589" width="20.42578125" customWidth="1"/>
    <col min="3841" max="3841" width="14.140625" customWidth="1"/>
    <col min="3842" max="3845" width="20.42578125" customWidth="1"/>
    <col min="4097" max="4097" width="14.140625" customWidth="1"/>
    <col min="4098" max="4101" width="20.42578125" customWidth="1"/>
    <col min="4353" max="4353" width="14.140625" customWidth="1"/>
    <col min="4354" max="4357" width="20.42578125" customWidth="1"/>
    <col min="4609" max="4609" width="14.140625" customWidth="1"/>
    <col min="4610" max="4613" width="20.42578125" customWidth="1"/>
    <col min="4865" max="4865" width="14.140625" customWidth="1"/>
    <col min="4866" max="4869" width="20.42578125" customWidth="1"/>
    <col min="5121" max="5121" width="14.140625" customWidth="1"/>
    <col min="5122" max="5125" width="20.42578125" customWidth="1"/>
    <col min="5377" max="5377" width="14.140625" customWidth="1"/>
    <col min="5378" max="5381" width="20.42578125" customWidth="1"/>
    <col min="5633" max="5633" width="14.140625" customWidth="1"/>
    <col min="5634" max="5637" width="20.42578125" customWidth="1"/>
    <col min="5889" max="5889" width="14.140625" customWidth="1"/>
    <col min="5890" max="5893" width="20.42578125" customWidth="1"/>
    <col min="6145" max="6145" width="14.140625" customWidth="1"/>
    <col min="6146" max="6149" width="20.42578125" customWidth="1"/>
    <col min="6401" max="6401" width="14.140625" customWidth="1"/>
    <col min="6402" max="6405" width="20.42578125" customWidth="1"/>
    <col min="6657" max="6657" width="14.140625" customWidth="1"/>
    <col min="6658" max="6661" width="20.42578125" customWidth="1"/>
    <col min="6913" max="6913" width="14.140625" customWidth="1"/>
    <col min="6914" max="6917" width="20.42578125" customWidth="1"/>
    <col min="7169" max="7169" width="14.140625" customWidth="1"/>
    <col min="7170" max="7173" width="20.42578125" customWidth="1"/>
    <col min="7425" max="7425" width="14.140625" customWidth="1"/>
    <col min="7426" max="7429" width="20.42578125" customWidth="1"/>
    <col min="7681" max="7681" width="14.140625" customWidth="1"/>
    <col min="7682" max="7685" width="20.42578125" customWidth="1"/>
    <col min="7937" max="7937" width="14.140625" customWidth="1"/>
    <col min="7938" max="7941" width="20.42578125" customWidth="1"/>
    <col min="8193" max="8193" width="14.140625" customWidth="1"/>
    <col min="8194" max="8197" width="20.42578125" customWidth="1"/>
    <col min="8449" max="8449" width="14.140625" customWidth="1"/>
    <col min="8450" max="8453" width="20.42578125" customWidth="1"/>
    <col min="8705" max="8705" width="14.140625" customWidth="1"/>
    <col min="8706" max="8709" width="20.42578125" customWidth="1"/>
    <col min="8961" max="8961" width="14.140625" customWidth="1"/>
    <col min="8962" max="8965" width="20.42578125" customWidth="1"/>
    <col min="9217" max="9217" width="14.140625" customWidth="1"/>
    <col min="9218" max="9221" width="20.42578125" customWidth="1"/>
    <col min="9473" max="9473" width="14.140625" customWidth="1"/>
    <col min="9474" max="9477" width="20.42578125" customWidth="1"/>
    <col min="9729" max="9729" width="14.140625" customWidth="1"/>
    <col min="9730" max="9733" width="20.42578125" customWidth="1"/>
    <col min="9985" max="9985" width="14.140625" customWidth="1"/>
    <col min="9986" max="9989" width="20.42578125" customWidth="1"/>
    <col min="10241" max="10241" width="14.140625" customWidth="1"/>
    <col min="10242" max="10245" width="20.42578125" customWidth="1"/>
    <col min="10497" max="10497" width="14.140625" customWidth="1"/>
    <col min="10498" max="10501" width="20.42578125" customWidth="1"/>
    <col min="10753" max="10753" width="14.140625" customWidth="1"/>
    <col min="10754" max="10757" width="20.42578125" customWidth="1"/>
    <col min="11009" max="11009" width="14.140625" customWidth="1"/>
    <col min="11010" max="11013" width="20.42578125" customWidth="1"/>
    <col min="11265" max="11265" width="14.140625" customWidth="1"/>
    <col min="11266" max="11269" width="20.42578125" customWidth="1"/>
    <col min="11521" max="11521" width="14.140625" customWidth="1"/>
    <col min="11522" max="11525" width="20.42578125" customWidth="1"/>
    <col min="11777" max="11777" width="14.140625" customWidth="1"/>
    <col min="11778" max="11781" width="20.42578125" customWidth="1"/>
    <col min="12033" max="12033" width="14.140625" customWidth="1"/>
    <col min="12034" max="12037" width="20.42578125" customWidth="1"/>
    <col min="12289" max="12289" width="14.140625" customWidth="1"/>
    <col min="12290" max="12293" width="20.42578125" customWidth="1"/>
    <col min="12545" max="12545" width="14.140625" customWidth="1"/>
    <col min="12546" max="12549" width="20.42578125" customWidth="1"/>
    <col min="12801" max="12801" width="14.140625" customWidth="1"/>
    <col min="12802" max="12805" width="20.42578125" customWidth="1"/>
    <col min="13057" max="13057" width="14.140625" customWidth="1"/>
    <col min="13058" max="13061" width="20.42578125" customWidth="1"/>
    <col min="13313" max="13313" width="14.140625" customWidth="1"/>
    <col min="13314" max="13317" width="20.42578125" customWidth="1"/>
    <col min="13569" max="13569" width="14.140625" customWidth="1"/>
    <col min="13570" max="13573" width="20.42578125" customWidth="1"/>
    <col min="13825" max="13825" width="14.140625" customWidth="1"/>
    <col min="13826" max="13829" width="20.42578125" customWidth="1"/>
    <col min="14081" max="14081" width="14.140625" customWidth="1"/>
    <col min="14082" max="14085" width="20.42578125" customWidth="1"/>
    <col min="14337" max="14337" width="14.140625" customWidth="1"/>
    <col min="14338" max="14341" width="20.42578125" customWidth="1"/>
    <col min="14593" max="14593" width="14.140625" customWidth="1"/>
    <col min="14594" max="14597" width="20.42578125" customWidth="1"/>
    <col min="14849" max="14849" width="14.140625" customWidth="1"/>
    <col min="14850" max="14853" width="20.42578125" customWidth="1"/>
    <col min="15105" max="15105" width="14.140625" customWidth="1"/>
    <col min="15106" max="15109" width="20.42578125" customWidth="1"/>
    <col min="15361" max="15361" width="14.140625" customWidth="1"/>
    <col min="15362" max="15365" width="20.42578125" customWidth="1"/>
    <col min="15617" max="15617" width="14.140625" customWidth="1"/>
    <col min="15618" max="15621" width="20.42578125" customWidth="1"/>
    <col min="15873" max="15873" width="14.140625" customWidth="1"/>
    <col min="15874" max="15877" width="20.42578125" customWidth="1"/>
    <col min="16129" max="16129" width="14.140625" customWidth="1"/>
    <col min="16130" max="16133" width="20.42578125" customWidth="1"/>
  </cols>
  <sheetData>
    <row r="1" spans="1:6" ht="15.75" x14ac:dyDescent="0.25">
      <c r="A1" s="95" t="str">
        <f>'100176 Cost Report Extracts'!A1</f>
        <v>Palm Beach Gardens</v>
      </c>
    </row>
    <row r="2" spans="1:6" ht="15.75" x14ac:dyDescent="0.25">
      <c r="A2" s="97" t="str">
        <f>'100176 Cost Report Extracts'!A2</f>
        <v>2018 State Data Cost Report</v>
      </c>
    </row>
    <row r="3" spans="1:6" ht="18" x14ac:dyDescent="0.25">
      <c r="A3" s="144" t="s">
        <v>325</v>
      </c>
    </row>
    <row r="4" spans="1:6" ht="36" customHeight="1" x14ac:dyDescent="0.3">
      <c r="A4" s="163"/>
      <c r="B4" s="148" t="s">
        <v>287</v>
      </c>
      <c r="C4" s="164" t="s">
        <v>326</v>
      </c>
      <c r="D4" s="148" t="str">
        <f>'Palm Beach - Main Data Table'!J4</f>
        <v>Client Specific Network</v>
      </c>
      <c r="E4" s="148" t="s">
        <v>327</v>
      </c>
      <c r="F4" s="165" t="s">
        <v>347</v>
      </c>
    </row>
    <row r="5" spans="1:6" ht="18.75" x14ac:dyDescent="0.3">
      <c r="A5" s="149" t="s">
        <v>291</v>
      </c>
      <c r="B5" s="150">
        <f>'Palm Beach - Main Data Table'!G5</f>
        <v>492100.98</v>
      </c>
      <c r="C5" s="208">
        <f>'Palm Beach - Main Data Table'!H5+'Palm Beach - Main Data Table'!I5</f>
        <v>100076.038</v>
      </c>
      <c r="D5" s="150">
        <f>'Palm Beach - Main Data Table'!J5</f>
        <v>17314.499899999999</v>
      </c>
      <c r="E5" s="150">
        <f>B5-C5-D5</f>
        <v>374710.44209999999</v>
      </c>
      <c r="F5" s="150">
        <f>'Cigna Data'!B8/1000</f>
        <v>41247.871340000005</v>
      </c>
    </row>
    <row r="6" spans="1:6" ht="18.75" x14ac:dyDescent="0.3">
      <c r="A6" s="149" t="s">
        <v>292</v>
      </c>
      <c r="B6" s="150">
        <f>'Palm Beach - Main Data Table'!G6</f>
        <v>136740.07699999999</v>
      </c>
      <c r="C6" s="208">
        <f>'Palm Beach - Main Data Table'!H6+'Palm Beach - Main Data Table'!I6</f>
        <v>36154.483</v>
      </c>
      <c r="D6" s="150">
        <f>'Palm Beach - Main Data Table'!J6</f>
        <v>4597.7406400000009</v>
      </c>
      <c r="E6" s="150">
        <f t="shared" ref="E6:E8" si="0">B6-C6-D6</f>
        <v>95987.853359999979</v>
      </c>
      <c r="F6" s="150">
        <f>'Cigna Data'!C8/1000</f>
        <v>11616.712309999999</v>
      </c>
    </row>
    <row r="7" spans="1:6" ht="18.75" x14ac:dyDescent="0.3">
      <c r="A7" s="149" t="s">
        <v>293</v>
      </c>
      <c r="B7" s="150">
        <f>B5*'RCC Appenndix'!$B$7</f>
        <v>54373.738882308811</v>
      </c>
      <c r="C7" s="150">
        <f>C5*'RCC Appenndix'!$B$7</f>
        <v>11057.706811695465</v>
      </c>
      <c r="D7" s="150">
        <f>D5*'RCC Appenndix'!$B$7</f>
        <v>1913.1319275981973</v>
      </c>
      <c r="E7" s="150">
        <f t="shared" si="0"/>
        <v>41402.900143015155</v>
      </c>
      <c r="F7" s="150">
        <f>F5*'RCC Appenndix'!B7</f>
        <v>4557.6031685452635</v>
      </c>
    </row>
    <row r="8" spans="1:6" ht="18.75" x14ac:dyDescent="0.3">
      <c r="A8" s="149" t="s">
        <v>317</v>
      </c>
      <c r="B8" s="150">
        <f>B6-B7</f>
        <v>82366.338117691179</v>
      </c>
      <c r="C8" s="150">
        <f>C6-C7</f>
        <v>25096.776188304535</v>
      </c>
      <c r="D8" s="150">
        <f>D6-D7</f>
        <v>2684.6087124018036</v>
      </c>
      <c r="E8" s="150">
        <f t="shared" si="0"/>
        <v>54584.953216984846</v>
      </c>
      <c r="F8" s="150">
        <f>F6-F7</f>
        <v>7059.1091414547354</v>
      </c>
    </row>
    <row r="9" spans="1:6" ht="18" x14ac:dyDescent="0.25">
      <c r="A9" s="146"/>
      <c r="B9" s="146"/>
      <c r="C9" s="151"/>
      <c r="D9" s="260">
        <f>D6/D5</f>
        <v>0.26554279168063072</v>
      </c>
    </row>
    <row r="10" spans="1:6" s="145" customFormat="1" ht="18" x14ac:dyDescent="0.25">
      <c r="A10" s="152" t="str">
        <f>'Hospital Gov Non-Gov'!A11</f>
        <v>Charges and Revenue data obtained from &lt;Hospital Name&gt; 2011 Medicare Cost Report</v>
      </c>
      <c r="B10" s="144"/>
      <c r="C10" s="153"/>
      <c r="D10" s="144"/>
    </row>
    <row r="11" spans="1:6" ht="18" x14ac:dyDescent="0.25">
      <c r="A11" s="166"/>
      <c r="B11" s="146"/>
      <c r="C11" s="167"/>
      <c r="D11" s="146"/>
    </row>
    <row r="13" spans="1:6" ht="18" x14ac:dyDescent="0.25">
      <c r="B13" s="157"/>
      <c r="C13" s="158"/>
      <c r="D13" s="157"/>
    </row>
    <row r="14" spans="1:6" ht="18" x14ac:dyDescent="0.25">
      <c r="A14" s="146" t="s">
        <v>328</v>
      </c>
      <c r="B14" s="158"/>
      <c r="C14" s="158"/>
      <c r="D14" s="158"/>
      <c r="E14" s="122"/>
    </row>
    <row r="16" spans="1:6" ht="15.75" thickBot="1" x14ac:dyDescent="0.3"/>
    <row r="17" spans="1:4" ht="18" x14ac:dyDescent="0.25">
      <c r="A17" s="168" t="s">
        <v>329</v>
      </c>
      <c r="B17" s="100"/>
      <c r="C17" s="100"/>
      <c r="D17" s="169"/>
    </row>
    <row r="18" spans="1:4" ht="15.75" x14ac:dyDescent="0.25">
      <c r="A18" s="170"/>
      <c r="B18" s="171" t="s">
        <v>287</v>
      </c>
      <c r="C18" s="171" t="s">
        <v>330</v>
      </c>
      <c r="D18" s="172" t="s">
        <v>347</v>
      </c>
    </row>
    <row r="19" spans="1:4" ht="15.75" x14ac:dyDescent="0.25">
      <c r="A19" s="170" t="s">
        <v>291</v>
      </c>
      <c r="B19" s="173">
        <f>B5</f>
        <v>492100.98</v>
      </c>
      <c r="C19" s="173">
        <f t="shared" ref="C19:D21" si="1">E5</f>
        <v>374710.44209999999</v>
      </c>
      <c r="D19" s="174">
        <f t="shared" si="1"/>
        <v>41247.871340000005</v>
      </c>
    </row>
    <row r="20" spans="1:4" ht="15.75" x14ac:dyDescent="0.25">
      <c r="A20" s="170" t="s">
        <v>292</v>
      </c>
      <c r="B20" s="173">
        <f>B6</f>
        <v>136740.07699999999</v>
      </c>
      <c r="C20" s="173">
        <f t="shared" si="1"/>
        <v>95987.853359999979</v>
      </c>
      <c r="D20" s="174">
        <f t="shared" si="1"/>
        <v>11616.712309999999</v>
      </c>
    </row>
    <row r="21" spans="1:4" ht="16.5" thickBot="1" x14ac:dyDescent="0.3">
      <c r="A21" s="175" t="s">
        <v>293</v>
      </c>
      <c r="B21" s="176">
        <f>B7</f>
        <v>54373.738882308811</v>
      </c>
      <c r="C21" s="176">
        <f t="shared" si="1"/>
        <v>41402.900143015155</v>
      </c>
      <c r="D21" s="177">
        <f t="shared" si="1"/>
        <v>4557.6031685452635</v>
      </c>
    </row>
    <row r="24" spans="1:4" x14ac:dyDescent="0.25">
      <c r="B24" s="178" t="s">
        <v>331</v>
      </c>
      <c r="C24" s="178" t="s">
        <v>346</v>
      </c>
    </row>
    <row r="25" spans="1:4" ht="15.75" x14ac:dyDescent="0.25">
      <c r="A25" s="170" t="s">
        <v>291</v>
      </c>
      <c r="B25" s="179">
        <f>E5/B5</f>
        <v>0.76145030660170598</v>
      </c>
      <c r="C25" s="117">
        <f>F5/E5</f>
        <v>0.11007932180601489</v>
      </c>
    </row>
    <row r="26" spans="1:4" ht="15.75" x14ac:dyDescent="0.25">
      <c r="A26" s="170" t="s">
        <v>292</v>
      </c>
      <c r="B26" s="179">
        <f>E6/B6</f>
        <v>0.70197308255135749</v>
      </c>
      <c r="C26" s="117">
        <f>F6/E6</f>
        <v>0.12102273259963235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100176 Cost Report Extracts</vt:lpstr>
      <vt:lpstr>FL - State Data</vt:lpstr>
      <vt:lpstr>Cigna Claims History</vt:lpstr>
      <vt:lpstr>100176 C-2</vt:lpstr>
      <vt:lpstr>100176 C-3a</vt:lpstr>
      <vt:lpstr>Palm Beach - Main Data Table</vt:lpstr>
      <vt:lpstr>Cigna Data</vt:lpstr>
      <vt:lpstr>Hospital Gov Non-Gov</vt:lpstr>
      <vt:lpstr>Non Gov Managed Care</vt:lpstr>
      <vt:lpstr>Comparison to Market</vt:lpstr>
      <vt:lpstr>Cigna Savings Projection</vt:lpstr>
      <vt:lpstr>RCC Appenndix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Dante Giuliano</dc:creator>
  <cp:lastModifiedBy>Peter A. Van Loon</cp:lastModifiedBy>
  <cp:lastPrinted>2015-10-11T18:34:19Z</cp:lastPrinted>
  <dcterms:created xsi:type="dcterms:W3CDTF">2012-12-06T14:16:45Z</dcterms:created>
  <dcterms:modified xsi:type="dcterms:W3CDTF">2020-08-28T13:53:41Z</dcterms:modified>
</cp:coreProperties>
</file>