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y" sheetId="1" r:id="rId4"/>
    <sheet state="visible" name="Guideliness" sheetId="2" r:id="rId5"/>
  </sheets>
  <definedNames/>
  <calcPr/>
</workbook>
</file>

<file path=xl/sharedStrings.xml><?xml version="1.0" encoding="utf-8"?>
<sst xmlns="http://schemas.openxmlformats.org/spreadsheetml/2006/main" count="57" uniqueCount="40">
  <si>
    <t>EMPLOYEE PAYROLL</t>
  </si>
  <si>
    <t>Hours worked</t>
  </si>
  <si>
    <t>Normal Hours Pay</t>
  </si>
  <si>
    <t>Overtime Pay</t>
  </si>
  <si>
    <t>Total</t>
  </si>
  <si>
    <t>Gross Montly Wage</t>
  </si>
  <si>
    <t>Deductions</t>
  </si>
  <si>
    <t>Net Pay</t>
  </si>
  <si>
    <t>Last name</t>
  </si>
  <si>
    <t>First name</t>
  </si>
  <si>
    <t>Title</t>
  </si>
  <si>
    <t>Hourly wage</t>
  </si>
  <si>
    <t>PAYE</t>
  </si>
  <si>
    <t>NHIF</t>
  </si>
  <si>
    <t>NSSF</t>
  </si>
  <si>
    <t>Housing Levy</t>
  </si>
  <si>
    <t>Total Deductions</t>
  </si>
  <si>
    <t xml:space="preserve">Duncan </t>
  </si>
  <si>
    <t>Muia</t>
  </si>
  <si>
    <t>Engineer</t>
  </si>
  <si>
    <t xml:space="preserve">Chris </t>
  </si>
  <si>
    <t>Waweru</t>
  </si>
  <si>
    <t>Office Admin</t>
  </si>
  <si>
    <t xml:space="preserve">Benson </t>
  </si>
  <si>
    <t>Kioko</t>
  </si>
  <si>
    <t>Driver</t>
  </si>
  <si>
    <t>Bri</t>
  </si>
  <si>
    <t>Taylor</t>
  </si>
  <si>
    <t>I.T</t>
  </si>
  <si>
    <t xml:space="preserve">Daniel </t>
  </si>
  <si>
    <t>Oigo</t>
  </si>
  <si>
    <t>Cleaner</t>
  </si>
  <si>
    <t>Select</t>
  </si>
  <si>
    <t>Payment Guidelines</t>
  </si>
  <si>
    <t>Tax</t>
  </si>
  <si>
    <t>Job Title</t>
  </si>
  <si>
    <t>Pay per Hour</t>
  </si>
  <si>
    <t>N.H.I.F</t>
  </si>
  <si>
    <t>N.S.S.F</t>
  </si>
  <si>
    <t>P.A.Y.E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</si>
</sst>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[$Ksh]#,##0.00"/>
  </numFmts>
  <fonts count="7">
    <font>
      <sz val="10.0"/>
      <color rgb="FF000000"/>
      <name val="Arial"/>
      <scheme val="minor"/>
    </font>
    <font>
      <b/>
      <sz val="23.0"/>
      <color theme="1"/>
      <name val="Arial"/>
      <scheme val="minor"/>
    </font>
    <font>
      <b/>
      <sz val="15.0"/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5" numFmtId="164" xfId="0" applyAlignment="1" applyFill="1" applyFont="1" applyNumberFormat="1">
      <alignment readingOrder="0"/>
    </xf>
    <xf borderId="0" fillId="3" fontId="5" numFmtId="164" xfId="0" applyFont="1" applyNumberFormat="1"/>
    <xf borderId="0" fillId="4" fontId="5" numFmtId="164" xfId="0" applyAlignment="1" applyFill="1" applyFont="1" applyNumberFormat="1">
      <alignment readingOrder="0"/>
    </xf>
    <xf borderId="0" fillId="4" fontId="5" numFmtId="164" xfId="0" applyFont="1" applyNumberFormat="1"/>
    <xf borderId="0" fillId="5" fontId="5" numFmtId="164" xfId="0" applyAlignment="1" applyFill="1" applyFont="1" applyNumberFormat="1">
      <alignment readingOrder="0"/>
    </xf>
    <xf borderId="0" fillId="5" fontId="5" numFmtId="164" xfId="0" applyFont="1" applyNumberFormat="1"/>
    <xf borderId="0" fillId="6" fontId="5" numFmtId="164" xfId="0" applyAlignment="1" applyFill="1" applyFont="1" applyNumberFormat="1">
      <alignment readingOrder="0"/>
    </xf>
    <xf borderId="0" fillId="6" fontId="5" numFmtId="164" xfId="0" applyFont="1" applyNumberFormat="1"/>
    <xf borderId="0" fillId="7" fontId="5" numFmtId="164" xfId="0" applyAlignment="1" applyFill="1" applyFont="1" applyNumberFormat="1">
      <alignment readingOrder="0"/>
    </xf>
    <xf borderId="0" fillId="8" fontId="5" numFmtId="0" xfId="0" applyAlignment="1" applyFill="1" applyFont="1">
      <alignment readingOrder="0"/>
    </xf>
    <xf borderId="0" fillId="4" fontId="5" numFmtId="0" xfId="0" applyFont="1"/>
    <xf borderId="0" fillId="0" fontId="5" numFmtId="165" xfId="0" applyAlignment="1" applyFont="1" applyNumberFormat="1">
      <alignment readingOrder="0"/>
    </xf>
    <xf borderId="0" fillId="3" fontId="5" numFmtId="0" xfId="0" applyAlignment="1" applyFont="1">
      <alignment readingOrder="0"/>
    </xf>
    <xf borderId="0" fillId="4" fontId="5" numFmtId="165" xfId="0" applyFont="1" applyNumberFormat="1"/>
    <xf borderId="0" fillId="5" fontId="5" numFmtId="165" xfId="0" applyFont="1" applyNumberFormat="1"/>
    <xf borderId="0" fillId="5" fontId="5" numFmtId="0" xfId="0" applyFont="1"/>
    <xf borderId="0" fillId="6" fontId="5" numFmtId="165" xfId="0" applyFont="1" applyNumberFormat="1"/>
    <xf borderId="0" fillId="7" fontId="4" numFmtId="165" xfId="0" applyFont="1" applyNumberFormat="1"/>
    <xf borderId="0" fillId="8" fontId="4" numFmtId="165" xfId="0" applyFont="1" applyNumberFormat="1"/>
    <xf borderId="0" fillId="8" fontId="5" numFmtId="165" xfId="0" applyFont="1" applyNumberFormat="1"/>
    <xf borderId="0" fillId="4" fontId="3" numFmtId="165" xfId="0" applyFont="1" applyNumberFormat="1"/>
    <xf borderId="0" fillId="3" fontId="5" numFmtId="0" xfId="0" applyFont="1"/>
    <xf borderId="0" fillId="7" fontId="4" numFmtId="0" xfId="0" applyFont="1"/>
    <xf borderId="0" fillId="8" fontId="4" numFmtId="0" xfId="0" applyFont="1"/>
    <xf borderId="0" fillId="8" fontId="5" numFmtId="0" xfId="0" applyFont="1"/>
    <xf borderId="0" fillId="4" fontId="3" numFmtId="0" xfId="0" applyFont="1"/>
    <xf borderId="0" fillId="0" fontId="6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6" fontId="5" numFmtId="0" xfId="0" applyAlignment="1" applyFont="1">
      <alignment readingOrder="0"/>
    </xf>
    <xf borderId="0" fillId="9" fontId="5" numFmtId="0" xfId="0" applyAlignment="1" applyFill="1" applyFont="1">
      <alignment readingOrder="0"/>
    </xf>
    <xf borderId="0" fillId="9" fontId="5" numFmtId="10" xfId="0" applyAlignment="1" applyFont="1" applyNumberFormat="1">
      <alignment readingOrder="0"/>
    </xf>
    <xf borderId="0" fillId="9" fontId="5" numFmtId="9" xfId="0" applyAlignment="1" applyFont="1" applyNumberFormat="1">
      <alignment readingOrder="0"/>
    </xf>
    <xf borderId="0" fillId="9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25" max="25" width="16.25"/>
    <col customWidth="1" min="31" max="31" width="15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2"/>
      <c r="B2" s="2"/>
      <c r="C2" s="2"/>
      <c r="D2" s="2"/>
      <c r="E2" s="3" t="s">
        <v>1</v>
      </c>
      <c r="J2" s="4" t="s">
        <v>2</v>
      </c>
      <c r="O2" s="5" t="s">
        <v>3</v>
      </c>
      <c r="T2" s="5" t="s">
        <v>4</v>
      </c>
      <c r="Y2" s="6" t="s">
        <v>5</v>
      </c>
      <c r="Z2" s="4" t="s">
        <v>6</v>
      </c>
      <c r="AD2" s="6"/>
      <c r="AE2" s="6" t="s">
        <v>7</v>
      </c>
      <c r="AH2" s="4"/>
    </row>
    <row r="3">
      <c r="A3" s="7" t="s">
        <v>8</v>
      </c>
      <c r="B3" s="7" t="s">
        <v>9</v>
      </c>
      <c r="C3" s="7" t="s">
        <v>10</v>
      </c>
      <c r="D3" s="7" t="s">
        <v>11</v>
      </c>
      <c r="E3" s="8">
        <v>45292.0</v>
      </c>
      <c r="F3" s="9">
        <f t="shared" ref="F3:I3" si="1">E3+7</f>
        <v>45299</v>
      </c>
      <c r="G3" s="9">
        <f t="shared" si="1"/>
        <v>45306</v>
      </c>
      <c r="H3" s="9">
        <f t="shared" si="1"/>
        <v>45313</v>
      </c>
      <c r="I3" s="9">
        <f t="shared" si="1"/>
        <v>45320</v>
      </c>
      <c r="J3" s="10">
        <v>45292.0</v>
      </c>
      <c r="K3" s="11">
        <f t="shared" ref="K3:N3" si="2">J3+7</f>
        <v>45299</v>
      </c>
      <c r="L3" s="11">
        <f t="shared" si="2"/>
        <v>45306</v>
      </c>
      <c r="M3" s="11">
        <f t="shared" si="2"/>
        <v>45313</v>
      </c>
      <c r="N3" s="11">
        <f t="shared" si="2"/>
        <v>45320</v>
      </c>
      <c r="O3" s="12">
        <v>45292.0</v>
      </c>
      <c r="P3" s="13">
        <f t="shared" ref="P3:S3" si="3">O3+7</f>
        <v>45299</v>
      </c>
      <c r="Q3" s="13">
        <f t="shared" si="3"/>
        <v>45306</v>
      </c>
      <c r="R3" s="13">
        <f t="shared" si="3"/>
        <v>45313</v>
      </c>
      <c r="S3" s="13">
        <f t="shared" si="3"/>
        <v>45320</v>
      </c>
      <c r="T3" s="14">
        <v>45292.0</v>
      </c>
      <c r="U3" s="15">
        <f t="shared" ref="U3:X3" si="4">T3+7</f>
        <v>45299</v>
      </c>
      <c r="V3" s="15">
        <f t="shared" si="4"/>
        <v>45306</v>
      </c>
      <c r="W3" s="15">
        <f t="shared" si="4"/>
        <v>45313</v>
      </c>
      <c r="X3" s="15">
        <f t="shared" si="4"/>
        <v>45320</v>
      </c>
      <c r="Y3" s="16">
        <v>45322.0</v>
      </c>
      <c r="Z3" s="17" t="s">
        <v>12</v>
      </c>
      <c r="AA3" s="17" t="s">
        <v>13</v>
      </c>
      <c r="AB3" s="17" t="s">
        <v>14</v>
      </c>
      <c r="AC3" s="17" t="s">
        <v>15</v>
      </c>
      <c r="AD3" s="17" t="s">
        <v>16</v>
      </c>
      <c r="AE3" s="18"/>
    </row>
    <row r="4">
      <c r="A4" s="7" t="s">
        <v>17</v>
      </c>
      <c r="B4" s="7" t="s">
        <v>18</v>
      </c>
      <c r="C4" s="7" t="s">
        <v>19</v>
      </c>
      <c r="D4" s="19">
        <f t="array" ref="D4">XLOOKUP(C4,Guideliness!$A$3:$A$7,Guideliness!$B$3:$B$7)</f>
        <v>300</v>
      </c>
      <c r="E4" s="20">
        <v>45.0</v>
      </c>
      <c r="F4" s="20">
        <v>39.0</v>
      </c>
      <c r="G4" s="20">
        <v>40.0</v>
      </c>
      <c r="H4" s="20">
        <v>41.0</v>
      </c>
      <c r="I4" s="20">
        <v>35.0</v>
      </c>
      <c r="J4" s="21">
        <f t="shared" ref="J4:N4" si="5">IF(E4&lt;40,E4*$D4,40*$D4)</f>
        <v>12000</v>
      </c>
      <c r="K4" s="21">
        <f t="shared" si="5"/>
        <v>11700</v>
      </c>
      <c r="L4" s="21">
        <f t="shared" si="5"/>
        <v>12000</v>
      </c>
      <c r="M4" s="21">
        <f t="shared" si="5"/>
        <v>12000</v>
      </c>
      <c r="N4" s="21">
        <f t="shared" si="5"/>
        <v>10500</v>
      </c>
      <c r="O4" s="22">
        <f t="shared" ref="O4:S4" si="6">IF(E4&gt;40,((E4-40)*$D4)*2,0)</f>
        <v>3000</v>
      </c>
      <c r="P4" s="23">
        <f t="shared" si="6"/>
        <v>0</v>
      </c>
      <c r="Q4" s="23">
        <f t="shared" si="6"/>
        <v>0</v>
      </c>
      <c r="R4" s="22">
        <f t="shared" si="6"/>
        <v>600</v>
      </c>
      <c r="S4" s="23">
        <f t="shared" si="6"/>
        <v>0</v>
      </c>
      <c r="T4" s="24">
        <f t="shared" ref="T4:X4" si="7">SUM(J4,O4)</f>
        <v>15000</v>
      </c>
      <c r="U4" s="24">
        <f t="shared" si="7"/>
        <v>11700</v>
      </c>
      <c r="V4" s="24">
        <f t="shared" si="7"/>
        <v>12000</v>
      </c>
      <c r="W4" s="24">
        <f t="shared" si="7"/>
        <v>12600</v>
      </c>
      <c r="X4" s="24">
        <f t="shared" si="7"/>
        <v>10500</v>
      </c>
      <c r="Y4" s="25">
        <f t="shared" ref="Y4:Y20" si="11">SUM(T4:X4)</f>
        <v>61800</v>
      </c>
      <c r="Z4" s="26">
        <f t="shared" ref="Z4:Z20" si="12">IF(Y4&lt;=12000,Y4*10%,IF(Y4&lt;=23885,Y4*15%,IF(Y4&lt;=35472,Y4*20%,IF(Y4&lt;=47059,Y4*25%,Y4*30%))))</f>
        <v>18540</v>
      </c>
      <c r="AA4" s="26">
        <f>Guideliness!$E$3*Y4</f>
        <v>1699.5</v>
      </c>
      <c r="AB4" s="26">
        <f>Guideliness!$E$4*Y4</f>
        <v>3708</v>
      </c>
      <c r="AC4" s="26">
        <f>Guideliness!$E$2*Y4</f>
        <v>927</v>
      </c>
      <c r="AD4" s="27">
        <f t="shared" ref="AD4:AD20" si="13">SUM(Z4:AC4)</f>
        <v>24874.5</v>
      </c>
      <c r="AE4" s="28">
        <f t="shared" ref="AE4:AE20" si="14">Y4-AD4</f>
        <v>36925.5</v>
      </c>
    </row>
    <row r="5">
      <c r="A5" s="7" t="s">
        <v>20</v>
      </c>
      <c r="B5" s="7" t="s">
        <v>21</v>
      </c>
      <c r="C5" s="7" t="s">
        <v>22</v>
      </c>
      <c r="D5" s="19">
        <f t="array" ref="D5">XLOOKUP(C5,Guideliness!$A$3:$A$7,Guideliness!$B$3:$B$7)</f>
        <v>160</v>
      </c>
      <c r="E5" s="20">
        <v>60.0</v>
      </c>
      <c r="F5" s="20">
        <v>30.0</v>
      </c>
      <c r="G5" s="20">
        <v>57.0</v>
      </c>
      <c r="H5" s="20">
        <v>40.0</v>
      </c>
      <c r="I5" s="20">
        <v>51.0</v>
      </c>
      <c r="J5" s="21">
        <f t="shared" ref="J5:N5" si="8">IF(E5&lt;40,E5*$D5,40*$D5)</f>
        <v>6400</v>
      </c>
      <c r="K5" s="21">
        <f t="shared" si="8"/>
        <v>4800</v>
      </c>
      <c r="L5" s="21">
        <f t="shared" si="8"/>
        <v>6400</v>
      </c>
      <c r="M5" s="21">
        <f t="shared" si="8"/>
        <v>6400</v>
      </c>
      <c r="N5" s="21">
        <f t="shared" si="8"/>
        <v>6400</v>
      </c>
      <c r="O5" s="22">
        <f t="shared" ref="O5:S5" si="9">IF(E5&gt;40,((E5-40)*$D5)*2,0)</f>
        <v>6400</v>
      </c>
      <c r="P5" s="23">
        <f t="shared" si="9"/>
        <v>0</v>
      </c>
      <c r="Q5" s="22">
        <f t="shared" si="9"/>
        <v>5440</v>
      </c>
      <c r="R5" s="23">
        <f t="shared" si="9"/>
        <v>0</v>
      </c>
      <c r="S5" s="22">
        <f t="shared" si="9"/>
        <v>3520</v>
      </c>
      <c r="T5" s="24">
        <f t="shared" ref="T5:X5" si="10">SUM(J5,O5)</f>
        <v>12800</v>
      </c>
      <c r="U5" s="24">
        <f t="shared" si="10"/>
        <v>4800</v>
      </c>
      <c r="V5" s="24">
        <f t="shared" si="10"/>
        <v>11840</v>
      </c>
      <c r="W5" s="24">
        <f t="shared" si="10"/>
        <v>6400</v>
      </c>
      <c r="X5" s="24">
        <f t="shared" si="10"/>
        <v>9920</v>
      </c>
      <c r="Y5" s="25">
        <f t="shared" si="11"/>
        <v>45760</v>
      </c>
      <c r="Z5" s="26">
        <f t="shared" si="12"/>
        <v>11440</v>
      </c>
      <c r="AA5" s="26">
        <f>Guideliness!$E$3*Y5</f>
        <v>1258.4</v>
      </c>
      <c r="AB5" s="26">
        <f>Guideliness!$E$4*Y5</f>
        <v>2745.6</v>
      </c>
      <c r="AC5" s="26">
        <f>Guideliness!$E$2*Y5</f>
        <v>686.4</v>
      </c>
      <c r="AD5" s="27">
        <f t="shared" si="13"/>
        <v>16130.4</v>
      </c>
      <c r="AE5" s="28">
        <f t="shared" si="14"/>
        <v>29629.6</v>
      </c>
    </row>
    <row r="6">
      <c r="A6" s="7" t="s">
        <v>23</v>
      </c>
      <c r="B6" s="7" t="s">
        <v>24</v>
      </c>
      <c r="C6" s="7" t="s">
        <v>25</v>
      </c>
      <c r="D6" s="19">
        <f t="array" ref="D6">XLOOKUP(C6,Guideliness!$A$3:$A$7,Guideliness!$B$3:$B$7)</f>
        <v>120</v>
      </c>
      <c r="E6" s="20">
        <v>45.0</v>
      </c>
      <c r="F6" s="20">
        <v>40.0</v>
      </c>
      <c r="G6" s="20">
        <v>44.0</v>
      </c>
      <c r="H6" s="20">
        <v>36.0</v>
      </c>
      <c r="I6" s="20">
        <v>50.0</v>
      </c>
      <c r="J6" s="21">
        <f t="shared" ref="J6:N6" si="15">IF(E6&lt;40,E6*$D6,40*$D6)</f>
        <v>4800</v>
      </c>
      <c r="K6" s="21">
        <f t="shared" si="15"/>
        <v>4800</v>
      </c>
      <c r="L6" s="21">
        <f t="shared" si="15"/>
        <v>4800</v>
      </c>
      <c r="M6" s="21">
        <f t="shared" si="15"/>
        <v>4320</v>
      </c>
      <c r="N6" s="21">
        <f t="shared" si="15"/>
        <v>4800</v>
      </c>
      <c r="O6" s="22">
        <f t="shared" ref="O6:S6" si="16">IF(E6&gt;40,((E6-40)*$D6)*2,0)</f>
        <v>1200</v>
      </c>
      <c r="P6" s="23">
        <f t="shared" si="16"/>
        <v>0</v>
      </c>
      <c r="Q6" s="22">
        <f t="shared" si="16"/>
        <v>960</v>
      </c>
      <c r="R6" s="23">
        <f t="shared" si="16"/>
        <v>0</v>
      </c>
      <c r="S6" s="22">
        <f t="shared" si="16"/>
        <v>2400</v>
      </c>
      <c r="T6" s="24">
        <f t="shared" ref="T6:X6" si="17">SUM(J6,O6)</f>
        <v>6000</v>
      </c>
      <c r="U6" s="24">
        <f t="shared" si="17"/>
        <v>4800</v>
      </c>
      <c r="V6" s="24">
        <f t="shared" si="17"/>
        <v>5760</v>
      </c>
      <c r="W6" s="24">
        <f t="shared" si="17"/>
        <v>4320</v>
      </c>
      <c r="X6" s="24">
        <f t="shared" si="17"/>
        <v>7200</v>
      </c>
      <c r="Y6" s="25">
        <f t="shared" si="11"/>
        <v>28080</v>
      </c>
      <c r="Z6" s="26">
        <f t="shared" si="12"/>
        <v>5616</v>
      </c>
      <c r="AA6" s="26">
        <f>Guideliness!$E$3*Y6</f>
        <v>772.2</v>
      </c>
      <c r="AB6" s="26">
        <f>Guideliness!$E$4*Y6</f>
        <v>1684.8</v>
      </c>
      <c r="AC6" s="26">
        <f>Guideliness!$E$2*Y6</f>
        <v>421.2</v>
      </c>
      <c r="AD6" s="27">
        <f t="shared" si="13"/>
        <v>8494.2</v>
      </c>
      <c r="AE6" s="28">
        <f t="shared" si="14"/>
        <v>19585.8</v>
      </c>
    </row>
    <row r="7">
      <c r="A7" s="7" t="s">
        <v>26</v>
      </c>
      <c r="B7" s="7" t="s">
        <v>27</v>
      </c>
      <c r="C7" s="7" t="s">
        <v>28</v>
      </c>
      <c r="D7" s="19">
        <f t="array" ref="D7">XLOOKUP(C7,Guideliness!$A$3:$A$7,Guideliness!$B$3:$B$7)</f>
        <v>240</v>
      </c>
      <c r="E7" s="20">
        <v>42.0</v>
      </c>
      <c r="F7" s="20">
        <v>40.0</v>
      </c>
      <c r="G7" s="20">
        <v>43.0</v>
      </c>
      <c r="H7" s="20">
        <v>50.0</v>
      </c>
      <c r="I7" s="20">
        <v>52.0</v>
      </c>
      <c r="J7" s="21">
        <f t="shared" ref="J7:N7" si="18">IF(E7&lt;40,E7*$D7,40*$D7)</f>
        <v>9600</v>
      </c>
      <c r="K7" s="21">
        <f t="shared" si="18"/>
        <v>9600</v>
      </c>
      <c r="L7" s="21">
        <f t="shared" si="18"/>
        <v>9600</v>
      </c>
      <c r="M7" s="21">
        <f t="shared" si="18"/>
        <v>9600</v>
      </c>
      <c r="N7" s="21">
        <f t="shared" si="18"/>
        <v>9600</v>
      </c>
      <c r="O7" s="22">
        <f t="shared" ref="O7:S7" si="19">IF(E7&gt;40,((E7-40)*$D7)*2,0)</f>
        <v>960</v>
      </c>
      <c r="P7" s="23">
        <f t="shared" si="19"/>
        <v>0</v>
      </c>
      <c r="Q7" s="22">
        <f t="shared" si="19"/>
        <v>1440</v>
      </c>
      <c r="R7" s="22">
        <f t="shared" si="19"/>
        <v>4800</v>
      </c>
      <c r="S7" s="22">
        <f t="shared" si="19"/>
        <v>5760</v>
      </c>
      <c r="T7" s="24">
        <f t="shared" ref="T7:X7" si="20">SUM(J7,O7)</f>
        <v>10560</v>
      </c>
      <c r="U7" s="24">
        <f t="shared" si="20"/>
        <v>9600</v>
      </c>
      <c r="V7" s="24">
        <f t="shared" si="20"/>
        <v>11040</v>
      </c>
      <c r="W7" s="24">
        <f t="shared" si="20"/>
        <v>14400</v>
      </c>
      <c r="X7" s="24">
        <f t="shared" si="20"/>
        <v>15360</v>
      </c>
      <c r="Y7" s="25">
        <f t="shared" si="11"/>
        <v>60960</v>
      </c>
      <c r="Z7" s="26">
        <f t="shared" si="12"/>
        <v>18288</v>
      </c>
      <c r="AA7" s="26">
        <f>Guideliness!$E$3*Y7</f>
        <v>1676.4</v>
      </c>
      <c r="AB7" s="26">
        <f>Guideliness!$E$4*Y7</f>
        <v>3657.6</v>
      </c>
      <c r="AC7" s="26">
        <f>Guideliness!$E$2*Y7</f>
        <v>914.4</v>
      </c>
      <c r="AD7" s="27">
        <f t="shared" si="13"/>
        <v>24536.4</v>
      </c>
      <c r="AE7" s="28">
        <f t="shared" si="14"/>
        <v>36423.6</v>
      </c>
    </row>
    <row r="8">
      <c r="A8" s="7" t="s">
        <v>29</v>
      </c>
      <c r="B8" s="7" t="s">
        <v>30</v>
      </c>
      <c r="C8" s="7" t="s">
        <v>31</v>
      </c>
      <c r="D8" s="19">
        <f t="array" ref="D8">XLOOKUP(C8,Guideliness!$A$3:$A$7,Guideliness!$B$3:$B$7)</f>
        <v>80</v>
      </c>
      <c r="E8" s="20">
        <v>40.0</v>
      </c>
      <c r="F8" s="20">
        <v>55.0</v>
      </c>
      <c r="G8" s="20">
        <v>32.0</v>
      </c>
      <c r="H8" s="20">
        <v>0.0</v>
      </c>
      <c r="I8" s="20">
        <v>60.0</v>
      </c>
      <c r="J8" s="21">
        <f t="shared" ref="J8:N8" si="21">IF(E8&lt;40,E8*$D8,40*$D8)</f>
        <v>3200</v>
      </c>
      <c r="K8" s="21">
        <f t="shared" si="21"/>
        <v>3200</v>
      </c>
      <c r="L8" s="21">
        <f t="shared" si="21"/>
        <v>2560</v>
      </c>
      <c r="M8" s="21">
        <f t="shared" si="21"/>
        <v>0</v>
      </c>
      <c r="N8" s="21">
        <f t="shared" si="21"/>
        <v>3200</v>
      </c>
      <c r="O8" s="23">
        <f t="shared" ref="O8:S8" si="22">IF(E8&gt;40,((E8-40)*$D8)*2,0)</f>
        <v>0</v>
      </c>
      <c r="P8" s="22">
        <f t="shared" si="22"/>
        <v>2400</v>
      </c>
      <c r="Q8" s="23">
        <f t="shared" si="22"/>
        <v>0</v>
      </c>
      <c r="R8" s="23">
        <f t="shared" si="22"/>
        <v>0</v>
      </c>
      <c r="S8" s="22">
        <f t="shared" si="22"/>
        <v>3200</v>
      </c>
      <c r="T8" s="24">
        <f t="shared" ref="T8:X8" si="23">SUM(J8,O8)</f>
        <v>3200</v>
      </c>
      <c r="U8" s="24">
        <f t="shared" si="23"/>
        <v>5600</v>
      </c>
      <c r="V8" s="24">
        <f t="shared" si="23"/>
        <v>2560</v>
      </c>
      <c r="W8" s="24">
        <f t="shared" si="23"/>
        <v>0</v>
      </c>
      <c r="X8" s="24">
        <f t="shared" si="23"/>
        <v>6400</v>
      </c>
      <c r="Y8" s="25">
        <f t="shared" si="11"/>
        <v>17760</v>
      </c>
      <c r="Z8" s="26">
        <f t="shared" si="12"/>
        <v>2664</v>
      </c>
      <c r="AA8" s="26">
        <f>Guideliness!$E$3*Y8</f>
        <v>488.4</v>
      </c>
      <c r="AB8" s="26">
        <f>Guideliness!$E$4*Y8</f>
        <v>1065.6</v>
      </c>
      <c r="AC8" s="26">
        <f>Guideliness!$E$2*Y8</f>
        <v>266.4</v>
      </c>
      <c r="AD8" s="27">
        <f t="shared" si="13"/>
        <v>4484.4</v>
      </c>
      <c r="AE8" s="28">
        <f t="shared" si="14"/>
        <v>13275.6</v>
      </c>
    </row>
    <row r="9">
      <c r="C9" s="7" t="s">
        <v>32</v>
      </c>
      <c r="D9" s="19" t="str">
        <f t="array" ref="D9">XLOOKUP(C9,Guideliness!$A$3:$A$7,Guideliness!$B$3:$B$7)</f>
        <v>#N/A</v>
      </c>
      <c r="E9" s="29"/>
      <c r="F9" s="29"/>
      <c r="G9" s="29"/>
      <c r="H9" s="29"/>
      <c r="I9" s="29"/>
      <c r="J9" s="21" t="str">
        <f t="shared" ref="J9:N9" si="24">IF(E9&lt;40,E9*$D9,40*$D9)</f>
        <v>#N/A</v>
      </c>
      <c r="K9" s="21" t="str">
        <f t="shared" si="24"/>
        <v>#N/A</v>
      </c>
      <c r="L9" s="21" t="str">
        <f t="shared" si="24"/>
        <v>#N/A</v>
      </c>
      <c r="M9" s="21" t="str">
        <f t="shared" si="24"/>
        <v>#N/A</v>
      </c>
      <c r="N9" s="21" t="str">
        <f t="shared" si="24"/>
        <v>#N/A</v>
      </c>
      <c r="O9" s="23">
        <f t="shared" ref="O9:S9" si="25">IF(E9&gt;40,((E9-40)*$D9)*2,0)</f>
        <v>0</v>
      </c>
      <c r="P9" s="23">
        <f t="shared" si="25"/>
        <v>0</v>
      </c>
      <c r="Q9" s="23">
        <f t="shared" si="25"/>
        <v>0</v>
      </c>
      <c r="R9" s="23">
        <f t="shared" si="25"/>
        <v>0</v>
      </c>
      <c r="S9" s="23">
        <f t="shared" si="25"/>
        <v>0</v>
      </c>
      <c r="T9" s="24" t="str">
        <f t="shared" ref="T9:X9" si="26">SUM(J9,O9)</f>
        <v>#N/A</v>
      </c>
      <c r="U9" s="24" t="str">
        <f t="shared" si="26"/>
        <v>#N/A</v>
      </c>
      <c r="V9" s="24" t="str">
        <f t="shared" si="26"/>
        <v>#N/A</v>
      </c>
      <c r="W9" s="24" t="str">
        <f t="shared" si="26"/>
        <v>#N/A</v>
      </c>
      <c r="X9" s="24" t="str">
        <f t="shared" si="26"/>
        <v>#N/A</v>
      </c>
      <c r="Y9" s="30" t="str">
        <f t="shared" si="11"/>
        <v>#N/A</v>
      </c>
      <c r="Z9" s="31" t="str">
        <f t="shared" si="12"/>
        <v>#N/A</v>
      </c>
      <c r="AA9" s="31" t="str">
        <f>Guideliness!$E$3*Y9</f>
        <v>#N/A</v>
      </c>
      <c r="AB9" s="31" t="str">
        <f>Guideliness!$E$4*Y9</f>
        <v>#N/A</v>
      </c>
      <c r="AC9" s="31" t="str">
        <f>Guideliness!$E$2*Y9</f>
        <v>#N/A</v>
      </c>
      <c r="AD9" s="32" t="str">
        <f t="shared" si="13"/>
        <v>#N/A</v>
      </c>
      <c r="AE9" s="33" t="str">
        <f t="shared" si="14"/>
        <v>#N/A</v>
      </c>
    </row>
    <row r="10">
      <c r="C10" s="7" t="s">
        <v>32</v>
      </c>
      <c r="D10" s="19" t="str">
        <f t="array" ref="D10">XLOOKUP(C10,Guideliness!$A$3:$A$7,Guideliness!$B$3:$B$7)</f>
        <v>#N/A</v>
      </c>
      <c r="E10" s="29"/>
      <c r="F10" s="29"/>
      <c r="G10" s="29"/>
      <c r="H10" s="29"/>
      <c r="I10" s="29"/>
      <c r="J10" s="21" t="str">
        <f t="shared" ref="J10:N10" si="27">IF(E10&lt;40,E10*$D10,40*$D10)</f>
        <v>#N/A</v>
      </c>
      <c r="K10" s="21" t="str">
        <f t="shared" si="27"/>
        <v>#N/A</v>
      </c>
      <c r="L10" s="21" t="str">
        <f t="shared" si="27"/>
        <v>#N/A</v>
      </c>
      <c r="M10" s="21" t="str">
        <f t="shared" si="27"/>
        <v>#N/A</v>
      </c>
      <c r="N10" s="21" t="str">
        <f t="shared" si="27"/>
        <v>#N/A</v>
      </c>
      <c r="O10" s="23">
        <f t="shared" ref="O10:S10" si="28">IF(E10&gt;40,((E10-40)*$D10)*2,0)</f>
        <v>0</v>
      </c>
      <c r="P10" s="23">
        <f t="shared" si="28"/>
        <v>0</v>
      </c>
      <c r="Q10" s="23">
        <f t="shared" si="28"/>
        <v>0</v>
      </c>
      <c r="R10" s="23">
        <f t="shared" si="28"/>
        <v>0</v>
      </c>
      <c r="S10" s="23">
        <f t="shared" si="28"/>
        <v>0</v>
      </c>
      <c r="T10" s="24" t="str">
        <f t="shared" ref="T10:X10" si="29">SUM(J10,O10)</f>
        <v>#N/A</v>
      </c>
      <c r="U10" s="24" t="str">
        <f t="shared" si="29"/>
        <v>#N/A</v>
      </c>
      <c r="V10" s="24" t="str">
        <f t="shared" si="29"/>
        <v>#N/A</v>
      </c>
      <c r="W10" s="24" t="str">
        <f t="shared" si="29"/>
        <v>#N/A</v>
      </c>
      <c r="X10" s="24" t="str">
        <f t="shared" si="29"/>
        <v>#N/A</v>
      </c>
      <c r="Y10" s="30" t="str">
        <f t="shared" si="11"/>
        <v>#N/A</v>
      </c>
      <c r="Z10" s="31" t="str">
        <f t="shared" si="12"/>
        <v>#N/A</v>
      </c>
      <c r="AA10" s="31" t="str">
        <f>Guideliness!$E$3*Y10</f>
        <v>#N/A</v>
      </c>
      <c r="AB10" s="31" t="str">
        <f>Guideliness!$E$4*Y10</f>
        <v>#N/A</v>
      </c>
      <c r="AC10" s="31" t="str">
        <f>Guideliness!$E$2*Y10</f>
        <v>#N/A</v>
      </c>
      <c r="AD10" s="32" t="str">
        <f t="shared" si="13"/>
        <v>#N/A</v>
      </c>
      <c r="AE10" s="33" t="str">
        <f t="shared" si="14"/>
        <v>#N/A</v>
      </c>
    </row>
    <row r="11">
      <c r="C11" s="7" t="s">
        <v>32</v>
      </c>
      <c r="D11" s="19" t="str">
        <f t="array" ref="D11">XLOOKUP(C11,Guideliness!$A$3:$A$7,Guideliness!$B$3:$B$7)</f>
        <v>#N/A</v>
      </c>
      <c r="E11" s="29"/>
      <c r="F11" s="29"/>
      <c r="G11" s="29"/>
      <c r="H11" s="29"/>
      <c r="I11" s="29"/>
      <c r="J11" s="21" t="str">
        <f t="shared" ref="J11:N11" si="30">IF(E11&lt;40,E11*$D11,40*$D11)</f>
        <v>#N/A</v>
      </c>
      <c r="K11" s="21" t="str">
        <f t="shared" si="30"/>
        <v>#N/A</v>
      </c>
      <c r="L11" s="21" t="str">
        <f t="shared" si="30"/>
        <v>#N/A</v>
      </c>
      <c r="M11" s="21" t="str">
        <f t="shared" si="30"/>
        <v>#N/A</v>
      </c>
      <c r="N11" s="21" t="str">
        <f t="shared" si="30"/>
        <v>#N/A</v>
      </c>
      <c r="O11" s="23">
        <f t="shared" ref="O11:S11" si="31">IF(E11&gt;40,((E11-40)*$D11)*2,0)</f>
        <v>0</v>
      </c>
      <c r="P11" s="23">
        <f t="shared" si="31"/>
        <v>0</v>
      </c>
      <c r="Q11" s="23">
        <f t="shared" si="31"/>
        <v>0</v>
      </c>
      <c r="R11" s="23">
        <f t="shared" si="31"/>
        <v>0</v>
      </c>
      <c r="S11" s="23">
        <f t="shared" si="31"/>
        <v>0</v>
      </c>
      <c r="T11" s="24" t="str">
        <f t="shared" ref="T11:X11" si="32">SUM(J11,O11)</f>
        <v>#N/A</v>
      </c>
      <c r="U11" s="24" t="str">
        <f t="shared" si="32"/>
        <v>#N/A</v>
      </c>
      <c r="V11" s="24" t="str">
        <f t="shared" si="32"/>
        <v>#N/A</v>
      </c>
      <c r="W11" s="24" t="str">
        <f t="shared" si="32"/>
        <v>#N/A</v>
      </c>
      <c r="X11" s="24" t="str">
        <f t="shared" si="32"/>
        <v>#N/A</v>
      </c>
      <c r="Y11" s="30" t="str">
        <f t="shared" si="11"/>
        <v>#N/A</v>
      </c>
      <c r="Z11" s="31" t="str">
        <f t="shared" si="12"/>
        <v>#N/A</v>
      </c>
      <c r="AA11" s="31" t="str">
        <f>Guideliness!$E$3*Y11</f>
        <v>#N/A</v>
      </c>
      <c r="AB11" s="31" t="str">
        <f>Guideliness!$E$4*Y11</f>
        <v>#N/A</v>
      </c>
      <c r="AC11" s="31" t="str">
        <f>Guideliness!$E$2*Y11</f>
        <v>#N/A</v>
      </c>
      <c r="AD11" s="32" t="str">
        <f t="shared" si="13"/>
        <v>#N/A</v>
      </c>
      <c r="AE11" s="33" t="str">
        <f t="shared" si="14"/>
        <v>#N/A</v>
      </c>
    </row>
    <row r="12">
      <c r="C12" s="7" t="s">
        <v>32</v>
      </c>
      <c r="D12" s="19" t="str">
        <f t="array" ref="D12">XLOOKUP(C12,Guideliness!$A$3:$A$7,Guideliness!$B$3:$B$7)</f>
        <v>#N/A</v>
      </c>
      <c r="E12" s="29"/>
      <c r="F12" s="29"/>
      <c r="G12" s="29"/>
      <c r="H12" s="29"/>
      <c r="I12" s="29"/>
      <c r="J12" s="21" t="str">
        <f t="shared" ref="J12:N12" si="33">IF(E12&lt;40,E12*$D12,40*$D12)</f>
        <v>#N/A</v>
      </c>
      <c r="K12" s="21" t="str">
        <f t="shared" si="33"/>
        <v>#N/A</v>
      </c>
      <c r="L12" s="21" t="str">
        <f t="shared" si="33"/>
        <v>#N/A</v>
      </c>
      <c r="M12" s="21" t="str">
        <f t="shared" si="33"/>
        <v>#N/A</v>
      </c>
      <c r="N12" s="21" t="str">
        <f t="shared" si="33"/>
        <v>#N/A</v>
      </c>
      <c r="O12" s="23">
        <f t="shared" ref="O12:S12" si="34">IF(E12&gt;40,((E12-40)*$D12)*2,0)</f>
        <v>0</v>
      </c>
      <c r="P12" s="23">
        <f t="shared" si="34"/>
        <v>0</v>
      </c>
      <c r="Q12" s="23">
        <f t="shared" si="34"/>
        <v>0</v>
      </c>
      <c r="R12" s="23">
        <f t="shared" si="34"/>
        <v>0</v>
      </c>
      <c r="S12" s="23">
        <f t="shared" si="34"/>
        <v>0</v>
      </c>
      <c r="T12" s="24" t="str">
        <f t="shared" ref="T12:X12" si="35">SUM(J12,O12)</f>
        <v>#N/A</v>
      </c>
      <c r="U12" s="24" t="str">
        <f t="shared" si="35"/>
        <v>#N/A</v>
      </c>
      <c r="V12" s="24" t="str">
        <f t="shared" si="35"/>
        <v>#N/A</v>
      </c>
      <c r="W12" s="24" t="str">
        <f t="shared" si="35"/>
        <v>#N/A</v>
      </c>
      <c r="X12" s="24" t="str">
        <f t="shared" si="35"/>
        <v>#N/A</v>
      </c>
      <c r="Y12" s="30" t="str">
        <f t="shared" si="11"/>
        <v>#N/A</v>
      </c>
      <c r="Z12" s="31" t="str">
        <f t="shared" si="12"/>
        <v>#N/A</v>
      </c>
      <c r="AA12" s="31" t="str">
        <f>Guideliness!$E$3*Y12</f>
        <v>#N/A</v>
      </c>
      <c r="AB12" s="31" t="str">
        <f>Guideliness!$E$4*Y12</f>
        <v>#N/A</v>
      </c>
      <c r="AC12" s="31" t="str">
        <f>Guideliness!$E$2*Y12</f>
        <v>#N/A</v>
      </c>
      <c r="AD12" s="32" t="str">
        <f t="shared" si="13"/>
        <v>#N/A</v>
      </c>
      <c r="AE12" s="33" t="str">
        <f t="shared" si="14"/>
        <v>#N/A</v>
      </c>
    </row>
    <row r="13">
      <c r="C13" s="7" t="s">
        <v>32</v>
      </c>
      <c r="D13" s="19" t="str">
        <f t="array" ref="D13">XLOOKUP(C13,Guideliness!$A$3:$A$7,Guideliness!$B$3:$B$7)</f>
        <v>#N/A</v>
      </c>
      <c r="E13" s="29"/>
      <c r="F13" s="29"/>
      <c r="G13" s="29"/>
      <c r="H13" s="29"/>
      <c r="I13" s="29"/>
      <c r="J13" s="21" t="str">
        <f t="shared" ref="J13:N13" si="36">IF(E13&lt;40,E13*$D13,40*$D13)</f>
        <v>#N/A</v>
      </c>
      <c r="K13" s="21" t="str">
        <f t="shared" si="36"/>
        <v>#N/A</v>
      </c>
      <c r="L13" s="21" t="str">
        <f t="shared" si="36"/>
        <v>#N/A</v>
      </c>
      <c r="M13" s="21" t="str">
        <f t="shared" si="36"/>
        <v>#N/A</v>
      </c>
      <c r="N13" s="21" t="str">
        <f t="shared" si="36"/>
        <v>#N/A</v>
      </c>
      <c r="O13" s="23">
        <f t="shared" ref="O13:S13" si="37">IF(E13&gt;40,((E13-40)*$D13)*2,0)</f>
        <v>0</v>
      </c>
      <c r="P13" s="23">
        <f t="shared" si="37"/>
        <v>0</v>
      </c>
      <c r="Q13" s="23">
        <f t="shared" si="37"/>
        <v>0</v>
      </c>
      <c r="R13" s="23">
        <f t="shared" si="37"/>
        <v>0</v>
      </c>
      <c r="S13" s="23">
        <f t="shared" si="37"/>
        <v>0</v>
      </c>
      <c r="T13" s="24" t="str">
        <f t="shared" ref="T13:X13" si="38">SUM(J13,O13)</f>
        <v>#N/A</v>
      </c>
      <c r="U13" s="24" t="str">
        <f t="shared" si="38"/>
        <v>#N/A</v>
      </c>
      <c r="V13" s="24" t="str">
        <f t="shared" si="38"/>
        <v>#N/A</v>
      </c>
      <c r="W13" s="24" t="str">
        <f t="shared" si="38"/>
        <v>#N/A</v>
      </c>
      <c r="X13" s="24" t="str">
        <f t="shared" si="38"/>
        <v>#N/A</v>
      </c>
      <c r="Y13" s="30" t="str">
        <f t="shared" si="11"/>
        <v>#N/A</v>
      </c>
      <c r="Z13" s="31" t="str">
        <f t="shared" si="12"/>
        <v>#N/A</v>
      </c>
      <c r="AA13" s="31" t="str">
        <f>Guideliness!$E$3*Y13</f>
        <v>#N/A</v>
      </c>
      <c r="AB13" s="31" t="str">
        <f>Guideliness!$E$4*Y13</f>
        <v>#N/A</v>
      </c>
      <c r="AC13" s="31" t="str">
        <f>Guideliness!$E$2*Y13</f>
        <v>#N/A</v>
      </c>
      <c r="AD13" s="32" t="str">
        <f t="shared" si="13"/>
        <v>#N/A</v>
      </c>
      <c r="AE13" s="33" t="str">
        <f t="shared" si="14"/>
        <v>#N/A</v>
      </c>
    </row>
    <row r="14">
      <c r="C14" s="7" t="s">
        <v>32</v>
      </c>
      <c r="D14" s="19" t="str">
        <f t="array" ref="D14">XLOOKUP(C14,Guideliness!$A$3:$A$7,Guideliness!$B$3:$B$7)</f>
        <v>#N/A</v>
      </c>
      <c r="E14" s="29"/>
      <c r="F14" s="29"/>
      <c r="G14" s="29"/>
      <c r="H14" s="29"/>
      <c r="I14" s="29"/>
      <c r="J14" s="21" t="str">
        <f t="shared" ref="J14:N14" si="39">IF(E14&lt;40,E14*$D14,40*$D14)</f>
        <v>#N/A</v>
      </c>
      <c r="K14" s="21" t="str">
        <f t="shared" si="39"/>
        <v>#N/A</v>
      </c>
      <c r="L14" s="21" t="str">
        <f t="shared" si="39"/>
        <v>#N/A</v>
      </c>
      <c r="M14" s="21" t="str">
        <f t="shared" si="39"/>
        <v>#N/A</v>
      </c>
      <c r="N14" s="21" t="str">
        <f t="shared" si="39"/>
        <v>#N/A</v>
      </c>
      <c r="O14" s="23">
        <f t="shared" ref="O14:S14" si="40">IF(E14&gt;40,((E14-40)*$D14)*2,0)</f>
        <v>0</v>
      </c>
      <c r="P14" s="23">
        <f t="shared" si="40"/>
        <v>0</v>
      </c>
      <c r="Q14" s="23">
        <f t="shared" si="40"/>
        <v>0</v>
      </c>
      <c r="R14" s="23">
        <f t="shared" si="40"/>
        <v>0</v>
      </c>
      <c r="S14" s="23">
        <f t="shared" si="40"/>
        <v>0</v>
      </c>
      <c r="T14" s="24" t="str">
        <f t="shared" ref="T14:X14" si="41">SUM(J14,O14)</f>
        <v>#N/A</v>
      </c>
      <c r="U14" s="24" t="str">
        <f t="shared" si="41"/>
        <v>#N/A</v>
      </c>
      <c r="V14" s="24" t="str">
        <f t="shared" si="41"/>
        <v>#N/A</v>
      </c>
      <c r="W14" s="24" t="str">
        <f t="shared" si="41"/>
        <v>#N/A</v>
      </c>
      <c r="X14" s="24" t="str">
        <f t="shared" si="41"/>
        <v>#N/A</v>
      </c>
      <c r="Y14" s="30" t="str">
        <f t="shared" si="11"/>
        <v>#N/A</v>
      </c>
      <c r="Z14" s="31" t="str">
        <f t="shared" si="12"/>
        <v>#N/A</v>
      </c>
      <c r="AA14" s="31" t="str">
        <f>Guideliness!$E$3*Y14</f>
        <v>#N/A</v>
      </c>
      <c r="AB14" s="31" t="str">
        <f>Guideliness!$E$4*Y14</f>
        <v>#N/A</v>
      </c>
      <c r="AC14" s="31" t="str">
        <f>Guideliness!$E$2*Y14</f>
        <v>#N/A</v>
      </c>
      <c r="AD14" s="32" t="str">
        <f t="shared" si="13"/>
        <v>#N/A</v>
      </c>
      <c r="AE14" s="33" t="str">
        <f t="shared" si="14"/>
        <v>#N/A</v>
      </c>
    </row>
    <row r="15">
      <c r="C15" s="7" t="s">
        <v>32</v>
      </c>
      <c r="D15" s="19" t="str">
        <f t="array" ref="D15">XLOOKUP(C15,Guideliness!$A$3:$A$7,Guideliness!$B$3:$B$7)</f>
        <v>#N/A</v>
      </c>
      <c r="E15" s="29"/>
      <c r="F15" s="29"/>
      <c r="G15" s="29"/>
      <c r="H15" s="29"/>
      <c r="I15" s="29"/>
      <c r="J15" s="21" t="str">
        <f t="shared" ref="J15:N15" si="42">IF(E15&lt;40,E15*$D15,40*$D15)</f>
        <v>#N/A</v>
      </c>
      <c r="K15" s="21" t="str">
        <f t="shared" si="42"/>
        <v>#N/A</v>
      </c>
      <c r="L15" s="21" t="str">
        <f t="shared" si="42"/>
        <v>#N/A</v>
      </c>
      <c r="M15" s="21" t="str">
        <f t="shared" si="42"/>
        <v>#N/A</v>
      </c>
      <c r="N15" s="21" t="str">
        <f t="shared" si="42"/>
        <v>#N/A</v>
      </c>
      <c r="O15" s="23">
        <f t="shared" ref="O15:S15" si="43">IF(E15&gt;40,((E15-40)*$D15)*2,0)</f>
        <v>0</v>
      </c>
      <c r="P15" s="23">
        <f t="shared" si="43"/>
        <v>0</v>
      </c>
      <c r="Q15" s="23">
        <f t="shared" si="43"/>
        <v>0</v>
      </c>
      <c r="R15" s="23">
        <f t="shared" si="43"/>
        <v>0</v>
      </c>
      <c r="S15" s="23">
        <f t="shared" si="43"/>
        <v>0</v>
      </c>
      <c r="T15" s="24" t="str">
        <f t="shared" ref="T15:X15" si="44">SUM(J15,O15)</f>
        <v>#N/A</v>
      </c>
      <c r="U15" s="24" t="str">
        <f t="shared" si="44"/>
        <v>#N/A</v>
      </c>
      <c r="V15" s="24" t="str">
        <f t="shared" si="44"/>
        <v>#N/A</v>
      </c>
      <c r="W15" s="24" t="str">
        <f t="shared" si="44"/>
        <v>#N/A</v>
      </c>
      <c r="X15" s="24" t="str">
        <f t="shared" si="44"/>
        <v>#N/A</v>
      </c>
      <c r="Y15" s="30" t="str">
        <f t="shared" si="11"/>
        <v>#N/A</v>
      </c>
      <c r="Z15" s="31" t="str">
        <f t="shared" si="12"/>
        <v>#N/A</v>
      </c>
      <c r="AA15" s="31" t="str">
        <f>Guideliness!$E$3*Y15</f>
        <v>#N/A</v>
      </c>
      <c r="AB15" s="31" t="str">
        <f>Guideliness!$E$4*Y15</f>
        <v>#N/A</v>
      </c>
      <c r="AC15" s="31" t="str">
        <f>Guideliness!$E$2*Y15</f>
        <v>#N/A</v>
      </c>
      <c r="AD15" s="32" t="str">
        <f t="shared" si="13"/>
        <v>#N/A</v>
      </c>
      <c r="AE15" s="33" t="str">
        <f t="shared" si="14"/>
        <v>#N/A</v>
      </c>
    </row>
    <row r="16">
      <c r="C16" s="7" t="s">
        <v>32</v>
      </c>
      <c r="D16" s="19" t="str">
        <f t="array" ref="D16">XLOOKUP(C16,Guideliness!$A$3:$A$7,Guideliness!$B$3:$B$7)</f>
        <v>#N/A</v>
      </c>
      <c r="E16" s="29"/>
      <c r="F16" s="29"/>
      <c r="G16" s="29"/>
      <c r="H16" s="29"/>
      <c r="I16" s="29"/>
      <c r="J16" s="21" t="str">
        <f t="shared" ref="J16:N16" si="45">IF(E16&lt;40,E16*$D16,40*$D16)</f>
        <v>#N/A</v>
      </c>
      <c r="K16" s="21" t="str">
        <f t="shared" si="45"/>
        <v>#N/A</v>
      </c>
      <c r="L16" s="21" t="str">
        <f t="shared" si="45"/>
        <v>#N/A</v>
      </c>
      <c r="M16" s="21" t="str">
        <f t="shared" si="45"/>
        <v>#N/A</v>
      </c>
      <c r="N16" s="21" t="str">
        <f t="shared" si="45"/>
        <v>#N/A</v>
      </c>
      <c r="O16" s="23">
        <f t="shared" ref="O16:S16" si="46">IF(E16&gt;40,((E16-40)*$D16)*2,0)</f>
        <v>0</v>
      </c>
      <c r="P16" s="23">
        <f t="shared" si="46"/>
        <v>0</v>
      </c>
      <c r="Q16" s="23">
        <f t="shared" si="46"/>
        <v>0</v>
      </c>
      <c r="R16" s="23">
        <f t="shared" si="46"/>
        <v>0</v>
      </c>
      <c r="S16" s="23">
        <f t="shared" si="46"/>
        <v>0</v>
      </c>
      <c r="T16" s="24" t="str">
        <f t="shared" ref="T16:X16" si="47">SUM(J16,O16)</f>
        <v>#N/A</v>
      </c>
      <c r="U16" s="24" t="str">
        <f t="shared" si="47"/>
        <v>#N/A</v>
      </c>
      <c r="V16" s="24" t="str">
        <f t="shared" si="47"/>
        <v>#N/A</v>
      </c>
      <c r="W16" s="24" t="str">
        <f t="shared" si="47"/>
        <v>#N/A</v>
      </c>
      <c r="X16" s="24" t="str">
        <f t="shared" si="47"/>
        <v>#N/A</v>
      </c>
      <c r="Y16" s="30" t="str">
        <f t="shared" si="11"/>
        <v>#N/A</v>
      </c>
      <c r="Z16" s="31" t="str">
        <f t="shared" si="12"/>
        <v>#N/A</v>
      </c>
      <c r="AA16" s="31" t="str">
        <f>Guideliness!$E$3*Y16</f>
        <v>#N/A</v>
      </c>
      <c r="AB16" s="31" t="str">
        <f>Guideliness!$E$4*Y16</f>
        <v>#N/A</v>
      </c>
      <c r="AC16" s="31" t="str">
        <f>Guideliness!$E$2*Y16</f>
        <v>#N/A</v>
      </c>
      <c r="AD16" s="32" t="str">
        <f t="shared" si="13"/>
        <v>#N/A</v>
      </c>
      <c r="AE16" s="33" t="str">
        <f t="shared" si="14"/>
        <v>#N/A</v>
      </c>
    </row>
    <row r="17">
      <c r="C17" s="7" t="s">
        <v>32</v>
      </c>
      <c r="D17" s="19" t="str">
        <f t="array" ref="D17">XLOOKUP(C17,Guideliness!$A$3:$A$7,Guideliness!$B$3:$B$7)</f>
        <v>#N/A</v>
      </c>
      <c r="E17" s="29"/>
      <c r="F17" s="29"/>
      <c r="G17" s="29"/>
      <c r="H17" s="29"/>
      <c r="I17" s="29"/>
      <c r="J17" s="21" t="str">
        <f t="shared" ref="J17:N17" si="48">IF(E17&lt;40,E17*$D17,40*$D17)</f>
        <v>#N/A</v>
      </c>
      <c r="K17" s="21" t="str">
        <f t="shared" si="48"/>
        <v>#N/A</v>
      </c>
      <c r="L17" s="21" t="str">
        <f t="shared" si="48"/>
        <v>#N/A</v>
      </c>
      <c r="M17" s="21" t="str">
        <f t="shared" si="48"/>
        <v>#N/A</v>
      </c>
      <c r="N17" s="21" t="str">
        <f t="shared" si="48"/>
        <v>#N/A</v>
      </c>
      <c r="O17" s="23">
        <f t="shared" ref="O17:S17" si="49">IF(E17&gt;40,((E17-40)*$D17)*2,0)</f>
        <v>0</v>
      </c>
      <c r="P17" s="23">
        <f t="shared" si="49"/>
        <v>0</v>
      </c>
      <c r="Q17" s="23">
        <f t="shared" si="49"/>
        <v>0</v>
      </c>
      <c r="R17" s="23">
        <f t="shared" si="49"/>
        <v>0</v>
      </c>
      <c r="S17" s="23">
        <f t="shared" si="49"/>
        <v>0</v>
      </c>
      <c r="T17" s="24" t="str">
        <f t="shared" ref="T17:X17" si="50">SUM(J17,O17)</f>
        <v>#N/A</v>
      </c>
      <c r="U17" s="24" t="str">
        <f t="shared" si="50"/>
        <v>#N/A</v>
      </c>
      <c r="V17" s="24" t="str">
        <f t="shared" si="50"/>
        <v>#N/A</v>
      </c>
      <c r="W17" s="24" t="str">
        <f t="shared" si="50"/>
        <v>#N/A</v>
      </c>
      <c r="X17" s="24" t="str">
        <f t="shared" si="50"/>
        <v>#N/A</v>
      </c>
      <c r="Y17" s="30" t="str">
        <f t="shared" si="11"/>
        <v>#N/A</v>
      </c>
      <c r="Z17" s="31" t="str">
        <f t="shared" si="12"/>
        <v>#N/A</v>
      </c>
      <c r="AA17" s="31" t="str">
        <f>Guideliness!$E$3*Y17</f>
        <v>#N/A</v>
      </c>
      <c r="AB17" s="31" t="str">
        <f>Guideliness!$E$4*Y17</f>
        <v>#N/A</v>
      </c>
      <c r="AC17" s="31" t="str">
        <f>Guideliness!$E$2*Y17</f>
        <v>#N/A</v>
      </c>
      <c r="AD17" s="32" t="str">
        <f t="shared" si="13"/>
        <v>#N/A</v>
      </c>
      <c r="AE17" s="33" t="str">
        <f t="shared" si="14"/>
        <v>#N/A</v>
      </c>
    </row>
    <row r="18">
      <c r="C18" s="7" t="s">
        <v>32</v>
      </c>
      <c r="D18" s="19" t="str">
        <f t="array" ref="D18">XLOOKUP(C18,Guideliness!$A$3:$A$7,Guideliness!$B$3:$B$7)</f>
        <v>#N/A</v>
      </c>
      <c r="E18" s="29"/>
      <c r="F18" s="29"/>
      <c r="G18" s="29"/>
      <c r="H18" s="29"/>
      <c r="I18" s="29"/>
      <c r="J18" s="21" t="str">
        <f t="shared" ref="J18:N18" si="51">IF(E18&lt;40,E18*$D18,40*$D18)</f>
        <v>#N/A</v>
      </c>
      <c r="K18" s="21" t="str">
        <f t="shared" si="51"/>
        <v>#N/A</v>
      </c>
      <c r="L18" s="21" t="str">
        <f t="shared" si="51"/>
        <v>#N/A</v>
      </c>
      <c r="M18" s="21" t="str">
        <f t="shared" si="51"/>
        <v>#N/A</v>
      </c>
      <c r="N18" s="21" t="str">
        <f t="shared" si="51"/>
        <v>#N/A</v>
      </c>
      <c r="O18" s="23">
        <f t="shared" ref="O18:S18" si="52">IF(E18&gt;40,((E18-40)*$D18)*2,0)</f>
        <v>0</v>
      </c>
      <c r="P18" s="23">
        <f t="shared" si="52"/>
        <v>0</v>
      </c>
      <c r="Q18" s="23">
        <f t="shared" si="52"/>
        <v>0</v>
      </c>
      <c r="R18" s="23">
        <f t="shared" si="52"/>
        <v>0</v>
      </c>
      <c r="S18" s="23">
        <f t="shared" si="52"/>
        <v>0</v>
      </c>
      <c r="T18" s="24" t="str">
        <f t="shared" ref="T18:X18" si="53">SUM(J18,O18)</f>
        <v>#N/A</v>
      </c>
      <c r="U18" s="24" t="str">
        <f t="shared" si="53"/>
        <v>#N/A</v>
      </c>
      <c r="V18" s="24" t="str">
        <f t="shared" si="53"/>
        <v>#N/A</v>
      </c>
      <c r="W18" s="24" t="str">
        <f t="shared" si="53"/>
        <v>#N/A</v>
      </c>
      <c r="X18" s="24" t="str">
        <f t="shared" si="53"/>
        <v>#N/A</v>
      </c>
      <c r="Y18" s="30" t="str">
        <f t="shared" si="11"/>
        <v>#N/A</v>
      </c>
      <c r="Z18" s="31" t="str">
        <f t="shared" si="12"/>
        <v>#N/A</v>
      </c>
      <c r="AA18" s="31" t="str">
        <f>Guideliness!$E$3*Y18</f>
        <v>#N/A</v>
      </c>
      <c r="AB18" s="31" t="str">
        <f>Guideliness!$E$4*Y18</f>
        <v>#N/A</v>
      </c>
      <c r="AC18" s="31" t="str">
        <f>Guideliness!$E$2*Y18</f>
        <v>#N/A</v>
      </c>
      <c r="AD18" s="32" t="str">
        <f t="shared" si="13"/>
        <v>#N/A</v>
      </c>
      <c r="AE18" s="33" t="str">
        <f t="shared" si="14"/>
        <v>#N/A</v>
      </c>
    </row>
    <row r="19">
      <c r="C19" s="7" t="s">
        <v>32</v>
      </c>
      <c r="D19" s="19" t="str">
        <f t="array" ref="D19">XLOOKUP(C19,Guideliness!$A$3:$A$7,Guideliness!$B$3:$B$7)</f>
        <v>#N/A</v>
      </c>
      <c r="E19" s="29"/>
      <c r="F19" s="29"/>
      <c r="G19" s="29"/>
      <c r="H19" s="29"/>
      <c r="I19" s="29"/>
      <c r="J19" s="21" t="str">
        <f t="shared" ref="J19:N19" si="54">IF(E19&lt;40,E19*$D19,40*$D19)</f>
        <v>#N/A</v>
      </c>
      <c r="K19" s="21" t="str">
        <f t="shared" si="54"/>
        <v>#N/A</v>
      </c>
      <c r="L19" s="21" t="str">
        <f t="shared" si="54"/>
        <v>#N/A</v>
      </c>
      <c r="M19" s="21" t="str">
        <f t="shared" si="54"/>
        <v>#N/A</v>
      </c>
      <c r="N19" s="21" t="str">
        <f t="shared" si="54"/>
        <v>#N/A</v>
      </c>
      <c r="O19" s="23">
        <f t="shared" ref="O19:S19" si="55">IF(E19&gt;40,((E19-40)*$D19)*2,0)</f>
        <v>0</v>
      </c>
      <c r="P19" s="23">
        <f t="shared" si="55"/>
        <v>0</v>
      </c>
      <c r="Q19" s="23">
        <f t="shared" si="55"/>
        <v>0</v>
      </c>
      <c r="R19" s="23">
        <f t="shared" si="55"/>
        <v>0</v>
      </c>
      <c r="S19" s="23">
        <f t="shared" si="55"/>
        <v>0</v>
      </c>
      <c r="T19" s="24" t="str">
        <f t="shared" ref="T19:X19" si="56">SUM(J19,O19)</f>
        <v>#N/A</v>
      </c>
      <c r="U19" s="24" t="str">
        <f t="shared" si="56"/>
        <v>#N/A</v>
      </c>
      <c r="V19" s="24" t="str">
        <f t="shared" si="56"/>
        <v>#N/A</v>
      </c>
      <c r="W19" s="24" t="str">
        <f t="shared" si="56"/>
        <v>#N/A</v>
      </c>
      <c r="X19" s="24" t="str">
        <f t="shared" si="56"/>
        <v>#N/A</v>
      </c>
      <c r="Y19" s="30" t="str">
        <f t="shared" si="11"/>
        <v>#N/A</v>
      </c>
      <c r="Z19" s="31" t="str">
        <f t="shared" si="12"/>
        <v>#N/A</v>
      </c>
      <c r="AA19" s="31" t="str">
        <f>Guideliness!$E$3*Y19</f>
        <v>#N/A</v>
      </c>
      <c r="AB19" s="31" t="str">
        <f>Guideliness!$E$4*Y19</f>
        <v>#N/A</v>
      </c>
      <c r="AC19" s="31" t="str">
        <f>Guideliness!$E$2*Y19</f>
        <v>#N/A</v>
      </c>
      <c r="AD19" s="32" t="str">
        <f t="shared" si="13"/>
        <v>#N/A</v>
      </c>
      <c r="AE19" s="33" t="str">
        <f t="shared" si="14"/>
        <v>#N/A</v>
      </c>
    </row>
    <row r="20">
      <c r="C20" s="7" t="s">
        <v>32</v>
      </c>
      <c r="D20" s="19" t="str">
        <f t="array" ref="D20">XLOOKUP(C20,Guideliness!$A$3:$A$7,Guideliness!$B$3:$B$7)</f>
        <v>#N/A</v>
      </c>
      <c r="E20" s="29"/>
      <c r="F20" s="29"/>
      <c r="G20" s="29"/>
      <c r="H20" s="29"/>
      <c r="I20" s="29"/>
      <c r="J20" s="21" t="str">
        <f t="shared" ref="J20:N20" si="57">IF(E20&lt;40,E20*$D20,40*$D20)</f>
        <v>#N/A</v>
      </c>
      <c r="K20" s="21" t="str">
        <f t="shared" si="57"/>
        <v>#N/A</v>
      </c>
      <c r="L20" s="21" t="str">
        <f t="shared" si="57"/>
        <v>#N/A</v>
      </c>
      <c r="M20" s="21" t="str">
        <f t="shared" si="57"/>
        <v>#N/A</v>
      </c>
      <c r="N20" s="21" t="str">
        <f t="shared" si="57"/>
        <v>#N/A</v>
      </c>
      <c r="O20" s="23">
        <f t="shared" ref="O20:S20" si="58">IF(E20&gt;40,((E20-40)*$D20)*2,0)</f>
        <v>0</v>
      </c>
      <c r="P20" s="23">
        <f t="shared" si="58"/>
        <v>0</v>
      </c>
      <c r="Q20" s="23">
        <f t="shared" si="58"/>
        <v>0</v>
      </c>
      <c r="R20" s="23">
        <f t="shared" si="58"/>
        <v>0</v>
      </c>
      <c r="S20" s="23">
        <f t="shared" si="58"/>
        <v>0</v>
      </c>
      <c r="T20" s="24" t="str">
        <f t="shared" ref="T20:X20" si="59">SUM(J20,O20)</f>
        <v>#N/A</v>
      </c>
      <c r="U20" s="24" t="str">
        <f t="shared" si="59"/>
        <v>#N/A</v>
      </c>
      <c r="V20" s="24" t="str">
        <f t="shared" si="59"/>
        <v>#N/A</v>
      </c>
      <c r="W20" s="24" t="str">
        <f t="shared" si="59"/>
        <v>#N/A</v>
      </c>
      <c r="X20" s="24" t="str">
        <f t="shared" si="59"/>
        <v>#N/A</v>
      </c>
      <c r="Y20" s="30" t="str">
        <f t="shared" si="11"/>
        <v>#N/A</v>
      </c>
      <c r="Z20" s="31" t="str">
        <f t="shared" si="12"/>
        <v>#N/A</v>
      </c>
      <c r="AA20" s="31" t="str">
        <f>Guideliness!$E$3*Y20</f>
        <v>#N/A</v>
      </c>
      <c r="AB20" s="31" t="str">
        <f>Guideliness!$E$4*Y20</f>
        <v>#N/A</v>
      </c>
      <c r="AC20" s="31" t="str">
        <f>Guideliness!$E$2*Y20</f>
        <v>#N/A</v>
      </c>
      <c r="AD20" s="32" t="str">
        <f t="shared" si="13"/>
        <v>#N/A</v>
      </c>
      <c r="AE20" s="33" t="str">
        <f t="shared" si="14"/>
        <v>#N/A</v>
      </c>
    </row>
  </sheetData>
  <mergeCells count="6">
    <mergeCell ref="O1:T1"/>
    <mergeCell ref="E2:I2"/>
    <mergeCell ref="J2:N2"/>
    <mergeCell ref="O2:S2"/>
    <mergeCell ref="T2:X2"/>
    <mergeCell ref="Z2:AC2"/>
  </mergeCells>
  <dataValidations>
    <dataValidation type="list" allowBlank="1" showErrorMessage="1" sqref="C4:C20">
      <formula1>"Engineer,Driver,Cleaner,I.T,Office Admin,Select"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33</v>
      </c>
      <c r="D1" s="35" t="s">
        <v>34</v>
      </c>
    </row>
    <row r="2">
      <c r="A2" s="36" t="s">
        <v>35</v>
      </c>
      <c r="B2" s="36" t="s">
        <v>36</v>
      </c>
      <c r="D2" s="37" t="s">
        <v>15</v>
      </c>
      <c r="E2" s="38">
        <v>0.015</v>
      </c>
    </row>
    <row r="3">
      <c r="A3" s="36" t="s">
        <v>19</v>
      </c>
      <c r="B3" s="36">
        <v>300.0</v>
      </c>
      <c r="D3" s="37" t="s">
        <v>37</v>
      </c>
      <c r="E3" s="38">
        <v>0.0275</v>
      </c>
    </row>
    <row r="4">
      <c r="A4" s="36" t="s">
        <v>25</v>
      </c>
      <c r="B4" s="36">
        <v>120.0</v>
      </c>
      <c r="D4" s="37" t="s">
        <v>38</v>
      </c>
      <c r="E4" s="39">
        <v>0.06</v>
      </c>
    </row>
    <row r="5">
      <c r="A5" s="36" t="s">
        <v>22</v>
      </c>
      <c r="B5" s="36">
        <v>160.0</v>
      </c>
      <c r="D5" s="37" t="s">
        <v>39</v>
      </c>
      <c r="E5" s="40"/>
    </row>
    <row r="6">
      <c r="A6" s="36" t="s">
        <v>31</v>
      </c>
      <c r="B6" s="36">
        <v>80.0</v>
      </c>
      <c r="D6" s="40"/>
      <c r="E6" s="40"/>
    </row>
    <row r="7">
      <c r="A7" s="36" t="s">
        <v>28</v>
      </c>
      <c r="B7" s="36">
        <v>240.0</v>
      </c>
      <c r="D7" s="40"/>
      <c r="E7" s="40"/>
    </row>
  </sheetData>
  <mergeCells count="2">
    <mergeCell ref="A1:B1"/>
    <mergeCell ref="D1:E1"/>
  </mergeCells>
  <drawing r:id="rId1"/>
</worksheet>
</file>