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hidePivotFieldList="1" defaultThemeVersion="166925"/>
  <mc:AlternateContent xmlns:mc="http://schemas.openxmlformats.org/markup-compatibility/2006">
    <mc:Choice Requires="x15">
      <x15ac:absPath xmlns:x15ac="http://schemas.microsoft.com/office/spreadsheetml/2010/11/ac" url="/Users/ordinateurdesandrine/Documents/Data Science/USC - Boot Camp/HOMEWORK_EXCEL_SSP/"/>
    </mc:Choice>
  </mc:AlternateContent>
  <xr:revisionPtr revIDLastSave="0" documentId="13_ncr:1_{E0FBEF85-AA01-DC4F-BD50-1AFDE56E8AE3}" xr6:coauthVersionLast="36" xr6:coauthVersionMax="36" xr10:uidLastSave="{00000000-0000-0000-0000-000000000000}"/>
  <bookViews>
    <workbookView xWindow="0" yWindow="440" windowWidth="28800" windowHeight="16220" xr2:uid="{00000000-000D-0000-FFFF-FFFF00000000}"/>
  </bookViews>
  <sheets>
    <sheet name="KickStarter Data" sheetId="1" r:id="rId1"/>
    <sheet name="Pivot by Category" sheetId="2" r:id="rId2"/>
    <sheet name="Pivot by Sub-Category" sheetId="3" r:id="rId3"/>
    <sheet name="Pivot by Launch Date" sheetId="5" r:id="rId4"/>
    <sheet name="Bonus" sheetId="6" r:id="rId5"/>
    <sheet name="Comments" sheetId="27" r:id="rId6"/>
    <sheet name="Regression" sheetId="7" r:id="rId7"/>
  </sheets>
  <definedNames>
    <definedName name="_xlnm._FilterDatabase" localSheetId="0" hidden="1">'KickStarter Data'!$A$1:$T$4115</definedName>
    <definedName name="_xlnm._FilterDatabase" localSheetId="6" hidden="1">Regression!$A$1:$K$3716</definedName>
  </definedNames>
  <calcPr calcId="162913"/>
  <pivotCaches>
    <pivotCache cacheId="0" r:id="rId8"/>
    <pivotCache cacheId="1"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8" i="5" l="1"/>
  <c r="F17" i="5"/>
  <c r="F16" i="5"/>
  <c r="F15" i="5"/>
  <c r="F14" i="5"/>
  <c r="F13" i="5"/>
  <c r="F12" i="5"/>
  <c r="F11" i="5"/>
  <c r="F10" i="5"/>
  <c r="F9" i="5"/>
  <c r="F8" i="5"/>
  <c r="F7" i="5"/>
  <c r="F6" i="5"/>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G14" i="2"/>
  <c r="G13" i="2"/>
  <c r="G12" i="2"/>
  <c r="G11" i="2"/>
  <c r="G10" i="2"/>
  <c r="G9" i="2"/>
  <c r="G8" i="2"/>
  <c r="G7" i="2"/>
  <c r="G6" i="2"/>
  <c r="G5" i="2"/>
  <c r="D13" i="6" l="1"/>
  <c r="D12" i="6"/>
  <c r="D11" i="6"/>
  <c r="D10" i="6"/>
  <c r="D9" i="6"/>
  <c r="D8" i="6"/>
  <c r="D7" i="6"/>
  <c r="D6" i="6"/>
  <c r="D5" i="6"/>
  <c r="D4" i="6"/>
  <c r="D3" i="6"/>
  <c r="D2" i="6"/>
  <c r="C13" i="6"/>
  <c r="C12" i="6"/>
  <c r="C11" i="6"/>
  <c r="C10" i="6"/>
  <c r="C9" i="6"/>
  <c r="C8" i="6"/>
  <c r="C7" i="6"/>
  <c r="C6" i="6"/>
  <c r="C5" i="6"/>
  <c r="C4" i="6"/>
  <c r="C3" i="6"/>
  <c r="C2" i="6"/>
  <c r="B13" i="6"/>
  <c r="B12" i="6"/>
  <c r="B11" i="6"/>
  <c r="B10" i="6"/>
  <c r="B9" i="6"/>
  <c r="B8" i="6"/>
  <c r="B7" i="6"/>
  <c r="B6" i="6"/>
  <c r="B5" i="6"/>
  <c r="B4" i="6"/>
  <c r="B3" i="6"/>
  <c r="B2" i="6"/>
  <c r="E2" i="6" l="1"/>
  <c r="F2" i="6" s="1"/>
  <c r="E10" i="6"/>
  <c r="H10" i="6" s="1"/>
  <c r="E6" i="6"/>
  <c r="G6" i="6" s="1"/>
  <c r="E13" i="6"/>
  <c r="G13" i="6" s="1"/>
  <c r="E9" i="6"/>
  <c r="F9" i="6" s="1"/>
  <c r="E5" i="6"/>
  <c r="H5" i="6" s="1"/>
  <c r="E12" i="6"/>
  <c r="F12" i="6" s="1"/>
  <c r="E8" i="6"/>
  <c r="H8" i="6" s="1"/>
  <c r="E4" i="6"/>
  <c r="H4" i="6" s="1"/>
  <c r="E11" i="6"/>
  <c r="H11" i="6" s="1"/>
  <c r="E7" i="6"/>
  <c r="H7" i="6" s="1"/>
  <c r="E3" i="6"/>
  <c r="G3" i="6" s="1"/>
  <c r="T4115" i="1"/>
  <c r="S4115" i="1"/>
  <c r="T4114" i="1"/>
  <c r="S4114" i="1"/>
  <c r="T4113" i="1"/>
  <c r="S4113" i="1"/>
  <c r="T4112" i="1"/>
  <c r="S4112" i="1"/>
  <c r="T4111" i="1"/>
  <c r="S4111" i="1"/>
  <c r="T4110" i="1"/>
  <c r="S4110" i="1"/>
  <c r="T4109" i="1"/>
  <c r="S4109" i="1"/>
  <c r="T4108" i="1"/>
  <c r="S4108" i="1"/>
  <c r="T4107" i="1"/>
  <c r="S4107" i="1"/>
  <c r="T4106" i="1"/>
  <c r="S4106" i="1"/>
  <c r="T4105" i="1"/>
  <c r="S4105" i="1"/>
  <c r="T4104" i="1"/>
  <c r="S4104" i="1"/>
  <c r="T4103" i="1"/>
  <c r="S4103" i="1"/>
  <c r="T4102" i="1"/>
  <c r="S4102" i="1"/>
  <c r="T4101" i="1"/>
  <c r="S4101" i="1"/>
  <c r="T4100" i="1"/>
  <c r="S4100" i="1"/>
  <c r="T4099" i="1"/>
  <c r="S4099" i="1"/>
  <c r="T4098" i="1"/>
  <c r="S4098" i="1"/>
  <c r="T4097" i="1"/>
  <c r="S4097" i="1"/>
  <c r="T4096" i="1"/>
  <c r="S4096" i="1"/>
  <c r="T4095" i="1"/>
  <c r="S4095" i="1"/>
  <c r="T4094" i="1"/>
  <c r="S4094" i="1"/>
  <c r="T4093" i="1"/>
  <c r="S4093" i="1"/>
  <c r="T4092" i="1"/>
  <c r="S4092" i="1"/>
  <c r="T4091" i="1"/>
  <c r="S4091" i="1"/>
  <c r="T4090" i="1"/>
  <c r="S4090" i="1"/>
  <c r="T4089" i="1"/>
  <c r="S4089" i="1"/>
  <c r="T4088" i="1"/>
  <c r="S4088" i="1"/>
  <c r="T4087" i="1"/>
  <c r="S4087" i="1"/>
  <c r="T4086" i="1"/>
  <c r="S4086" i="1"/>
  <c r="T4085" i="1"/>
  <c r="S4085" i="1"/>
  <c r="T4084" i="1"/>
  <c r="S4084" i="1"/>
  <c r="T4083" i="1"/>
  <c r="S4083" i="1"/>
  <c r="T4082" i="1"/>
  <c r="S4082" i="1"/>
  <c r="T4081" i="1"/>
  <c r="S4081" i="1"/>
  <c r="T4080" i="1"/>
  <c r="S4080" i="1"/>
  <c r="T4079" i="1"/>
  <c r="S4079" i="1"/>
  <c r="T4078" i="1"/>
  <c r="S4078" i="1"/>
  <c r="T4077" i="1"/>
  <c r="S4077" i="1"/>
  <c r="T4076" i="1"/>
  <c r="S4076" i="1"/>
  <c r="T4075" i="1"/>
  <c r="S4075" i="1"/>
  <c r="T4074" i="1"/>
  <c r="S4074" i="1"/>
  <c r="T4073" i="1"/>
  <c r="S4073" i="1"/>
  <c r="T4072" i="1"/>
  <c r="S4072" i="1"/>
  <c r="T4071" i="1"/>
  <c r="S4071" i="1"/>
  <c r="T4070" i="1"/>
  <c r="S4070" i="1"/>
  <c r="T4069" i="1"/>
  <c r="S4069" i="1"/>
  <c r="T4068" i="1"/>
  <c r="S4068" i="1"/>
  <c r="T4067" i="1"/>
  <c r="S4067" i="1"/>
  <c r="T4066" i="1"/>
  <c r="S4066" i="1"/>
  <c r="T4065" i="1"/>
  <c r="S4065" i="1"/>
  <c r="T4064" i="1"/>
  <c r="S4064" i="1"/>
  <c r="T4063" i="1"/>
  <c r="S4063" i="1"/>
  <c r="T4062" i="1"/>
  <c r="S4062" i="1"/>
  <c r="T4061" i="1"/>
  <c r="S4061" i="1"/>
  <c r="T4060" i="1"/>
  <c r="S4060" i="1"/>
  <c r="T4059" i="1"/>
  <c r="S4059" i="1"/>
  <c r="T4058" i="1"/>
  <c r="S4058" i="1"/>
  <c r="T4057" i="1"/>
  <c r="S4057" i="1"/>
  <c r="T4056" i="1"/>
  <c r="S4056" i="1"/>
  <c r="T4055" i="1"/>
  <c r="S4055" i="1"/>
  <c r="T4054" i="1"/>
  <c r="S4054" i="1"/>
  <c r="T4053" i="1"/>
  <c r="S4053" i="1"/>
  <c r="T4052" i="1"/>
  <c r="S4052" i="1"/>
  <c r="T4051" i="1"/>
  <c r="S4051" i="1"/>
  <c r="T4050" i="1"/>
  <c r="S4050" i="1"/>
  <c r="T4049" i="1"/>
  <c r="S4049" i="1"/>
  <c r="T4048" i="1"/>
  <c r="S4048" i="1"/>
  <c r="T4047" i="1"/>
  <c r="S4047" i="1"/>
  <c r="T4046" i="1"/>
  <c r="S4046" i="1"/>
  <c r="T4045" i="1"/>
  <c r="S4045" i="1"/>
  <c r="T4044" i="1"/>
  <c r="S4044" i="1"/>
  <c r="T4043" i="1"/>
  <c r="S4043" i="1"/>
  <c r="T4042" i="1"/>
  <c r="S4042" i="1"/>
  <c r="T4041" i="1"/>
  <c r="S4041" i="1"/>
  <c r="T4040" i="1"/>
  <c r="S4040" i="1"/>
  <c r="T4039" i="1"/>
  <c r="S4039" i="1"/>
  <c r="T4038" i="1"/>
  <c r="S4038" i="1"/>
  <c r="T4037" i="1"/>
  <c r="S4037" i="1"/>
  <c r="T4036" i="1"/>
  <c r="S4036" i="1"/>
  <c r="T4035" i="1"/>
  <c r="S4035" i="1"/>
  <c r="T4034" i="1"/>
  <c r="S4034" i="1"/>
  <c r="T4033" i="1"/>
  <c r="S4033" i="1"/>
  <c r="T4032" i="1"/>
  <c r="S4032" i="1"/>
  <c r="T4031" i="1"/>
  <c r="S4031" i="1"/>
  <c r="T4030" i="1"/>
  <c r="S4030" i="1"/>
  <c r="T4029" i="1"/>
  <c r="S4029" i="1"/>
  <c r="T4028" i="1"/>
  <c r="S4028" i="1"/>
  <c r="T4027" i="1"/>
  <c r="S4027" i="1"/>
  <c r="T4026" i="1"/>
  <c r="S4026" i="1"/>
  <c r="T4025" i="1"/>
  <c r="S4025" i="1"/>
  <c r="T4024" i="1"/>
  <c r="S4024" i="1"/>
  <c r="T4023" i="1"/>
  <c r="S4023" i="1"/>
  <c r="T4022" i="1"/>
  <c r="S4022" i="1"/>
  <c r="T4021" i="1"/>
  <c r="S4021" i="1"/>
  <c r="T4020" i="1"/>
  <c r="S4020" i="1"/>
  <c r="T4019" i="1"/>
  <c r="S4019" i="1"/>
  <c r="T4018" i="1"/>
  <c r="S4018" i="1"/>
  <c r="T4017" i="1"/>
  <c r="S4017" i="1"/>
  <c r="T4016" i="1"/>
  <c r="S4016" i="1"/>
  <c r="T4015" i="1"/>
  <c r="S4015" i="1"/>
  <c r="T4014" i="1"/>
  <c r="S4014" i="1"/>
  <c r="T4013" i="1"/>
  <c r="S4013" i="1"/>
  <c r="T4012" i="1"/>
  <c r="S4012" i="1"/>
  <c r="T4011" i="1"/>
  <c r="S4011" i="1"/>
  <c r="T4010" i="1"/>
  <c r="S4010" i="1"/>
  <c r="T4009" i="1"/>
  <c r="S4009" i="1"/>
  <c r="T4008" i="1"/>
  <c r="S4008" i="1"/>
  <c r="T4007" i="1"/>
  <c r="S4007" i="1"/>
  <c r="T4006" i="1"/>
  <c r="S4006" i="1"/>
  <c r="T4005" i="1"/>
  <c r="S4005" i="1"/>
  <c r="T4004" i="1"/>
  <c r="S4004" i="1"/>
  <c r="T4003" i="1"/>
  <c r="S4003" i="1"/>
  <c r="T4002" i="1"/>
  <c r="S4002" i="1"/>
  <c r="T4001" i="1"/>
  <c r="S4001" i="1"/>
  <c r="T4000" i="1"/>
  <c r="S4000" i="1"/>
  <c r="T3999" i="1"/>
  <c r="S3999" i="1"/>
  <c r="T3998" i="1"/>
  <c r="S3998" i="1"/>
  <c r="T3997" i="1"/>
  <c r="S3997" i="1"/>
  <c r="T3996" i="1"/>
  <c r="S3996" i="1"/>
  <c r="T3995" i="1"/>
  <c r="S3995" i="1"/>
  <c r="T3994" i="1"/>
  <c r="S3994" i="1"/>
  <c r="T3993" i="1"/>
  <c r="S3993" i="1"/>
  <c r="T3992" i="1"/>
  <c r="S3992" i="1"/>
  <c r="T3991" i="1"/>
  <c r="S3991" i="1"/>
  <c r="T3990" i="1"/>
  <c r="S3990" i="1"/>
  <c r="T3989" i="1"/>
  <c r="S3989" i="1"/>
  <c r="T3988" i="1"/>
  <c r="S3988" i="1"/>
  <c r="T3987" i="1"/>
  <c r="S3987" i="1"/>
  <c r="T3986" i="1"/>
  <c r="S3986" i="1"/>
  <c r="T3985" i="1"/>
  <c r="S3985" i="1"/>
  <c r="T3984" i="1"/>
  <c r="S3984" i="1"/>
  <c r="T3983" i="1"/>
  <c r="S3983" i="1"/>
  <c r="T3982" i="1"/>
  <c r="S3982" i="1"/>
  <c r="T3981" i="1"/>
  <c r="S3981" i="1"/>
  <c r="T3980" i="1"/>
  <c r="S3980" i="1"/>
  <c r="T3979" i="1"/>
  <c r="S3979" i="1"/>
  <c r="T3978" i="1"/>
  <c r="S3978" i="1"/>
  <c r="T3977" i="1"/>
  <c r="S3977" i="1"/>
  <c r="T3976" i="1"/>
  <c r="S3976" i="1"/>
  <c r="T3975" i="1"/>
  <c r="S3975" i="1"/>
  <c r="T3974" i="1"/>
  <c r="S3974" i="1"/>
  <c r="T3973" i="1"/>
  <c r="S3973" i="1"/>
  <c r="T3972" i="1"/>
  <c r="S3972" i="1"/>
  <c r="T3971" i="1"/>
  <c r="S3971" i="1"/>
  <c r="T3970" i="1"/>
  <c r="S3970" i="1"/>
  <c r="T3969" i="1"/>
  <c r="S3969" i="1"/>
  <c r="T3968" i="1"/>
  <c r="S3968" i="1"/>
  <c r="T3967" i="1"/>
  <c r="S3967" i="1"/>
  <c r="T3966" i="1"/>
  <c r="S3966" i="1"/>
  <c r="T3965" i="1"/>
  <c r="S3965" i="1"/>
  <c r="T3964" i="1"/>
  <c r="S3964" i="1"/>
  <c r="T3963" i="1"/>
  <c r="S3963" i="1"/>
  <c r="T3962" i="1"/>
  <c r="S3962" i="1"/>
  <c r="T3961" i="1"/>
  <c r="S3961" i="1"/>
  <c r="T3960" i="1"/>
  <c r="S3960" i="1"/>
  <c r="T3959" i="1"/>
  <c r="S3959" i="1"/>
  <c r="T3958" i="1"/>
  <c r="S3958" i="1"/>
  <c r="T3957" i="1"/>
  <c r="S3957" i="1"/>
  <c r="T3956" i="1"/>
  <c r="S3956" i="1"/>
  <c r="T3955" i="1"/>
  <c r="S3955" i="1"/>
  <c r="T3954" i="1"/>
  <c r="S3954" i="1"/>
  <c r="T3953" i="1"/>
  <c r="S3953" i="1"/>
  <c r="T3952" i="1"/>
  <c r="S3952" i="1"/>
  <c r="T3951" i="1"/>
  <c r="S3951" i="1"/>
  <c r="T3950" i="1"/>
  <c r="S3950" i="1"/>
  <c r="T3949" i="1"/>
  <c r="S3949" i="1"/>
  <c r="T3948" i="1"/>
  <c r="S3948" i="1"/>
  <c r="T3947" i="1"/>
  <c r="S3947" i="1"/>
  <c r="T3946" i="1"/>
  <c r="S3946" i="1"/>
  <c r="T3945" i="1"/>
  <c r="S3945" i="1"/>
  <c r="T3944" i="1"/>
  <c r="S3944" i="1"/>
  <c r="T3943" i="1"/>
  <c r="S3943" i="1"/>
  <c r="T3942" i="1"/>
  <c r="S3942" i="1"/>
  <c r="T3941" i="1"/>
  <c r="S3941" i="1"/>
  <c r="T3940" i="1"/>
  <c r="S3940" i="1"/>
  <c r="T3939" i="1"/>
  <c r="S3939" i="1"/>
  <c r="T3938" i="1"/>
  <c r="S3938" i="1"/>
  <c r="T3937" i="1"/>
  <c r="S3937" i="1"/>
  <c r="T3936" i="1"/>
  <c r="S3936" i="1"/>
  <c r="T3935" i="1"/>
  <c r="S3935" i="1"/>
  <c r="T3934" i="1"/>
  <c r="S3934" i="1"/>
  <c r="T3933" i="1"/>
  <c r="S3933" i="1"/>
  <c r="T3932" i="1"/>
  <c r="S3932" i="1"/>
  <c r="T3931" i="1"/>
  <c r="S3931" i="1"/>
  <c r="T3930" i="1"/>
  <c r="S3930" i="1"/>
  <c r="T3929" i="1"/>
  <c r="S3929" i="1"/>
  <c r="T3928" i="1"/>
  <c r="S3928" i="1"/>
  <c r="T3927" i="1"/>
  <c r="S3927" i="1"/>
  <c r="T3926" i="1"/>
  <c r="S3926" i="1"/>
  <c r="T3925" i="1"/>
  <c r="S3925" i="1"/>
  <c r="T3924" i="1"/>
  <c r="S3924" i="1"/>
  <c r="T3923" i="1"/>
  <c r="S3923" i="1"/>
  <c r="T3922" i="1"/>
  <c r="S3922" i="1"/>
  <c r="T3921" i="1"/>
  <c r="S3921" i="1"/>
  <c r="T3920" i="1"/>
  <c r="S3920" i="1"/>
  <c r="T3919" i="1"/>
  <c r="S3919" i="1"/>
  <c r="T3918" i="1"/>
  <c r="S3918" i="1"/>
  <c r="T3917" i="1"/>
  <c r="S3917" i="1"/>
  <c r="T3916" i="1"/>
  <c r="S3916" i="1"/>
  <c r="T3915" i="1"/>
  <c r="S3915" i="1"/>
  <c r="T3914" i="1"/>
  <c r="S3914" i="1"/>
  <c r="T3913" i="1"/>
  <c r="S3913" i="1"/>
  <c r="T3912" i="1"/>
  <c r="S3912" i="1"/>
  <c r="T3911" i="1"/>
  <c r="S3911" i="1"/>
  <c r="T3910" i="1"/>
  <c r="S3910" i="1"/>
  <c r="T3909" i="1"/>
  <c r="S3909" i="1"/>
  <c r="T3908" i="1"/>
  <c r="S3908" i="1"/>
  <c r="T3907" i="1"/>
  <c r="S3907" i="1"/>
  <c r="T3906" i="1"/>
  <c r="S3906" i="1"/>
  <c r="T3905" i="1"/>
  <c r="S3905" i="1"/>
  <c r="T3904" i="1"/>
  <c r="S3904" i="1"/>
  <c r="T3903" i="1"/>
  <c r="S3903" i="1"/>
  <c r="T3902" i="1"/>
  <c r="S3902" i="1"/>
  <c r="T3901" i="1"/>
  <c r="S3901" i="1"/>
  <c r="T3900" i="1"/>
  <c r="S3900" i="1"/>
  <c r="T3899" i="1"/>
  <c r="S3899" i="1"/>
  <c r="T3898" i="1"/>
  <c r="S3898" i="1"/>
  <c r="T3897" i="1"/>
  <c r="S3897" i="1"/>
  <c r="T3896" i="1"/>
  <c r="S3896" i="1"/>
  <c r="T3895" i="1"/>
  <c r="S3895" i="1"/>
  <c r="T3894" i="1"/>
  <c r="S3894" i="1"/>
  <c r="T3893" i="1"/>
  <c r="S3893" i="1"/>
  <c r="T3892" i="1"/>
  <c r="S3892" i="1"/>
  <c r="T3891" i="1"/>
  <c r="S3891" i="1"/>
  <c r="T3890" i="1"/>
  <c r="S3890" i="1"/>
  <c r="T3889" i="1"/>
  <c r="S3889" i="1"/>
  <c r="T3888" i="1"/>
  <c r="S3888" i="1"/>
  <c r="T3887" i="1"/>
  <c r="S3887" i="1"/>
  <c r="T3886" i="1"/>
  <c r="S3886" i="1"/>
  <c r="T3885" i="1"/>
  <c r="S3885" i="1"/>
  <c r="T3884" i="1"/>
  <c r="S3884" i="1"/>
  <c r="T3883" i="1"/>
  <c r="S3883" i="1"/>
  <c r="T3882" i="1"/>
  <c r="S3882" i="1"/>
  <c r="T3881" i="1"/>
  <c r="S3881" i="1"/>
  <c r="T3880" i="1"/>
  <c r="S3880" i="1"/>
  <c r="T3879" i="1"/>
  <c r="S3879" i="1"/>
  <c r="T3878" i="1"/>
  <c r="S3878" i="1"/>
  <c r="T3877" i="1"/>
  <c r="S3877" i="1"/>
  <c r="T3876" i="1"/>
  <c r="S3876" i="1"/>
  <c r="T3875" i="1"/>
  <c r="S3875" i="1"/>
  <c r="T3874" i="1"/>
  <c r="S3874" i="1"/>
  <c r="T3873" i="1"/>
  <c r="S3873" i="1"/>
  <c r="T3872" i="1"/>
  <c r="S3872" i="1"/>
  <c r="T3871" i="1"/>
  <c r="S3871" i="1"/>
  <c r="T3870" i="1"/>
  <c r="S3870" i="1"/>
  <c r="T3869" i="1"/>
  <c r="S3869" i="1"/>
  <c r="T3868" i="1"/>
  <c r="S3868" i="1"/>
  <c r="T3867" i="1"/>
  <c r="S3867" i="1"/>
  <c r="T3866" i="1"/>
  <c r="S3866" i="1"/>
  <c r="T3865" i="1"/>
  <c r="S3865" i="1"/>
  <c r="T3864" i="1"/>
  <c r="S3864" i="1"/>
  <c r="T3863" i="1"/>
  <c r="S3863" i="1"/>
  <c r="T3862" i="1"/>
  <c r="S3862" i="1"/>
  <c r="T3861" i="1"/>
  <c r="S3861" i="1"/>
  <c r="T3860" i="1"/>
  <c r="S3860" i="1"/>
  <c r="T3859" i="1"/>
  <c r="S3859" i="1"/>
  <c r="T3858" i="1"/>
  <c r="S3858" i="1"/>
  <c r="T3857" i="1"/>
  <c r="S3857" i="1"/>
  <c r="T3856" i="1"/>
  <c r="S3856" i="1"/>
  <c r="T3855" i="1"/>
  <c r="S3855" i="1"/>
  <c r="T3854" i="1"/>
  <c r="S3854" i="1"/>
  <c r="T3853" i="1"/>
  <c r="S3853" i="1"/>
  <c r="T3852" i="1"/>
  <c r="S3852" i="1"/>
  <c r="T3851" i="1"/>
  <c r="S3851" i="1"/>
  <c r="T3850" i="1"/>
  <c r="S3850" i="1"/>
  <c r="T3849" i="1"/>
  <c r="S3849" i="1"/>
  <c r="T3848" i="1"/>
  <c r="S3848" i="1"/>
  <c r="T3847" i="1"/>
  <c r="S3847" i="1"/>
  <c r="T3846" i="1"/>
  <c r="S3846" i="1"/>
  <c r="T3845" i="1"/>
  <c r="S3845" i="1"/>
  <c r="T3844" i="1"/>
  <c r="S3844" i="1"/>
  <c r="T3843" i="1"/>
  <c r="S3843" i="1"/>
  <c r="T3842" i="1"/>
  <c r="S3842" i="1"/>
  <c r="T3841" i="1"/>
  <c r="S3841" i="1"/>
  <c r="T3840" i="1"/>
  <c r="S3840" i="1"/>
  <c r="T3839" i="1"/>
  <c r="S3839" i="1"/>
  <c r="T3838" i="1"/>
  <c r="S3838" i="1"/>
  <c r="T3837" i="1"/>
  <c r="S3837" i="1"/>
  <c r="T3836" i="1"/>
  <c r="S3836" i="1"/>
  <c r="T3835" i="1"/>
  <c r="S3835" i="1"/>
  <c r="T3834" i="1"/>
  <c r="S3834" i="1"/>
  <c r="T3833" i="1"/>
  <c r="S3833" i="1"/>
  <c r="T3832" i="1"/>
  <c r="S3832" i="1"/>
  <c r="T3831" i="1"/>
  <c r="S3831" i="1"/>
  <c r="T3830" i="1"/>
  <c r="S3830" i="1"/>
  <c r="T3829" i="1"/>
  <c r="S3829" i="1"/>
  <c r="T3828" i="1"/>
  <c r="S3828" i="1"/>
  <c r="T3827" i="1"/>
  <c r="S3827" i="1"/>
  <c r="T3826" i="1"/>
  <c r="S3826" i="1"/>
  <c r="T3825" i="1"/>
  <c r="S3825" i="1"/>
  <c r="T3824" i="1"/>
  <c r="S3824" i="1"/>
  <c r="T3823" i="1"/>
  <c r="S3823" i="1"/>
  <c r="T3822" i="1"/>
  <c r="S3822" i="1"/>
  <c r="T3821" i="1"/>
  <c r="S3821" i="1"/>
  <c r="T3820" i="1"/>
  <c r="S3820" i="1"/>
  <c r="T3819" i="1"/>
  <c r="S3819" i="1"/>
  <c r="T3818" i="1"/>
  <c r="S3818" i="1"/>
  <c r="T3817" i="1"/>
  <c r="S3817" i="1"/>
  <c r="T3816" i="1"/>
  <c r="S3816" i="1"/>
  <c r="T3815" i="1"/>
  <c r="S3815" i="1"/>
  <c r="T3814" i="1"/>
  <c r="S3814" i="1"/>
  <c r="T3813" i="1"/>
  <c r="S3813" i="1"/>
  <c r="T3812" i="1"/>
  <c r="S3812" i="1"/>
  <c r="T3811" i="1"/>
  <c r="S3811" i="1"/>
  <c r="T3810" i="1"/>
  <c r="S3810" i="1"/>
  <c r="T3809" i="1"/>
  <c r="S3809" i="1"/>
  <c r="T3808" i="1"/>
  <c r="S3808" i="1"/>
  <c r="T3807" i="1"/>
  <c r="S3807" i="1"/>
  <c r="T3806" i="1"/>
  <c r="S3806" i="1"/>
  <c r="T3805" i="1"/>
  <c r="S3805" i="1"/>
  <c r="T3804" i="1"/>
  <c r="S3804" i="1"/>
  <c r="T3803" i="1"/>
  <c r="S3803" i="1"/>
  <c r="T3802" i="1"/>
  <c r="S3802" i="1"/>
  <c r="T3801" i="1"/>
  <c r="S3801" i="1"/>
  <c r="T3800" i="1"/>
  <c r="S3800" i="1"/>
  <c r="T3799" i="1"/>
  <c r="S3799" i="1"/>
  <c r="T3798" i="1"/>
  <c r="S3798" i="1"/>
  <c r="T3797" i="1"/>
  <c r="S3797" i="1"/>
  <c r="T3796" i="1"/>
  <c r="S3796" i="1"/>
  <c r="T3795" i="1"/>
  <c r="S3795" i="1"/>
  <c r="T3794" i="1"/>
  <c r="S3794" i="1"/>
  <c r="T3793" i="1"/>
  <c r="S3793" i="1"/>
  <c r="T3792" i="1"/>
  <c r="S3792" i="1"/>
  <c r="T3791" i="1"/>
  <c r="S3791" i="1"/>
  <c r="T3790" i="1"/>
  <c r="S3790" i="1"/>
  <c r="T3789" i="1"/>
  <c r="S3789" i="1"/>
  <c r="T3788" i="1"/>
  <c r="S3788" i="1"/>
  <c r="T3787" i="1"/>
  <c r="S3787" i="1"/>
  <c r="T3786" i="1"/>
  <c r="S3786" i="1"/>
  <c r="T3785" i="1"/>
  <c r="S3785" i="1"/>
  <c r="T3784" i="1"/>
  <c r="S3784" i="1"/>
  <c r="T3783" i="1"/>
  <c r="S3783" i="1"/>
  <c r="T3782" i="1"/>
  <c r="S3782" i="1"/>
  <c r="T3781" i="1"/>
  <c r="S3781" i="1"/>
  <c r="T3780" i="1"/>
  <c r="S3780" i="1"/>
  <c r="T3779" i="1"/>
  <c r="S3779" i="1"/>
  <c r="T3778" i="1"/>
  <c r="S3778" i="1"/>
  <c r="T3777" i="1"/>
  <c r="S3777" i="1"/>
  <c r="T3776" i="1"/>
  <c r="S3776" i="1"/>
  <c r="T3775" i="1"/>
  <c r="S3775" i="1"/>
  <c r="T3774" i="1"/>
  <c r="S3774" i="1"/>
  <c r="T3773" i="1"/>
  <c r="S3773" i="1"/>
  <c r="T3772" i="1"/>
  <c r="S3772" i="1"/>
  <c r="T3771" i="1"/>
  <c r="S3771" i="1"/>
  <c r="T3770" i="1"/>
  <c r="S3770" i="1"/>
  <c r="T3769" i="1"/>
  <c r="S3769" i="1"/>
  <c r="T3768" i="1"/>
  <c r="S3768" i="1"/>
  <c r="T3767" i="1"/>
  <c r="S3767" i="1"/>
  <c r="T3766" i="1"/>
  <c r="S3766" i="1"/>
  <c r="T3765" i="1"/>
  <c r="S3765" i="1"/>
  <c r="T3764" i="1"/>
  <c r="S3764" i="1"/>
  <c r="T3763" i="1"/>
  <c r="S3763" i="1"/>
  <c r="T3762" i="1"/>
  <c r="S3762" i="1"/>
  <c r="T3761" i="1"/>
  <c r="S3761" i="1"/>
  <c r="T3760" i="1"/>
  <c r="S3760" i="1"/>
  <c r="T3759" i="1"/>
  <c r="S3759" i="1"/>
  <c r="T3758" i="1"/>
  <c r="S3758" i="1"/>
  <c r="T3757" i="1"/>
  <c r="S3757" i="1"/>
  <c r="T3756" i="1"/>
  <c r="S3756" i="1"/>
  <c r="T3755" i="1"/>
  <c r="S3755" i="1"/>
  <c r="T3754" i="1"/>
  <c r="S3754" i="1"/>
  <c r="T3753" i="1"/>
  <c r="S3753" i="1"/>
  <c r="T3752" i="1"/>
  <c r="S3752" i="1"/>
  <c r="T3751" i="1"/>
  <c r="S3751" i="1"/>
  <c r="T3750" i="1"/>
  <c r="S3750" i="1"/>
  <c r="T3749" i="1"/>
  <c r="S3749" i="1"/>
  <c r="T3748" i="1"/>
  <c r="S3748" i="1"/>
  <c r="T3747" i="1"/>
  <c r="S3747" i="1"/>
  <c r="T3746" i="1"/>
  <c r="S3746" i="1"/>
  <c r="T3745" i="1"/>
  <c r="S3745" i="1"/>
  <c r="T3744" i="1"/>
  <c r="S3744" i="1"/>
  <c r="T3743" i="1"/>
  <c r="S3743" i="1"/>
  <c r="T3742" i="1"/>
  <c r="S3742" i="1"/>
  <c r="T3741" i="1"/>
  <c r="S3741" i="1"/>
  <c r="T3740" i="1"/>
  <c r="S3740" i="1"/>
  <c r="T3739" i="1"/>
  <c r="S3739" i="1"/>
  <c r="T3738" i="1"/>
  <c r="S3738" i="1"/>
  <c r="T3737" i="1"/>
  <c r="S3737" i="1"/>
  <c r="T3736" i="1"/>
  <c r="S3736" i="1"/>
  <c r="T3735" i="1"/>
  <c r="S3735" i="1"/>
  <c r="T3734" i="1"/>
  <c r="S3734" i="1"/>
  <c r="T3733" i="1"/>
  <c r="S3733" i="1"/>
  <c r="T3732" i="1"/>
  <c r="S3732" i="1"/>
  <c r="T3731" i="1"/>
  <c r="S3731" i="1"/>
  <c r="T3730" i="1"/>
  <c r="S3730" i="1"/>
  <c r="T3729" i="1"/>
  <c r="S3729" i="1"/>
  <c r="T3728" i="1"/>
  <c r="S3728" i="1"/>
  <c r="T3727" i="1"/>
  <c r="S3727" i="1"/>
  <c r="T3726" i="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3418" i="1"/>
  <c r="S3418" i="1"/>
  <c r="T3417" i="1"/>
  <c r="S3417" i="1"/>
  <c r="T3416" i="1"/>
  <c r="S3416" i="1"/>
  <c r="T3415" i="1"/>
  <c r="S3415" i="1"/>
  <c r="T3414" i="1"/>
  <c r="S3414" i="1"/>
  <c r="T3413" i="1"/>
  <c r="S3413" i="1"/>
  <c r="T3412" i="1"/>
  <c r="S3412" i="1"/>
  <c r="T3411" i="1"/>
  <c r="S3411" i="1"/>
  <c r="T3410" i="1"/>
  <c r="S3410" i="1"/>
  <c r="T3409" i="1"/>
  <c r="S3409" i="1"/>
  <c r="T3408" i="1"/>
  <c r="S3408" i="1"/>
  <c r="T3407" i="1"/>
  <c r="S3407" i="1"/>
  <c r="T3406" i="1"/>
  <c r="S3406"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T2536" i="1"/>
  <c r="S253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350" i="1"/>
  <c r="S350" i="1"/>
  <c r="T349" i="1"/>
  <c r="S349" i="1"/>
  <c r="T348" i="1"/>
  <c r="S348" i="1"/>
  <c r="T347" i="1"/>
  <c r="S347" i="1"/>
  <c r="T346" i="1"/>
  <c r="S346" i="1"/>
  <c r="T345" i="1"/>
  <c r="S345" i="1"/>
  <c r="T344" i="1"/>
  <c r="S344" i="1"/>
  <c r="T343" i="1"/>
  <c r="S343" i="1"/>
  <c r="T342" i="1"/>
  <c r="S342" i="1"/>
  <c r="T341" i="1"/>
  <c r="S341" i="1"/>
  <c r="T340" i="1"/>
  <c r="S340" i="1"/>
  <c r="T339" i="1"/>
  <c r="S339" i="1"/>
  <c r="T338" i="1"/>
  <c r="S338" i="1"/>
  <c r="T337" i="1"/>
  <c r="S337" i="1"/>
  <c r="T336" i="1"/>
  <c r="S336" i="1"/>
  <c r="T335" i="1"/>
  <c r="S335" i="1"/>
  <c r="T334" i="1"/>
  <c r="S334"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135" i="1"/>
  <c r="S135" i="1"/>
  <c r="T134" i="1"/>
  <c r="S134" i="1"/>
  <c r="T133" i="1"/>
  <c r="S133" i="1"/>
  <c r="T132" i="1"/>
  <c r="S132" i="1"/>
  <c r="T131" i="1"/>
  <c r="S131" i="1"/>
  <c r="T130" i="1"/>
  <c r="S130" i="1"/>
  <c r="T129" i="1"/>
  <c r="S129" i="1"/>
  <c r="T128" i="1"/>
  <c r="S128" i="1"/>
  <c r="T127" i="1"/>
  <c r="S127" i="1"/>
  <c r="T126" i="1"/>
  <c r="S126"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T2" i="1"/>
  <c r="S2" i="1"/>
  <c r="G12" i="6" l="1"/>
  <c r="G7" i="6"/>
  <c r="H6" i="6"/>
  <c r="F6" i="6"/>
  <c r="F5" i="6"/>
  <c r="F11" i="6"/>
  <c r="G4" i="6"/>
  <c r="G2" i="6"/>
  <c r="G9" i="6"/>
  <c r="H13" i="6"/>
  <c r="F8" i="6"/>
  <c r="H3" i="6"/>
  <c r="H9" i="6"/>
  <c r="G5" i="6"/>
  <c r="H12" i="6"/>
  <c r="G8" i="6"/>
  <c r="F4" i="6"/>
  <c r="G11" i="6"/>
  <c r="F7" i="6"/>
  <c r="H2" i="6"/>
  <c r="F10" i="6"/>
  <c r="F13" i="6"/>
  <c r="F3" i="6"/>
  <c r="G10" i="6"/>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3" i="1"/>
  <c r="Q4" i="1"/>
  <c r="Q2" i="1"/>
  <c r="P4115" i="1" l="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alcChain>
</file>

<file path=xl/sharedStrings.xml><?xml version="1.0" encoding="utf-8"?>
<sst xmlns="http://schemas.openxmlformats.org/spreadsheetml/2006/main" count="32339" uniqueCount="8448">
  <si>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</si>
  <si>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</si>
  <si>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</si>
  <si>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</si>
  <si>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</si>
  <si>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</si>
  <si>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</si>
  <si>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</si>
  <si>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</si>
  <si>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</si>
  <si>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</si>
  <si>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</si>
  <si>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</si>
  <si>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</si>
  <si>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</si>
  <si>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</si>
  <si>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</si>
  <si>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</si>
  <si>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</si>
  <si>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</si>
  <si>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</si>
  <si>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</si>
  <si>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</si>
  <si>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</si>
  <si>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</si>
  <si>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</si>
  <si>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</si>
  <si>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</si>
  <si>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</si>
  <si>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</si>
  <si>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</si>
  <si>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</si>
  <si>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</si>
  <si>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</si>
  <si>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</si>
  <si>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</si>
  <si>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</si>
  <si>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</si>
  <si>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</si>
  <si>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</si>
  <si>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</si>
  <si>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</si>
  <si>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</si>
  <si>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</si>
  <si>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</si>
  <si>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</si>
  <si>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</si>
  <si>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</si>
  <si>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</si>
  <si>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</si>
  <si>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</si>
  <si>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</si>
  <si>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</si>
  <si>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</si>
  <si>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</si>
  <si>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</si>
  <si>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</si>
  <si>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</si>
  <si>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</si>
  <si>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</si>
  <si>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</si>
  <si>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</si>
  <si>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</si>
  <si>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</si>
  <si>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</si>
  <si>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</si>
  <si>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</si>
  <si>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</si>
  <si>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</si>
  <si>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</si>
  <si>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</si>
  <si>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</si>
  <si>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</si>
  <si>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</si>
  <si>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</si>
  <si>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</si>
  <si>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</si>
  <si>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</si>
  <si>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</si>
  <si>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</si>
  <si>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</si>
  <si>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</si>
  <si>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</si>
  <si>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</si>
  <si>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</si>
  <si>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</si>
  <si>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</si>
  <si>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</si>
  <si>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</si>
  <si>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</si>
  <si>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</si>
  <si>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</si>
  <si>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</si>
  <si>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</si>
  <si>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</si>
  <si>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</si>
  <si>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</si>
  <si>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</si>
  <si>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</si>
  <si>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</si>
  <si>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</si>
  <si>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</si>
  <si>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</si>
  <si>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</si>
  <si>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</si>
  <si>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</si>
  <si>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</si>
  <si>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</si>
  <si>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</si>
  <si>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</si>
  <si>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</si>
  <si>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</si>
  <si>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</si>
  <si>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</si>
  <si>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</si>
  <si>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</si>
  <si>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</si>
  <si>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</si>
  <si>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</si>
  <si>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</si>
  <si>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</si>
  <si>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</si>
  <si>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</si>
  <si>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</si>
  <si>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</si>
  <si>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</si>
  <si>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</si>
  <si>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</si>
  <si>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</si>
  <si>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</si>
  <si>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</si>
  <si>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</si>
  <si>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</si>
  <si>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</si>
  <si>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</si>
  <si>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</si>
  <si>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</si>
  <si>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</si>
  <si>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</si>
  <si>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</si>
  <si>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</si>
  <si>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</si>
  <si>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</si>
  <si>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</si>
  <si>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</si>
  <si>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</si>
  <si>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</si>
  <si>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</si>
  <si>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</si>
  <si>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</si>
  <si>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</si>
  <si>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</si>
  <si>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</si>
  <si>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</si>
  <si>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</si>
  <si>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</si>
  <si>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</si>
  <si>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</si>
  <si>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</si>
  <si>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</si>
  <si>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</si>
  <si>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</si>
  <si>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</si>
  <si>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</si>
  <si>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</si>
  <si>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</si>
  <si>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</si>
  <si>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</si>
  <si>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</si>
  <si>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</si>
  <si>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</si>
  <si>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</si>
  <si>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</si>
  <si>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</si>
  <si>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</si>
  <si>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</si>
  <si>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</si>
  <si>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</si>
  <si>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</si>
  <si>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</si>
  <si>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</si>
  <si>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</si>
  <si>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</si>
  <si>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</si>
  <si>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</si>
  <si>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</si>
  <si>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</si>
  <si>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</si>
  <si>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</si>
  <si>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</si>
  <si>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</si>
  <si>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</si>
  <si>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</si>
  <si>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</si>
  <si>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</si>
  <si>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</si>
  <si>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</si>
  <si>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</si>
  <si>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</si>
  <si>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</si>
  <si>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</si>
  <si>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</si>
  <si>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</si>
  <si>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</si>
  <si>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</si>
  <si>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</si>
  <si>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</si>
  <si>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</si>
  <si>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</si>
  <si>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</si>
  <si>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</si>
  <si>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</si>
  <si>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</si>
  <si>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</si>
  <si>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</si>
  <si>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</si>
  <si>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</si>
  <si>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</si>
  <si>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</si>
  <si>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</si>
  <si>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</si>
  <si>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</si>
  <si>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</si>
  <si>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</si>
  <si>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</si>
  <si>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</si>
  <si>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</si>
  <si>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</si>
  <si>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</si>
  <si>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</si>
  <si>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</si>
  <si>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</si>
  <si>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</si>
  <si>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</si>
  <si>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</si>
  <si>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</si>
  <si>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</si>
  <si>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</si>
  <si>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</si>
  <si>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</si>
  <si>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</si>
  <si>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</si>
  <si>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</si>
  <si>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</si>
  <si>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</si>
  <si>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</si>
  <si>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</si>
  <si>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</si>
  <si>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</si>
  <si>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</si>
  <si>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</si>
  <si>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</si>
  <si>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</si>
  <si>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</si>
  <si>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</si>
  <si>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</si>
  <si>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</si>
  <si>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</si>
  <si>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</si>
  <si>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</si>
  <si>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</si>
  <si>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</si>
  <si>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</si>
  <si>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</si>
  <si>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</si>
  <si>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</si>
  <si>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</si>
  <si>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</si>
  <si>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</si>
  <si>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</si>
  <si>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</si>
  <si>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</si>
  <si>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</si>
  <si>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</si>
  <si>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</si>
  <si>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</si>
  <si>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</si>
  <si>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</si>
  <si>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</si>
  <si>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</si>
  <si>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</si>
  <si>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</si>
  <si>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</si>
  <si>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</si>
  <si>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</si>
  <si>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</si>
  <si>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</si>
  <si>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</si>
  <si>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</si>
  <si>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</si>
  <si>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</si>
  <si>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</si>
  <si>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</si>
  <si>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</si>
  <si>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</si>
  <si>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</si>
  <si>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</si>
  <si>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</si>
  <si>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</si>
  <si>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</si>
  <si>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</si>
  <si>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</si>
  <si>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</si>
  <si>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</si>
  <si>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</si>
  <si>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</si>
  <si>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</si>
  <si>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</si>
  <si>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</si>
  <si>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</si>
  <si>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</si>
  <si>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</si>
  <si>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</si>
  <si>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</si>
  <si>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</si>
  <si>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</si>
  <si>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</si>
  <si>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</si>
  <si>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</si>
  <si>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</si>
  <si>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</si>
  <si>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</si>
  <si>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</si>
  <si>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</si>
  <si>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</si>
  <si>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</si>
  <si>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</si>
  <si>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</si>
  <si>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</si>
  <si>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</si>
  <si>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</si>
  <si>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</si>
  <si>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</si>
  <si>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</si>
  <si>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</si>
  <si>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</si>
  <si>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</si>
  <si>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</si>
  <si>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</si>
  <si>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</si>
  <si>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</si>
  <si>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</si>
  <si>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</si>
  <si>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</si>
  <si>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</si>
  <si>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</si>
  <si>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</si>
  <si>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</si>
  <si>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</si>
  <si>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</si>
  <si>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</si>
  <si>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</si>
  <si>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</si>
  <si>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</si>
  <si>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</si>
  <si>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</si>
  <si>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</si>
  <si>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</si>
  <si>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</si>
  <si>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</si>
  <si>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</si>
  <si>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</si>
  <si>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</si>
  <si>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</si>
  <si>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</si>
  <si>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</si>
  <si>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</si>
  <si>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</si>
  <si>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</si>
  <si>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</si>
  <si>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</si>
  <si>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</si>
  <si>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</si>
  <si>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</si>
  <si>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</si>
  <si>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</si>
  <si>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</si>
  <si>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</si>
  <si>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</si>
  <si>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</si>
  <si>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</si>
  <si>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</si>
  <si>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</si>
  <si>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</si>
  <si>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</si>
  <si>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</si>
  <si>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</si>
  <si>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</si>
  <si>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</si>
  <si>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</si>
  <si>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</si>
  <si>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</si>
  <si>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</si>
  <si>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</si>
  <si>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</si>
  <si>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</si>
  <si>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</si>
  <si>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</si>
  <si>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</si>
  <si>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</si>
  <si>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</si>
  <si>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</si>
  <si>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</si>
  <si>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</si>
  <si>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</si>
  <si>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</si>
  <si>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</si>
  <si>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</si>
  <si>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</si>
  <si>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</si>
  <si>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</si>
  <si>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</si>
  <si>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</si>
  <si>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</si>
  <si>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</si>
  <si>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</si>
  <si>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</si>
  <si>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</si>
  <si>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</si>
  <si>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</si>
  <si>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</si>
  <si>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</si>
  <si>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</si>
  <si>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</si>
  <si>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</si>
  <si>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</si>
  <si>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</si>
  <si>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</si>
  <si>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</si>
  <si>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</si>
  <si>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</si>
  <si>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</si>
  <si>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</si>
  <si>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</si>
  <si>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</si>
  <si>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</si>
  <si>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</si>
  <si>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</si>
  <si>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</si>
  <si>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</si>
  <si>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</si>
  <si>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</si>
  <si>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</si>
  <si>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</si>
  <si>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</si>
  <si>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</si>
  <si>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</si>
  <si>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</si>
  <si>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</si>
  <si>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</si>
  <si>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</si>
  <si>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</si>
  <si>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</si>
  <si>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</si>
  <si>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</si>
  <si>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</si>
  <si>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</si>
  <si>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</si>
  <si>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</si>
  <si>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</si>
  <si>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</si>
  <si>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</si>
  <si>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</si>
  <si>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</si>
  <si>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</si>
  <si>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</si>
  <si>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</si>
  <si>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</si>
  <si>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</si>
  <si>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</si>
  <si>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</si>
  <si>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</si>
  <si>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</si>
  <si>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</si>
  <si>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</si>
  <si>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</si>
  <si>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</si>
  <si>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</si>
  <si>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</si>
  <si>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</si>
  <si>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</si>
  <si>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</si>
  <si>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</si>
  <si>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</si>
  <si>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</si>
  <si>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</si>
  <si>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</si>
  <si>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</si>
  <si>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</si>
  <si>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</si>
  <si>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</si>
  <si>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</si>
  <si>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</si>
  <si>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</si>
  <si>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</si>
  <si>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</si>
  <si>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</si>
  <si>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</si>
  <si>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</si>
  <si>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</si>
  <si>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</si>
  <si>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</si>
  <si>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</si>
  <si>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</si>
  <si>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</si>
  <si>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</si>
  <si>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</si>
  <si>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</si>
  <si>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</si>
  <si>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</si>
  <si>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</si>
  <si>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</si>
  <si>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</si>
  <si>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</si>
  <si>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</si>
  <si>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</si>
  <si>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</si>
  <si>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</si>
  <si>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</si>
  <si>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</si>
  <si>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</si>
  <si>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</si>
  <si>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</si>
  <si>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</si>
  <si>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</si>
  <si>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</si>
  <si>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</si>
  <si>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</si>
  <si>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</si>
  <si>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</si>
  <si>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</si>
  <si>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</si>
  <si>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</si>
  <si>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</si>
  <si>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</si>
  <si>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</si>
  <si>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</si>
  <si>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</si>
  <si>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</si>
  <si>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</si>
  <si>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</si>
  <si>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</si>
  <si>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</si>
  <si>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</si>
  <si>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</si>
  <si>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</si>
  <si>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</si>
  <si>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</si>
  <si>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</si>
  <si>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</si>
  <si>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</si>
  <si>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</si>
  <si>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</si>
  <si>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</si>
  <si>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</si>
  <si>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</si>
  <si>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</si>
  <si>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</si>
  <si>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</si>
  <si>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</si>
  <si>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</si>
  <si>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</si>
  <si>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</si>
  <si>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</si>
  <si>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</si>
  <si>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</si>
  <si>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</si>
  <si>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</si>
  <si>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</si>
  <si>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</si>
  <si>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</si>
  <si>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</si>
  <si>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</si>
  <si>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</si>
  <si>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</si>
  <si>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</si>
  <si>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</si>
  <si>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</si>
  <si>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</si>
  <si>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</si>
  <si>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</si>
  <si>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</si>
  <si>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</si>
  <si>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</si>
  <si>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</si>
  <si>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</si>
  <si>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</si>
  <si>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</si>
  <si>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</si>
  <si>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</si>
  <si>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</si>
  <si>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</si>
  <si>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</si>
  <si>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</si>
  <si>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</si>
  <si>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</si>
  <si>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</si>
  <si>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</si>
  <si>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</si>
  <si>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</si>
  <si>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</si>
  <si>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</si>
  <si>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</si>
  <si>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</si>
  <si>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</si>
  <si>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</si>
  <si>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</si>
  <si>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</si>
  <si>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</si>
  <si>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</si>
  <si>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</si>
  <si>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</si>
  <si>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</si>
  <si>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</si>
  <si>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</si>
  <si>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</si>
  <si>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</si>
  <si>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</si>
  <si>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</si>
  <si>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</si>
  <si>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</si>
  <si>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</si>
  <si>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</si>
  <si>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</si>
  <si>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</si>
  <si>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</si>
  <si>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</si>
  <si>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</si>
  <si>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</si>
  <si>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</si>
  <si>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</si>
  <si>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</si>
  <si>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</si>
  <si>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</si>
  <si>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</si>
  <si>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</si>
  <si>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</si>
  <si>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</si>
  <si>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</si>
  <si>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</si>
  <si>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</si>
  <si>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</si>
  <si>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</si>
  <si>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</si>
  <si>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</si>
  <si>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</si>
  <si>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</si>
  <si>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</si>
  <si>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</si>
  <si>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</si>
  <si>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</si>
  <si>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</si>
  <si>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</si>
  <si>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</si>
  <si>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</si>
  <si>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</si>
  <si>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</si>
  <si>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</si>
  <si>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</si>
  <si>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</si>
  <si>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</si>
  <si>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</si>
  <si>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</si>
  <si>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</si>
  <si>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</si>
  <si>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</si>
  <si>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</si>
  <si>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</si>
  <si>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</si>
  <si>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</si>
  <si>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</si>
  <si>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</si>
  <si>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</si>
  <si>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</si>
  <si>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</si>
  <si>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</si>
  <si>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</si>
  <si>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</si>
  <si>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</si>
  <si>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</si>
  <si>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</si>
  <si>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</si>
  <si>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</si>
  <si>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</si>
  <si>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</si>
  <si>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</si>
  <si>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</si>
  <si>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</si>
  <si>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</si>
  <si>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</si>
  <si>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</si>
  <si>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</si>
  <si>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</si>
  <si>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</si>
  <si>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</si>
  <si>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</si>
  <si>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</si>
  <si>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</si>
  <si>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</si>
  <si>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</si>
  <si>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</si>
  <si>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</si>
  <si>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</si>
  <si>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</si>
  <si>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</si>
  <si>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</si>
  <si>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</si>
  <si>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</si>
  <si>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</si>
  <si>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</si>
  <si>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</si>
  <si>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</si>
  <si>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</si>
  <si>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</si>
  <si>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</si>
  <si>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</si>
  <si>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</si>
  <si>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</si>
  <si>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</si>
  <si>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</si>
  <si>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</si>
  <si>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</si>
  <si>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</si>
  <si>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</si>
  <si>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</si>
  <si>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</si>
  <si>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</si>
  <si>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</si>
  <si>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</si>
  <si>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</si>
  <si>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</si>
  <si>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</si>
  <si>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</si>
  <si>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</si>
  <si>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</si>
  <si>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</si>
  <si>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</si>
  <si>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</si>
  <si>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</si>
  <si>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</si>
  <si>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</si>
  <si>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</si>
  <si>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</si>
  <si>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</si>
  <si>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</si>
  <si>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</si>
  <si>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</si>
  <si>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</si>
  <si>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</si>
  <si>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</si>
  <si>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</si>
  <si>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</si>
  <si>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</si>
  <si>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</si>
  <si>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</si>
  <si>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</si>
  <si>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</si>
  <si>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</si>
  <si>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</si>
  <si>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</si>
  <si>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</si>
  <si>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</si>
  <si>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</si>
  <si>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</si>
  <si>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</si>
  <si>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</si>
  <si>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</si>
  <si>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</si>
  <si>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</si>
  <si>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</si>
  <si>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</si>
  <si>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</si>
  <si>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</si>
  <si>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</si>
  <si>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</si>
  <si>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</si>
  <si>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</si>
  <si>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</si>
  <si>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</si>
  <si>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</si>
  <si>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</si>
  <si>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</si>
  <si>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</si>
  <si>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</si>
  <si>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</si>
  <si>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</si>
  <si>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</si>
  <si>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</si>
  <si>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</si>
  <si>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</si>
  <si>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</si>
  <si>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</si>
  <si>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</si>
  <si>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</si>
  <si>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</si>
  <si>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</si>
  <si>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</si>
  <si>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</si>
  <si>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</si>
  <si>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</si>
  <si>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</si>
  <si>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</si>
  <si>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</si>
  <si>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</si>
  <si>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</si>
  <si>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</si>
  <si>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</si>
  <si>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</si>
  <si>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</si>
  <si>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</si>
  <si>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</si>
  <si>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</si>
  <si>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</si>
  <si>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</si>
  <si>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</si>
  <si>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</si>
  <si>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</si>
  <si>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</si>
  <si>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</si>
  <si>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</si>
  <si>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</si>
  <si>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</si>
  <si>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</si>
  <si>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</si>
  <si>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</si>
  <si>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</si>
  <si>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</si>
  <si>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</si>
  <si>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</si>
  <si>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</si>
  <si>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</si>
  <si>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</si>
  <si>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</si>
  <si>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</si>
  <si>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</si>
  <si>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</si>
  <si>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</si>
  <si>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</si>
  <si>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</si>
  <si>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</si>
  <si>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</si>
  <si>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</si>
  <si>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</si>
  <si>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</si>
  <si>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</si>
  <si>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</si>
  <si>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</si>
  <si>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</si>
  <si>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</si>
  <si>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</si>
  <si>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</si>
  <si>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</si>
  <si>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</si>
  <si>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</si>
  <si>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</si>
  <si>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</si>
  <si>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</si>
  <si>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</si>
  <si>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</si>
  <si>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</si>
  <si>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</si>
  <si>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</si>
  <si>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</si>
  <si>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</si>
  <si>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</si>
  <si>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</si>
  <si>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</si>
  <si>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</si>
  <si>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</si>
  <si>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</si>
  <si>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</si>
  <si>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</si>
  <si>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</si>
  <si>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</si>
  <si>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</si>
  <si>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</si>
  <si>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</si>
  <si>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</si>
  <si>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</si>
  <si>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</si>
  <si>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</si>
  <si>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</si>
  <si>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</si>
  <si>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</si>
  <si>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</si>
  <si>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</si>
  <si>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</si>
  <si>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</si>
  <si>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</si>
  <si>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</si>
  <si>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</si>
  <si>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</si>
  <si>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</si>
  <si>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</si>
  <si>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</si>
  <si>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</si>
  <si>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</si>
  <si>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</si>
  <si>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</si>
  <si>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</si>
  <si>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</si>
  <si>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</si>
  <si>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</si>
  <si>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</si>
  <si>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</si>
  <si>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</si>
  <si>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</si>
  <si>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</si>
  <si>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</si>
  <si>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</si>
  <si>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</si>
  <si>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</si>
  <si>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</si>
  <si>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</si>
  <si>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</si>
  <si>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</si>
  <si>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</si>
  <si>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</si>
  <si>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</si>
  <si>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</si>
  <si>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</si>
  <si>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</si>
  <si>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</si>
  <si>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</si>
  <si>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</si>
  <si>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</si>
  <si>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</si>
  <si>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</si>
  <si>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</si>
  <si>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</si>
  <si>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</si>
  <si>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</si>
  <si>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</si>
  <si>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</si>
  <si>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</si>
  <si>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</si>
  <si>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</si>
  <si>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</si>
  <si>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</si>
  <si>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</si>
  <si>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</si>
  <si>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</si>
  <si>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</si>
  <si>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</si>
  <si>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</si>
  <si>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</si>
  <si>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</si>
  <si>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</si>
  <si>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</si>
  <si>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</si>
  <si>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</si>
  <si>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</si>
  <si>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</si>
  <si>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</si>
  <si>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</si>
  <si>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</si>
  <si>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</si>
  <si>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</si>
  <si>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</si>
  <si>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</si>
  <si>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</si>
  <si>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</si>
  <si>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</si>
  <si>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</si>
  <si>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</si>
  <si>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</si>
  <si>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</si>
  <si>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</si>
  <si>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</si>
  <si>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</si>
  <si>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</si>
  <si>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</si>
  <si>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</si>
  <si>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</si>
  <si>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</si>
  <si>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</si>
  <si>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</si>
  <si>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</si>
  <si>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</si>
  <si>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</si>
  <si>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</si>
  <si>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</si>
  <si>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</si>
  <si>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</si>
  <si>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</si>
  <si>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</si>
  <si>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</si>
  <si>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</si>
  <si>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</si>
  <si>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</si>
  <si>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</si>
  <si>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</si>
  <si>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</si>
  <si>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</si>
  <si>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</si>
  <si>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</si>
  <si>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</si>
  <si>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</si>
  <si>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</si>
  <si>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</si>
  <si>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</si>
  <si>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</si>
  <si>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</si>
  <si>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</si>
  <si>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</si>
  <si>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</si>
  <si>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</si>
  <si>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</si>
  <si>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</si>
  <si>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</si>
  <si>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</si>
  <si>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</si>
  <si>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</si>
  <si>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</si>
  <si>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</si>
  <si>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</si>
  <si>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</si>
  <si>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</si>
  <si>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</si>
  <si>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</si>
  <si>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</si>
  <si>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</si>
  <si>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</si>
  <si>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</si>
  <si>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</si>
  <si>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</si>
  <si>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</si>
  <si>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</si>
  <si>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</si>
  <si>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</si>
  <si>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</si>
  <si>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</si>
  <si>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</si>
  <si>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</si>
  <si>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</si>
  <si>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</si>
  <si>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</si>
  <si>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</si>
  <si>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</si>
  <si>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</si>
  <si>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</si>
  <si>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</si>
  <si>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</si>
  <si>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</si>
  <si>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</si>
  <si>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</si>
  <si>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</si>
  <si>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</si>
  <si>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</si>
  <si>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</si>
  <si>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</si>
  <si>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</si>
  <si>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</si>
  <si>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</si>
  <si>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</si>
  <si>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</si>
  <si>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</si>
  <si>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</si>
  <si>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</si>
  <si>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</si>
  <si>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</si>
  <si>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</si>
  <si>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</si>
  <si>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</si>
  <si>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</si>
  <si>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</si>
  <si>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</si>
  <si>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</si>
  <si>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</si>
  <si>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</si>
  <si>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</si>
  <si>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</si>
  <si>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</si>
  <si>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</si>
  <si>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</si>
  <si>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</si>
  <si>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</si>
  <si>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</si>
  <si>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</si>
  <si>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</si>
  <si>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</si>
  <si>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</si>
  <si>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</si>
  <si>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</si>
  <si>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</si>
  <si>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</si>
  <si>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</si>
  <si>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</si>
  <si>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</si>
  <si>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</si>
  <si>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</si>
  <si>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</si>
  <si>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</si>
  <si>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</si>
  <si>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</si>
  <si>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</si>
  <si>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</si>
  <si>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</si>
  <si>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</si>
  <si>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</si>
  <si>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</si>
  <si>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</si>
  <si>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</si>
  <si>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</si>
  <si>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</si>
  <si>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</si>
  <si>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</si>
  <si>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</si>
  <si>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</si>
  <si>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</si>
  <si>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</si>
  <si>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</si>
  <si>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</si>
  <si>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</si>
  <si>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</si>
  <si>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</si>
  <si>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</si>
  <si>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</si>
  <si>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</si>
  <si>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</si>
  <si>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</si>
  <si>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</si>
  <si>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</si>
  <si>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</si>
  <si>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</si>
  <si>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</si>
  <si>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</si>
  <si>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</si>
  <si>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</si>
  <si>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</si>
  <si>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</si>
  <si>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</si>
  <si>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</si>
  <si>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</si>
  <si>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</si>
  <si>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</si>
  <si>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</si>
  <si>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</si>
  <si>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</si>
  <si>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</si>
  <si>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</si>
  <si>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</si>
  <si>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</si>
  <si>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</si>
  <si>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</si>
  <si>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</si>
  <si>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</si>
  <si>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</si>
  <si>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</si>
  <si>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</si>
  <si>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</si>
  <si>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</si>
  <si>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</si>
  <si>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</si>
  <si>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</si>
  <si>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</si>
  <si>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</si>
  <si>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</si>
  <si>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</si>
  <si>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</si>
  <si>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</si>
  <si>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</si>
  <si>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</si>
  <si>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</si>
  <si>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</si>
  <si>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</si>
  <si>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</si>
  <si>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</si>
  <si>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</si>
  <si>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</si>
  <si>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</si>
  <si>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</si>
  <si>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</si>
  <si>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</si>
  <si>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</si>
  <si>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</si>
  <si>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</si>
  <si>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</si>
  <si>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</si>
  <si>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</si>
  <si>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</si>
  <si>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</si>
  <si>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</si>
  <si>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</si>
  <si>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</si>
  <si>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</si>
  <si>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</si>
  <si>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</si>
  <si>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</si>
  <si>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</si>
  <si>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</si>
  <si>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</si>
  <si>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</si>
  <si>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</si>
  <si>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</si>
  <si>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</si>
  <si>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</si>
  <si>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</si>
  <si>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</si>
  <si>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</si>
  <si>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</si>
  <si>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</si>
  <si>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</si>
  <si>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</si>
  <si>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</si>
  <si>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</si>
  <si>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</si>
  <si>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</si>
  <si>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</si>
  <si>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</si>
  <si>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</si>
  <si>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</si>
  <si>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</si>
  <si>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</si>
  <si>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</si>
  <si>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</si>
  <si>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</si>
  <si>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</si>
  <si>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</si>
  <si>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</si>
  <si>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</si>
  <si>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</si>
  <si>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</si>
  <si>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</si>
  <si>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</si>
  <si>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</si>
  <si>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</si>
  <si>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</si>
  <si>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</si>
  <si>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</si>
  <si>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</si>
  <si>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</si>
  <si>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</si>
  <si>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</si>
  <si>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</si>
  <si>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</si>
  <si>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</si>
  <si>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</si>
  <si>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</si>
  <si>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</si>
  <si>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</si>
  <si>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</si>
  <si>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</si>
  <si>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</si>
  <si>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</si>
  <si>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</si>
  <si>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</si>
  <si>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</si>
  <si>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</si>
  <si>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</si>
  <si>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</si>
  <si>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</si>
  <si>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</si>
  <si>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</si>
  <si>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</si>
  <si>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</si>
  <si>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</si>
  <si>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</si>
  <si>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</si>
  <si>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</si>
  <si>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</si>
  <si>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</si>
  <si>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</si>
  <si>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</si>
  <si>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</si>
  <si>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</si>
  <si>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</si>
  <si>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</si>
  <si>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</si>
  <si>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</si>
  <si>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</si>
  <si>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</si>
  <si>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</si>
  <si>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</si>
  <si>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</si>
  <si>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</si>
  <si>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</si>
  <si>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</si>
  <si>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</si>
  <si>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</si>
  <si>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</si>
  <si>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</si>
  <si>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</si>
  <si>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</si>
  <si>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</si>
  <si>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</si>
  <si>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</si>
  <si>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</si>
  <si>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</si>
  <si>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</si>
  <si>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</si>
  <si>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</si>
  <si>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</si>
  <si>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</si>
  <si>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</si>
  <si>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</si>
  <si>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</si>
  <si>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</si>
  <si>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</si>
  <si>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</si>
  <si>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</si>
  <si>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</si>
  <si>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</si>
  <si>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</si>
  <si>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</si>
  <si>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</si>
  <si>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</si>
  <si>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</si>
  <si>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</si>
  <si>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</si>
  <si>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</si>
  <si>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</si>
  <si>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</si>
  <si>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</si>
  <si>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</si>
  <si>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</si>
  <si>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</si>
  <si>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</si>
  <si>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</si>
  <si>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</si>
  <si>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</si>
  <si>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</si>
  <si>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</si>
  <si>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</si>
  <si>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</si>
  <si>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</si>
  <si>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</si>
  <si>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</si>
  <si>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</si>
  <si>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</si>
  <si>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</si>
  <si>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</si>
  <si>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</si>
  <si>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</si>
  <si>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</si>
  <si>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</si>
  <si>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</si>
  <si>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</si>
  <si>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</si>
  <si>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</si>
  <si>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</si>
  <si>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</si>
  <si>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</si>
  <si>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</si>
  <si>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</si>
  <si>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</si>
  <si>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</si>
  <si>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</si>
  <si>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</si>
  <si>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</si>
  <si>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</si>
  <si>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</si>
  <si>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</si>
  <si>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</si>
  <si>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</si>
  <si>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</si>
  <si>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</si>
  <si>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</si>
  <si>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</si>
  <si>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</si>
  <si>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</si>
  <si>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</si>
  <si>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</si>
  <si>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</si>
  <si>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</si>
  <si>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</si>
  <si>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</si>
  <si>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</si>
  <si>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</si>
  <si>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</si>
  <si>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</si>
  <si>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</si>
  <si>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</si>
  <si>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</si>
  <si>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</si>
  <si>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</si>
  <si>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</si>
  <si>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</si>
  <si>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</si>
  <si>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</si>
  <si>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</si>
  <si>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</si>
  <si>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</si>
  <si>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</si>
  <si>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</si>
  <si>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</si>
  <si>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</si>
  <si>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</si>
  <si>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</si>
  <si>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</si>
  <si>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</si>
  <si>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</si>
  <si>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</si>
  <si>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</si>
  <si>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</si>
  <si>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</si>
  <si>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</si>
  <si>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</si>
  <si>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</si>
  <si>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</si>
  <si>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</si>
  <si>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</si>
  <si>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</si>
  <si>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</si>
  <si>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</si>
  <si>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</si>
  <si>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</si>
  <si>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</si>
  <si>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</si>
  <si>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</si>
  <si>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</si>
  <si>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</si>
  <si>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</si>
  <si>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</si>
  <si>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</si>
  <si>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</si>
  <si>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</si>
  <si>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</si>
  <si>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</si>
  <si>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</si>
  <si>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</si>
  <si>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</si>
  <si>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</si>
  <si>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</si>
  <si>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</si>
  <si>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</si>
  <si>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</si>
  <si>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</si>
  <si>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</si>
  <si>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</si>
  <si>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</si>
  <si>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</si>
  <si>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</si>
  <si>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</si>
  <si>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</si>
  <si>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</si>
  <si>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</si>
  <si>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</si>
  <si>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</si>
  <si>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</si>
  <si>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</si>
  <si>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</si>
  <si>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</si>
  <si>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</si>
  <si>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</si>
  <si>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</si>
  <si>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</si>
  <si>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</si>
  <si>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</si>
  <si>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</si>
  <si>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</si>
  <si>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</si>
  <si>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</si>
  <si>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</si>
  <si>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</si>
  <si>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</si>
  <si>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</si>
  <si>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</si>
  <si>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</si>
  <si>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</si>
  <si>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</si>
  <si>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</si>
  <si>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</si>
  <si>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</si>
  <si>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</si>
  <si>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</si>
  <si>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</si>
  <si>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</si>
  <si>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</si>
  <si>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</si>
  <si>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</si>
  <si>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</si>
  <si>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</si>
  <si>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</si>
  <si>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</si>
  <si>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</si>
  <si>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</si>
  <si>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</si>
  <si>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</si>
  <si>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</si>
  <si>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</si>
  <si>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</si>
  <si>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</si>
  <si>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</si>
  <si>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</si>
  <si>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</si>
  <si>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</si>
  <si>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</si>
  <si>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</si>
  <si>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</si>
  <si>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</si>
  <si>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</si>
  <si>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</si>
  <si>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</si>
  <si>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</si>
  <si>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</si>
  <si>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</si>
  <si>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</si>
  <si>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</si>
  <si>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</si>
  <si>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</si>
  <si>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</si>
  <si>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</si>
  <si>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</si>
  <si>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</si>
  <si>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</si>
  <si>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</si>
  <si>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</si>
  <si>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</si>
  <si>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</si>
  <si>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</si>
  <si>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</si>
  <si>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</si>
  <si>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</si>
  <si>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</si>
  <si>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</si>
  <si>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</si>
  <si>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</si>
  <si>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</si>
  <si>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</si>
  <si>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</si>
  <si>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</si>
  <si>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</si>
  <si>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</si>
  <si>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</si>
  <si>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</si>
  <si>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</si>
  <si>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</si>
  <si>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</si>
  <si>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</si>
  <si>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</si>
  <si>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</si>
  <si>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</si>
  <si>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</si>
  <si>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</si>
  <si>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</si>
  <si>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</si>
  <si>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</si>
  <si>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</si>
  <si>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</si>
  <si>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</si>
  <si>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</si>
  <si>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</si>
  <si>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</si>
  <si>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</si>
  <si>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</si>
  <si>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</si>
  <si>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</si>
  <si>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</si>
  <si>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</si>
  <si>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</si>
  <si>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</si>
  <si>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</si>
  <si>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</si>
  <si>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</si>
  <si>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</si>
  <si>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</si>
  <si>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</si>
  <si>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</si>
  <si>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</si>
  <si>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</si>
  <si>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</si>
  <si>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</si>
  <si>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</si>
  <si>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</si>
  <si>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</si>
  <si>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</si>
  <si>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</si>
  <si>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</si>
  <si>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</si>
  <si>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</si>
  <si>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</si>
  <si>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</si>
  <si>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</si>
  <si>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</si>
  <si>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</si>
  <si>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</si>
  <si>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</si>
  <si>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</si>
  <si>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</si>
  <si>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</si>
  <si>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</si>
  <si>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</si>
  <si>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</si>
  <si>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</si>
  <si>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</si>
  <si>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</si>
  <si>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</si>
  <si>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</si>
  <si>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</si>
  <si>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</si>
  <si>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</si>
  <si>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</si>
  <si>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</si>
  <si>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</si>
  <si>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</si>
  <si>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</si>
  <si>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</si>
  <si>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</si>
  <si>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</si>
  <si>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</si>
  <si>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</si>
  <si>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</si>
  <si>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</si>
  <si>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</si>
  <si>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</si>
  <si>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</si>
  <si>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</si>
  <si>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</si>
  <si>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</si>
  <si>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</si>
  <si>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</si>
  <si>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</si>
  <si>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</si>
  <si>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</si>
  <si>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</si>
  <si>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</si>
  <si>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</si>
  <si>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</si>
  <si>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</si>
  <si>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</si>
  <si>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</si>
  <si>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</si>
  <si>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</si>
  <si>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</si>
  <si>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</si>
  <si>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</si>
  <si>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</si>
  <si>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</si>
  <si>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</si>
  <si>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</si>
  <si>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</si>
  <si>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</si>
  <si>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</si>
  <si>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</si>
  <si>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</si>
  <si>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</si>
  <si>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</si>
  <si>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</si>
  <si>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</si>
  <si>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</si>
  <si>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</si>
  <si>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</si>
  <si>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</si>
  <si>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</si>
  <si>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</si>
  <si>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</si>
  <si>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</si>
  <si>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</si>
  <si>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</si>
  <si>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</si>
  <si>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</si>
  <si>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</si>
  <si>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</si>
  <si>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</si>
  <si>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</si>
  <si>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</si>
  <si>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</si>
  <si>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</si>
  <si>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</si>
  <si>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</si>
  <si>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</si>
  <si>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</si>
  <si>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</si>
  <si>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</si>
  <si>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</si>
  <si>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</si>
  <si>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</si>
  <si>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</si>
  <si>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</si>
  <si>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</si>
  <si>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</si>
  <si>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</si>
  <si>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</si>
  <si>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</si>
  <si>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</si>
  <si>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</si>
  <si>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</si>
  <si>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</si>
  <si>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</si>
  <si>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</si>
  <si>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</si>
  <si>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</si>
  <si>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</si>
  <si>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</si>
  <si>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</si>
  <si>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</si>
  <si>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</si>
  <si>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</si>
  <si>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</si>
  <si>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</si>
  <si>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</si>
  <si>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</si>
  <si>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</si>
  <si>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</si>
  <si>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</si>
  <si>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</si>
  <si>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</si>
  <si>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</si>
  <si>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</si>
  <si>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</si>
  <si>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</si>
  <si>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</si>
  <si>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</si>
  <si>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</si>
  <si>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</si>
  <si>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</si>
  <si>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</si>
  <si>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</si>
  <si>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</si>
  <si>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</si>
  <si>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</si>
  <si>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</si>
  <si>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</si>
  <si>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</si>
  <si>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</si>
  <si>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</si>
  <si>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</si>
  <si>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</si>
  <si>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</si>
  <si>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</si>
  <si>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</si>
  <si>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</si>
  <si>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</si>
  <si>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</si>
  <si>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</si>
  <si>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</si>
  <si>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</si>
  <si>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</si>
  <si>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</si>
  <si>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</si>
  <si>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</si>
  <si>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</si>
  <si>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</si>
  <si>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</si>
  <si>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</si>
  <si>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</si>
  <si>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</si>
  <si>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</si>
  <si>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</si>
  <si>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</si>
  <si>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</si>
  <si>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</si>
  <si>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</si>
  <si>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</si>
  <si>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</si>
  <si>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</si>
  <si>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</si>
  <si>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</si>
  <si>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</si>
  <si>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</si>
  <si>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</si>
  <si>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</si>
  <si>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</si>
  <si>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</si>
  <si>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</si>
  <si>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</si>
  <si>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</si>
  <si>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</si>
  <si>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</si>
  <si>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</si>
  <si>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</si>
  <si>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</si>
  <si>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</si>
  <si>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</si>
  <si>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</si>
  <si>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</si>
  <si>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</si>
  <si>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</si>
  <si>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</si>
  <si>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</si>
  <si>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</si>
  <si>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</si>
  <si>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</si>
  <si>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</si>
  <si>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</si>
  <si>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</si>
  <si>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</si>
  <si>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</si>
  <si>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</si>
  <si>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</si>
  <si>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</si>
  <si>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</si>
  <si>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</si>
  <si>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</si>
  <si>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</si>
  <si>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</si>
  <si>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</si>
  <si>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</si>
  <si>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</si>
  <si>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</si>
  <si>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</si>
  <si>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</si>
  <si>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</si>
  <si>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</si>
  <si>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</si>
  <si>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</si>
  <si>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</si>
  <si>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</si>
  <si>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</si>
  <si>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</si>
  <si>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</si>
  <si>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</si>
  <si>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</si>
  <si>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</si>
  <si>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</si>
  <si>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</si>
  <si>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</si>
  <si>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</si>
  <si>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</si>
  <si>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</si>
  <si>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</si>
  <si>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</si>
  <si>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</si>
  <si>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</si>
  <si>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</si>
  <si>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</si>
  <si>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</si>
  <si>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</si>
  <si>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</si>
  <si>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</si>
  <si>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</si>
  <si>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</si>
  <si>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</si>
  <si>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</si>
  <si>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</si>
  <si>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</si>
  <si>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</si>
  <si>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</si>
  <si>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</si>
  <si>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</si>
  <si>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</si>
  <si>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</si>
  <si>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</si>
  <si>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</si>
  <si>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</si>
  <si>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</si>
  <si>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</si>
  <si>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</si>
  <si>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</si>
  <si>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</si>
  <si>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</si>
  <si>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</si>
  <si>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</si>
  <si>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</si>
  <si>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</si>
  <si>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</si>
  <si>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</si>
  <si>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</si>
  <si>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</si>
  <si>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</si>
  <si>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</si>
  <si>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</si>
  <si>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</si>
  <si>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</si>
  <si>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</si>
  <si>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</si>
  <si>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</si>
  <si>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</si>
  <si>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</si>
  <si>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</si>
  <si>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</si>
  <si>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</si>
  <si>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</si>
  <si>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</si>
  <si>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</si>
  <si>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</si>
  <si>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</si>
  <si>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</si>
  <si>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</si>
  <si>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</si>
  <si>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</si>
  <si>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</si>
  <si>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</si>
  <si>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</si>
  <si>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</si>
  <si>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</si>
  <si>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</si>
  <si>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</si>
  <si>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</si>
  <si>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</si>
  <si>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</si>
  <si>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</si>
  <si>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</si>
  <si>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</si>
  <si>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</si>
  <si>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</si>
  <si>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</si>
  <si>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</si>
  <si>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</si>
  <si>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</si>
  <si>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</si>
  <si>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</si>
  <si>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</si>
  <si>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</si>
  <si>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</si>
  <si>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</si>
  <si>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</si>
  <si>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</si>
  <si>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</si>
  <si>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</si>
  <si>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</si>
  <si>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</si>
  <si>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</si>
  <si>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</si>
  <si>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</si>
  <si>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</si>
  <si>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</si>
  <si>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</si>
  <si>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</si>
  <si>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</si>
  <si>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</si>
  <si>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</si>
  <si>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</si>
  <si>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</si>
  <si>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</si>
  <si>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</si>
  <si>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</si>
  <si>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</si>
  <si>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</si>
  <si>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</si>
  <si>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</si>
  <si>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</si>
  <si>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</si>
  <si>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</si>
  <si>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</si>
  <si>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</si>
  <si>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</si>
  <si>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</si>
  <si>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</si>
  <si>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</si>
  <si>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</si>
  <si>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</si>
  <si>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</si>
  <si>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</si>
  <si>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</si>
  <si>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</si>
  <si>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</si>
  <si>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</si>
  <si>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</si>
  <si>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</si>
  <si>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</si>
  <si>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</si>
  <si>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</si>
  <si>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</si>
  <si>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</si>
  <si>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</si>
  <si>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</si>
  <si>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</si>
  <si>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</si>
  <si>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</si>
  <si>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</si>
  <si>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</si>
  <si>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</si>
  <si>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</si>
  <si>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</si>
  <si>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</si>
  <si>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</si>
  <si>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</si>
  <si>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</si>
  <si>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</si>
  <si>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</si>
  <si>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</si>
  <si>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</si>
  <si>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</si>
  <si>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</si>
  <si>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</si>
  <si>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</si>
  <si>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</si>
  <si>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</si>
  <si>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</si>
  <si>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</si>
  <si>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</si>
  <si>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</si>
  <si>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</si>
  <si>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</si>
  <si>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</si>
  <si>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</si>
  <si>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</si>
  <si>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</si>
  <si>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</si>
  <si>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</si>
  <si>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</si>
  <si>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</si>
  <si>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</si>
  <si>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</si>
  <si>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</si>
  <si>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</si>
  <si>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</si>
  <si>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</si>
  <si>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</si>
  <si>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</si>
  <si>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</si>
  <si>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</si>
  <si>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</si>
  <si>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</si>
  <si>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</si>
  <si>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</si>
  <si>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</si>
  <si>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</si>
  <si>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</si>
  <si>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</si>
  <si>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</si>
  <si>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</si>
  <si>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</si>
  <si>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</si>
  <si>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</si>
  <si>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</si>
  <si>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</si>
  <si>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</si>
  <si>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</si>
  <si>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</si>
  <si>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</si>
  <si>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</si>
  <si>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</si>
  <si>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</si>
  <si>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</si>
  <si>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</si>
  <si>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</si>
  <si>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</si>
  <si>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</si>
  <si>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</si>
  <si>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</si>
  <si>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</si>
  <si>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</si>
  <si>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</si>
  <si>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</si>
  <si>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</si>
  <si>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</si>
  <si>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</si>
  <si>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</si>
  <si>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</si>
  <si>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</si>
  <si>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</si>
  <si>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</si>
  <si>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</si>
  <si>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</si>
  <si>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</si>
  <si>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</si>
  <si>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</si>
  <si>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</si>
  <si>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</si>
  <si>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</si>
  <si>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</si>
  <si>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</si>
  <si>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</si>
  <si>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</si>
  <si>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</si>
  <si>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</si>
  <si>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</si>
  <si>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</si>
  <si>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</si>
  <si>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</si>
  <si>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</si>
  <si>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</si>
  <si>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</si>
  <si>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</si>
  <si>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</si>
  <si>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</si>
  <si>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</si>
  <si>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</si>
  <si>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</si>
  <si>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</si>
  <si>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</si>
  <si>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</si>
  <si>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</si>
  <si>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</si>
  <si>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</si>
  <si>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</si>
  <si>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</si>
  <si>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</si>
  <si>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</si>
  <si>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</si>
  <si>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</si>
  <si>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</si>
  <si>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</si>
  <si>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</si>
  <si>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</si>
  <si>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</si>
  <si>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</si>
  <si>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</si>
  <si>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</si>
  <si>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</si>
  <si>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</si>
  <si>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</si>
  <si>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</si>
  <si>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</si>
  <si>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</si>
  <si>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</si>
  <si>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</si>
  <si>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</si>
  <si>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</si>
  <si>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</si>
  <si>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</si>
  <si>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</si>
  <si>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</si>
  <si>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</si>
  <si>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</si>
  <si>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</si>
  <si>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</si>
  <si>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</si>
  <si>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</si>
  <si>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</si>
  <si>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</si>
  <si>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</si>
  <si>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</si>
  <si>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</si>
  <si>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</si>
  <si>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</si>
  <si>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</si>
  <si>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</si>
  <si>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</si>
  <si>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</si>
  <si>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</si>
  <si>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</si>
  <si>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</si>
  <si>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</si>
  <si>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</si>
  <si>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</si>
  <si>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</si>
  <si>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</si>
  <si>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</si>
  <si>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</si>
  <si>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</si>
  <si>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</si>
  <si>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</si>
  <si>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</si>
  <si>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</si>
  <si>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</si>
  <si>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</si>
  <si>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</si>
  <si>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</si>
  <si>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</si>
  <si>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</si>
  <si>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</si>
  <si>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</si>
  <si>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</si>
  <si>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</si>
  <si>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</si>
  <si>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</si>
  <si>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</si>
  <si>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</si>
  <si>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</si>
  <si>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</si>
  <si>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</si>
  <si>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</si>
  <si>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</si>
  <si>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</si>
  <si>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</si>
  <si>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</si>
  <si>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</si>
  <si>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</si>
  <si>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</si>
  <si>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</si>
  <si>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</si>
  <si>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</si>
  <si>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</si>
  <si>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</si>
  <si>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</si>
  <si>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</si>
  <si>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</si>
  <si>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</si>
  <si>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</si>
  <si>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</si>
  <si>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</si>
  <si>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</si>
  <si>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</si>
  <si>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</si>
  <si>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</si>
  <si>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</si>
  <si>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</si>
  <si>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</si>
  <si>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</si>
  <si>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</si>
  <si>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</si>
  <si>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</si>
  <si>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</si>
  <si>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</si>
  <si>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</si>
  <si>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</si>
  <si>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</si>
  <si>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</si>
  <si>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</si>
  <si>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</si>
  <si>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</si>
  <si>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</si>
  <si>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</si>
  <si>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</si>
  <si>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</si>
  <si>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</si>
  <si>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</si>
  <si>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</si>
  <si>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</si>
  <si>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</si>
  <si>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</si>
  <si>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</si>
  <si>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</si>
  <si>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</si>
  <si>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</si>
  <si>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</si>
  <si>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</si>
  <si>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</si>
  <si>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</si>
  <si>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</si>
  <si>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</si>
  <si>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</si>
  <si>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</si>
  <si>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</si>
  <si>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</si>
  <si>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</si>
  <si>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</si>
  <si>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</si>
  <si>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</si>
  <si>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</si>
  <si>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</si>
  <si>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</si>
  <si>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</si>
  <si>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</si>
  <si>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</si>
  <si>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</si>
  <si>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</si>
  <si>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</si>
  <si>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</si>
  <si>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</si>
  <si>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</si>
  <si>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</si>
  <si>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</si>
  <si>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</si>
  <si>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</si>
  <si>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</si>
  <si>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</si>
  <si>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</si>
  <si>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</si>
  <si>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</si>
  <si>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</si>
  <si>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</si>
  <si>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</si>
  <si>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</si>
  <si>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</si>
  <si>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</si>
  <si>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</si>
  <si>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</si>
  <si>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</si>
  <si>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</si>
  <si>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</si>
  <si>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</si>
  <si>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</si>
  <si>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</si>
  <si>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</si>
  <si>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</si>
  <si>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</si>
  <si>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</si>
  <si>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</si>
  <si>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</si>
  <si>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</si>
  <si>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</si>
  <si>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</si>
  <si>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</si>
  <si>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</si>
  <si>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</si>
  <si>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</si>
  <si>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</si>
  <si>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</si>
  <si>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</si>
  <si>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</si>
  <si>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</si>
  <si>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</si>
  <si>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</si>
  <si>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</si>
  <si>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</si>
  <si>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</si>
  <si>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</si>
  <si>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</si>
  <si>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</si>
  <si>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</si>
  <si>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</si>
  <si>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</si>
  <si>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</si>
  <si>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</si>
  <si>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</si>
  <si>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</si>
  <si>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</si>
  <si>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</si>
  <si>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</si>
  <si>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</si>
  <si>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</si>
  <si>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</si>
  <si>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</si>
  <si>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</si>
  <si>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</si>
  <si>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</si>
  <si>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</si>
  <si>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</si>
  <si>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</si>
  <si>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</si>
  <si>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</si>
  <si>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</si>
  <si>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</si>
  <si>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</si>
  <si>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</si>
  <si>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</si>
  <si>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</si>
  <si>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</si>
  <si>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</si>
  <si>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</si>
  <si>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</si>
  <si>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</si>
  <si>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</si>
  <si>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</si>
  <si>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</si>
  <si>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</si>
  <si>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</si>
  <si>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</si>
  <si>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</si>
  <si>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</si>
  <si>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</si>
  <si>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</si>
  <si>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</si>
  <si>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</si>
  <si>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</si>
  <si>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</si>
  <si>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</si>
  <si>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</si>
  <si>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</si>
  <si>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</si>
  <si>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</si>
  <si>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</si>
  <si>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</si>
  <si>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</si>
  <si>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</si>
  <si>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</si>
  <si>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</si>
  <si>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</si>
  <si>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</si>
  <si>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</si>
  <si>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</si>
  <si>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</si>
  <si>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</si>
  <si>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</si>
  <si>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</si>
  <si>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</si>
  <si>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</si>
  <si>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</si>
  <si>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</si>
  <si>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</si>
  <si>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</si>
  <si>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</si>
  <si>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</si>
  <si>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</si>
  <si>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</si>
  <si>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</si>
  <si>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</si>
  <si>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</si>
  <si>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</si>
  <si>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</si>
  <si>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</si>
  <si>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</si>
  <si>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</si>
  <si>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</si>
  <si>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</si>
  <si>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</si>
  <si>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</si>
  <si>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</si>
  <si>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</si>
  <si>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</si>
  <si>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</si>
  <si>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</si>
  <si>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</si>
  <si>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</si>
  <si>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</si>
  <si>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</si>
  <si>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</si>
  <si>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</si>
  <si>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</si>
  <si>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</si>
  <si>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</si>
  <si>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</si>
  <si>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</si>
  <si>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</si>
  <si>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</si>
  <si>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</si>
  <si>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</si>
  <si>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</si>
  <si>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</si>
  <si>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</si>
  <si>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</si>
  <si>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</si>
  <si>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</si>
  <si>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</si>
  <si>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</si>
  <si>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</si>
  <si>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</si>
  <si>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</si>
  <si>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</si>
  <si>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</si>
  <si>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</si>
  <si>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</si>
  <si>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</si>
  <si>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</si>
  <si>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</si>
  <si>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</si>
  <si>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</si>
  <si>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</si>
  <si>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</si>
  <si>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</si>
  <si>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</si>
  <si>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</si>
  <si>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</si>
  <si>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</si>
  <si>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</si>
  <si>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</si>
  <si>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</si>
  <si>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</si>
  <si>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</si>
  <si>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</si>
  <si>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</si>
  <si>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</si>
  <si>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</si>
  <si>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</si>
  <si>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</si>
  <si>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</si>
  <si>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</si>
  <si>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</si>
  <si>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</si>
  <si>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</si>
  <si>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</si>
  <si>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</si>
  <si>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</si>
  <si>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</si>
  <si>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</si>
  <si>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</si>
  <si>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</si>
  <si>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</si>
  <si>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</si>
  <si>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</si>
  <si>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</si>
  <si>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</si>
  <si>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</si>
  <si>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</si>
  <si>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</si>
  <si>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</si>
  <si>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</si>
  <si>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</si>
  <si>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</si>
  <si>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</si>
  <si>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</si>
  <si>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</si>
  <si>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</si>
  <si>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</si>
  <si>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</si>
  <si>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</si>
  <si>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</si>
  <si>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</si>
  <si>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</si>
  <si>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</si>
  <si>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</si>
  <si>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</si>
  <si>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</si>
  <si>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</si>
  <si>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</si>
  <si>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</si>
  <si>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</si>
  <si>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</si>
  <si>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</si>
  <si>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</si>
  <si>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</si>
  <si>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</si>
  <si>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</si>
  <si>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</si>
  <si>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</si>
  <si>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</si>
  <si>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</si>
  <si>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</si>
  <si>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</si>
  <si>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</si>
  <si>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</si>
  <si>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</si>
  <si>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</si>
  <si>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</si>
  <si>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</si>
  <si>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</si>
  <si>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</si>
  <si>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</si>
  <si>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</si>
  <si>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</si>
  <si>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</si>
  <si>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</si>
  <si>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</si>
  <si>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</si>
  <si>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</si>
  <si>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</si>
  <si>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</si>
  <si>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</si>
  <si>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</si>
  <si>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</si>
  <si>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</si>
  <si>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</si>
  <si>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</si>
  <si>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</si>
  <si>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</si>
  <si>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</si>
  <si>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</si>
  <si>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</si>
  <si>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</si>
  <si>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</si>
  <si>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</si>
  <si>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</si>
  <si>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</si>
  <si>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</si>
  <si>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</si>
  <si>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</si>
  <si>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</si>
  <si>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</si>
  <si>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</si>
  <si>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</si>
  <si>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</si>
  <si>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</si>
  <si>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</si>
  <si>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</si>
  <si>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</si>
  <si>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</si>
  <si>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</si>
  <si>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</si>
  <si>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</si>
  <si>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</si>
  <si>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</si>
  <si>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</si>
  <si>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</si>
  <si>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</si>
  <si>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</si>
  <si>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</si>
  <si>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</si>
  <si>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</si>
  <si>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</si>
  <si>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</si>
  <si>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</si>
  <si>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</si>
  <si>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</si>
  <si>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</si>
  <si>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</si>
  <si>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</si>
  <si>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</si>
  <si>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</si>
  <si>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</si>
  <si>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</si>
  <si>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</si>
  <si>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</si>
  <si>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</si>
  <si>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</si>
  <si>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</si>
  <si>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</si>
  <si>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</si>
  <si>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</si>
  <si>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</si>
  <si>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</si>
  <si>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</si>
  <si>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</si>
  <si>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</si>
  <si>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</si>
  <si>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</si>
  <si>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</si>
  <si>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</si>
  <si>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</si>
  <si>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</si>
  <si>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</si>
  <si>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</si>
  <si>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</si>
  <si>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</si>
  <si>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</si>
  <si>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</si>
  <si>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</si>
  <si>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</si>
  <si>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</si>
  <si>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</si>
  <si>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</si>
  <si>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</si>
  <si>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</si>
  <si>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</si>
  <si>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</si>
  <si>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</si>
  <si>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</si>
  <si>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</si>
  <si>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</si>
  <si>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</si>
  <si>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</si>
  <si>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</si>
  <si>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</si>
  <si>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</si>
  <si>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</si>
  <si>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</si>
  <si>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</si>
  <si>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</si>
  <si>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</si>
  <si>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</si>
  <si>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</si>
  <si>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</si>
  <si>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</si>
  <si>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</si>
  <si>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</si>
  <si>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</si>
  <si>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</si>
  <si>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</si>
  <si>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</si>
  <si>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</si>
  <si>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</si>
  <si>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</si>
  <si>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</si>
  <si>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</si>
  <si>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</si>
  <si>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</si>
  <si>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</si>
  <si>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</si>
  <si>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</si>
  <si>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</si>
  <si>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</si>
  <si>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</si>
  <si>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</si>
  <si>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</si>
  <si>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</si>
  <si>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</si>
  <si>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</si>
  <si>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</si>
  <si>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</si>
  <si>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</si>
  <si>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</si>
  <si>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</si>
  <si>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</si>
  <si>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</si>
  <si>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</si>
  <si>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</si>
  <si>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</si>
  <si>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</si>
  <si>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</si>
  <si>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</si>
  <si>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</si>
  <si>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</si>
  <si>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</si>
  <si>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</si>
  <si>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</si>
  <si>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</si>
  <si>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</si>
  <si>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</si>
  <si>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</si>
  <si>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</si>
  <si>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</si>
  <si>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</si>
  <si>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</si>
  <si>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</si>
  <si>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</si>
  <si>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</si>
  <si>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</si>
  <si>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</si>
  <si>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</si>
  <si>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</si>
  <si>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</si>
  <si>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</si>
  <si>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</si>
  <si>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</si>
  <si>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</si>
  <si>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</si>
  <si>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</si>
  <si>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</si>
  <si>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</si>
  <si>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</si>
  <si>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</si>
  <si>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</si>
  <si>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</si>
  <si>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</si>
  <si>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</si>
  <si>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</si>
  <si>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</si>
  <si>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</si>
  <si>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</si>
  <si>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</si>
  <si>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</si>
  <si>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</si>
  <si>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</si>
  <si>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</si>
  <si>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</si>
  <si>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</si>
  <si>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</si>
  <si>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</si>
  <si>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</si>
  <si>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</si>
  <si>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</si>
  <si>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</si>
  <si>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</si>
  <si>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</si>
  <si>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</si>
  <si>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</si>
  <si>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</si>
  <si>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</si>
  <si>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</si>
  <si>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</si>
  <si>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</si>
  <si>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</si>
  <si>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</si>
  <si>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</si>
  <si>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</si>
  <si>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</si>
  <si>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</si>
  <si>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</si>
  <si>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</si>
  <si>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</si>
  <si>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</si>
  <si>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</si>
  <si>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</si>
  <si>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</si>
  <si>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</si>
  <si>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</si>
  <si>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</si>
  <si>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</si>
  <si>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</si>
  <si>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</si>
  <si>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</si>
  <si>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</si>
  <si>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</si>
  <si>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</si>
  <si>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</si>
  <si>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</si>
  <si>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</si>
  <si>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</si>
  <si>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</si>
  <si>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</si>
  <si>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</si>
  <si>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</si>
  <si>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</si>
  <si>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</si>
  <si>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</si>
  <si>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</si>
  <si>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</si>
  <si>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</si>
  <si>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</si>
  <si>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</si>
  <si>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</si>
  <si>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</si>
  <si>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</si>
  <si>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</si>
  <si>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</si>
  <si>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</si>
  <si>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</si>
  <si>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</si>
  <si>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</si>
  <si>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</si>
  <si>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</si>
  <si>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</si>
  <si>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</si>
  <si>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</si>
  <si>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</si>
  <si>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</si>
  <si>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</si>
  <si>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</si>
  <si>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</si>
  <si>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</si>
  <si>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</si>
  <si>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</si>
  <si>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</si>
  <si>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</si>
  <si>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</si>
  <si>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</si>
  <si>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</si>
  <si>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</si>
  <si>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</si>
  <si>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</si>
  <si>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</si>
  <si>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</si>
  <si>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</si>
  <si>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</si>
  <si>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</si>
  <si>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</si>
  <si>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</si>
  <si>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</si>
  <si>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</si>
  <si>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</si>
  <si>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</si>
  <si>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</si>
  <si>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</si>
  <si>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</si>
  <si>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</si>
  <si>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</si>
  <si>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</si>
  <si>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</si>
  <si>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</si>
  <si>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</si>
  <si>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</si>
  <si>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</si>
  <si>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</si>
  <si>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</si>
  <si>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</si>
  <si>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</si>
  <si>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</si>
  <si>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</si>
  <si>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</si>
  <si>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</si>
  <si>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</si>
  <si>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</si>
  <si>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</si>
  <si>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</si>
  <si>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</si>
  <si>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</si>
  <si>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</si>
  <si>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</si>
  <si>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</si>
  <si>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</si>
  <si>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</si>
  <si>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</si>
  <si>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</si>
  <si>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</si>
  <si>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</si>
  <si>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</si>
  <si>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</si>
  <si>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</si>
  <si>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</si>
  <si>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</si>
  <si>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</si>
  <si>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</si>
  <si>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</si>
  <si>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</si>
  <si>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</si>
  <si>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</si>
  <si>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</si>
  <si>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</si>
  <si>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</si>
  <si>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</si>
  <si>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</si>
  <si>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</si>
  <si>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</si>
  <si>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</si>
  <si>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</si>
  <si>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</si>
  <si>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</si>
  <si>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</si>
  <si>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</si>
  <si>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</si>
  <si>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</si>
  <si>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</si>
  <si>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</si>
  <si>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</si>
  <si>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</si>
  <si>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</si>
  <si>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</si>
  <si>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</si>
  <si>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</si>
  <si>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</si>
  <si>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</si>
  <si>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</si>
  <si>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</si>
  <si>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</si>
  <si>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</si>
  <si>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</si>
  <si>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</si>
  <si>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</si>
  <si>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</si>
  <si>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</si>
  <si>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</si>
  <si>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</si>
  <si>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</si>
  <si>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</si>
  <si>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</si>
  <si>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</si>
  <si>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</si>
  <si>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</si>
  <si>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</si>
  <si>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</si>
  <si>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</si>
  <si>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</si>
  <si>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</si>
  <si>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</si>
  <si>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</si>
  <si>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</si>
  <si>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</si>
  <si>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</si>
  <si>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</si>
  <si>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</si>
  <si>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</si>
  <si>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</si>
  <si>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</si>
  <si>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</si>
  <si>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</si>
  <si>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</si>
  <si>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</si>
  <si>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</si>
  <si>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</si>
  <si>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</si>
  <si>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</si>
  <si>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</si>
  <si>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</si>
  <si>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</si>
  <si>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</si>
  <si>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</si>
  <si>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</si>
  <si>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</si>
  <si>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</si>
  <si>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</si>
  <si>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</si>
  <si>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</si>
  <si>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</si>
  <si>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</si>
  <si>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</si>
  <si>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</si>
  <si>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</si>
  <si>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</si>
  <si>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</si>
  <si>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</si>
  <si>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</si>
  <si>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</si>
  <si>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</si>
  <si>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</si>
  <si>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</si>
  <si>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</si>
  <si>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</si>
  <si>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</si>
  <si>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</si>
  <si>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</si>
  <si>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</si>
  <si>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</si>
  <si>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</si>
  <si>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</si>
  <si>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</si>
  <si>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</si>
  <si>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</si>
  <si>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</si>
  <si>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</si>
  <si>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</si>
  <si>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</si>
  <si>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</si>
  <si>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</si>
  <si>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</si>
  <si>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</si>
  <si>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</si>
  <si>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</si>
  <si>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</si>
  <si>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</si>
  <si>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</si>
  <si>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</si>
  <si>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</si>
  <si>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</si>
  <si>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</si>
  <si>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</si>
  <si>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</si>
  <si>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</si>
  <si>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</si>
  <si>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</si>
  <si>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</si>
  <si>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</si>
  <si>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</si>
  <si>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</si>
  <si>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</si>
  <si>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</si>
  <si>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</si>
  <si>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</si>
  <si>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</si>
  <si>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</si>
  <si>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</si>
  <si>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</si>
  <si>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</si>
  <si>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</si>
  <si>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</si>
  <si>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</si>
  <si>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</si>
  <si>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</si>
  <si>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</si>
  <si>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</si>
  <si>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</si>
  <si>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</si>
  <si>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</si>
  <si>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</si>
  <si>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</si>
  <si>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</si>
  <si>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</si>
  <si>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</si>
  <si>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</si>
  <si>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</si>
  <si>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</si>
  <si>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</si>
  <si>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</si>
  <si>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</si>
  <si>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</si>
  <si>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</si>
  <si>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</si>
  <si>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</si>
  <si>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</si>
  <si>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</si>
  <si>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</si>
  <si>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</si>
  <si>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</si>
  <si>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</si>
  <si>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</si>
  <si>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</si>
  <si>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</si>
  <si>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</si>
  <si>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</si>
  <si>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</si>
  <si>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</si>
  <si>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</si>
  <si>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</si>
  <si>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</si>
  <si>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</si>
  <si>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</si>
  <si>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</si>
  <si>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</si>
  <si>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</si>
  <si>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</si>
  <si>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</si>
  <si>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</si>
  <si>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</si>
  <si>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</si>
  <si>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</si>
  <si>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</si>
  <si>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</si>
  <si>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</si>
  <si>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</si>
  <si>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</si>
  <si>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</si>
  <si>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</si>
  <si>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</si>
  <si>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</si>
  <si>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</si>
  <si>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</si>
  <si>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</si>
  <si>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</si>
  <si>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</si>
  <si>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</si>
  <si>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</si>
  <si>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</si>
  <si>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</si>
  <si>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</si>
  <si>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</si>
  <si>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</si>
  <si>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</si>
  <si>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</si>
  <si>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</si>
  <si>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</si>
  <si>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</si>
  <si>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</si>
  <si>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</si>
  <si>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</si>
  <si>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</si>
  <si>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</si>
  <si>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</si>
  <si>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</si>
  <si>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</si>
  <si>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</si>
  <si>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</si>
  <si>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</si>
  <si>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</si>
  <si>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</si>
  <si>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</si>
  <si>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</si>
  <si>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</si>
  <si>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</si>
  <si>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</si>
  <si>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</si>
  <si>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</si>
  <si>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</si>
  <si>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</si>
  <si>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</si>
  <si>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</si>
  <si>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</si>
  <si>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</si>
  <si>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</si>
  <si>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</si>
  <si>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</si>
  <si>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</si>
  <si>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</si>
  <si>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</si>
  <si>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</si>
  <si>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</si>
  <si>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</si>
  <si>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</si>
  <si>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</si>
  <si>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</si>
  <si>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</si>
  <si>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</si>
  <si>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</si>
  <si>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</si>
  <si>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</si>
  <si>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</si>
  <si>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</si>
  <si>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</si>
  <si>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</si>
  <si>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</si>
  <si>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</si>
  <si>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</si>
  <si>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</si>
  <si>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</si>
  <si>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</si>
  <si>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</si>
  <si>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</si>
  <si>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</si>
  <si>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</si>
  <si>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</si>
  <si>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</si>
  <si>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</si>
  <si>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</si>
  <si>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</si>
  <si>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</si>
  <si>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</si>
  <si>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</si>
  <si>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</si>
  <si>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</si>
  <si>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</si>
  <si>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</si>
  <si>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</si>
  <si>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</si>
  <si>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</si>
  <si>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</si>
  <si>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</si>
  <si>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</si>
  <si>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</si>
  <si>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</si>
  <si>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</si>
  <si>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</si>
  <si>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</si>
  <si>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</si>
  <si>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</si>
  <si>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</si>
  <si>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</si>
  <si>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</si>
  <si>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</si>
  <si>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</si>
  <si>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</si>
  <si>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</si>
  <si>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</si>
  <si>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</si>
  <si>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</si>
  <si>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</si>
  <si>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</si>
  <si>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</si>
  <si>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</si>
  <si>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</si>
  <si>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</si>
  <si>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</si>
  <si>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</si>
  <si>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</si>
  <si>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</si>
  <si>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</si>
  <si>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</si>
  <si>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</si>
  <si>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</si>
  <si>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</si>
  <si>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</si>
  <si>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</si>
  <si>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</si>
  <si>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</si>
  <si>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</si>
  <si>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</si>
  <si>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</si>
  <si>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</si>
  <si>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</si>
  <si>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</si>
  <si>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</si>
  <si>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</si>
  <si>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</si>
  <si>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</si>
  <si>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</si>
  <si>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</si>
  <si>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</si>
  <si>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</si>
  <si>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</si>
  <si>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</si>
  <si>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</si>
  <si>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</si>
  <si>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</si>
  <si>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</si>
  <si>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</si>
  <si>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</si>
  <si>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</si>
  <si>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</si>
  <si>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</si>
  <si>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</si>
  <si>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</si>
  <si>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</si>
  <si>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</si>
  <si>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</si>
  <si>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</si>
  <si>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</si>
  <si>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</si>
  <si>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</si>
  <si>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</si>
  <si>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</si>
  <si>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</si>
  <si>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</si>
  <si>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</si>
  <si>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</si>
  <si>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</si>
  <si>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</si>
  <si>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</si>
  <si>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</si>
  <si>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</si>
  <si>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</si>
  <si>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</si>
  <si>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</si>
  <si>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</si>
  <si>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</si>
  <si>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</si>
  <si>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</si>
  <si>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</si>
  <si>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</si>
  <si>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</si>
  <si>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</si>
  <si>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</si>
  <si>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</si>
  <si>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</si>
  <si>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</si>
  <si>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</si>
  <si>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</si>
  <si>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</si>
  <si>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</si>
  <si>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</si>
  <si>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</si>
  <si>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</si>
  <si>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</si>
  <si>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</si>
  <si>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</si>
  <si>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</si>
  <si>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</si>
  <si>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</si>
  <si>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</si>
  <si>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</si>
  <si>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</si>
  <si>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</si>
  <si>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</si>
  <si>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</si>
  <si>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</si>
  <si>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</si>
  <si>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</si>
  <si>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</si>
  <si>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</si>
  <si>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</si>
  <si>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</si>
  <si>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</si>
  <si>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</si>
  <si>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</si>
  <si>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</si>
  <si>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</si>
  <si>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</si>
  <si>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</si>
  <si>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</si>
  <si>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</si>
  <si>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</si>
  <si>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</si>
  <si>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</si>
  <si>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</si>
  <si>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</si>
  <si>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</si>
  <si>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</si>
  <si>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</si>
  <si>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</si>
  <si>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</si>
  <si>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</si>
  <si>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</si>
  <si>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</si>
  <si>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</si>
  <si>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</si>
  <si>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</si>
  <si>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</si>
  <si>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</si>
  <si>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</si>
  <si>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</si>
  <si>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</si>
  <si>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</si>
  <si>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</si>
  <si>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</si>
  <si>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</si>
  <si>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</si>
  <si>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</si>
  <si>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</si>
  <si>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</si>
  <si>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</si>
  <si>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</si>
  <si>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</si>
  <si>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</si>
  <si>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</si>
  <si>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</si>
  <si>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</si>
  <si>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</si>
  <si>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</si>
  <si>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</si>
  <si>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</si>
  <si>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</si>
  <si>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</si>
  <si>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</si>
  <si>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</si>
  <si>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</si>
  <si>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</si>
  <si>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</si>
  <si>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</si>
  <si>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</si>
  <si>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</si>
  <si>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</si>
  <si>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</si>
  <si>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</si>
  <si>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</si>
  <si>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</si>
  <si>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</si>
  <si>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</si>
  <si>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</si>
  <si>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</si>
  <si>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</si>
  <si>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</si>
  <si>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</si>
  <si>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</si>
  <si>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</si>
  <si>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</si>
  <si>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</si>
  <si>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</si>
  <si>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</si>
  <si>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</si>
  <si>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</si>
  <si>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</si>
  <si>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</si>
  <si>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</si>
  <si>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</si>
  <si>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</si>
  <si>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</si>
  <si>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</si>
  <si>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</si>
  <si>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</si>
  <si>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</si>
  <si>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</si>
  <si>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</si>
  <si>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</si>
  <si>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</si>
  <si>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</si>
  <si>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</si>
  <si>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</si>
  <si>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</si>
  <si>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</si>
  <si>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</si>
  <si>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</si>
  <si>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</si>
  <si>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</si>
  <si>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</si>
  <si>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</si>
  <si>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</si>
  <si>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</si>
  <si>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</si>
  <si>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</si>
  <si>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</si>
  <si>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</si>
  <si>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</si>
  <si>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</si>
  <si>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</si>
  <si>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</si>
  <si>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</si>
  <si>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</si>
  <si>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</si>
  <si>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</si>
  <si>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</si>
  <si>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</si>
  <si>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</si>
  <si>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</si>
  <si>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</si>
  <si>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</si>
  <si>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</si>
  <si>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</si>
  <si>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</si>
  <si>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</si>
  <si>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</si>
  <si>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</si>
  <si>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</si>
  <si>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</si>
  <si>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</si>
  <si>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</si>
  <si>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</si>
  <si>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</si>
  <si>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</si>
  <si>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</si>
  <si>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</si>
  <si>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</si>
  <si>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</si>
  <si>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</si>
  <si>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</si>
  <si>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</si>
  <si>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</si>
  <si>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</si>
  <si>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</si>
  <si>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</si>
  <si>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</si>
  <si>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</si>
  <si>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</si>
  <si>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</si>
  <si>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</si>
  <si>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</si>
  <si>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</si>
  <si>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</si>
  <si>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</si>
  <si>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</si>
  <si>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</si>
  <si>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</si>
  <si>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</si>
  <si>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</si>
  <si>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</si>
  <si>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</si>
  <si>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</si>
  <si>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</si>
  <si>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</si>
  <si>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</si>
  <si>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</si>
  <si>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</si>
  <si>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</si>
  <si>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</si>
  <si>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</si>
  <si>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</si>
  <si>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</si>
  <si>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</si>
  <si>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</si>
  <si>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</si>
  <si>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</si>
  <si>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</si>
  <si>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</si>
  <si>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</si>
  <si>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</si>
  <si>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</si>
  <si>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</si>
  <si>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</si>
  <si>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</si>
  <si>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</si>
  <si>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</si>
  <si>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</si>
  <si>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</si>
  <si>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</si>
  <si>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</si>
  <si>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</si>
  <si>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</si>
  <si>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</si>
  <si>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</si>
  <si>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</si>
  <si>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</si>
  <si>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</si>
  <si>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</si>
  <si>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</si>
  <si>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</si>
  <si>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</si>
  <si>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</si>
  <si>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</si>
  <si>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</si>
  <si>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</si>
  <si>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</si>
  <si>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</si>
  <si>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</si>
  <si>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</si>
  <si>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</si>
  <si>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</si>
  <si>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</si>
  <si>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</si>
  <si>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</si>
  <si>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</si>
  <si>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</si>
  <si>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</si>
  <si>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</si>
  <si>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</si>
  <si>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</si>
  <si>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</si>
  <si>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</si>
  <si>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</si>
  <si>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</si>
  <si>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</si>
  <si>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</si>
  <si>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</si>
  <si>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</si>
  <si>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</si>
  <si>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</si>
  <si>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</si>
  <si>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</si>
  <si>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</si>
  <si>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</si>
  <si>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</si>
  <si>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</si>
  <si>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</si>
  <si>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</si>
  <si>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</si>
  <si>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</si>
  <si>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</si>
  <si>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</si>
  <si>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</si>
  <si>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</si>
  <si>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</si>
  <si>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</si>
  <si>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</si>
  <si>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</si>
  <si>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</si>
  <si>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</si>
  <si>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</si>
  <si>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</si>
  <si>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</si>
  <si>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</si>
  <si>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</si>
  <si>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</si>
  <si>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</si>
  <si>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</si>
  <si>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</si>
  <si>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</si>
  <si>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</si>
  <si>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</si>
  <si>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</si>
  <si>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</si>
  <si>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</si>
  <si>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</si>
  <si>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</si>
  <si>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</si>
  <si>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</si>
  <si>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</si>
  <si>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</si>
  <si>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</si>
  <si>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</si>
  <si>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</si>
  <si>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</si>
  <si>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</si>
  <si>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</si>
  <si>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</si>
  <si>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</si>
  <si>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</si>
  <si>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</si>
  <si>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</si>
  <si>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</si>
  <si>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</si>
  <si>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</si>
  <si>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</si>
  <si>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</si>
  <si>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</si>
  <si>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</si>
  <si>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</si>
  <si>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</si>
  <si>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</si>
  <si>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</si>
  <si>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</si>
  <si>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</si>
  <si>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</si>
  <si>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</si>
  <si>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</si>
  <si>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</si>
  <si>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</si>
  <si>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</si>
  <si>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</si>
  <si>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</si>
  <si>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</si>
  <si>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</si>
  <si>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</si>
  <si>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</si>
  <si>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</si>
  <si>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</si>
  <si>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</si>
  <si>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</si>
  <si>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</si>
  <si>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</si>
  <si>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</si>
  <si>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</si>
  <si>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</si>
  <si>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</si>
  <si>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</si>
  <si>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</si>
  <si>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</si>
  <si>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</si>
  <si>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</si>
  <si>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</si>
  <si>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</si>
  <si>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</si>
  <si>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</si>
  <si>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</si>
  <si>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</si>
  <si>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</si>
  <si>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</si>
  <si>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</si>
  <si>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</si>
  <si>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</si>
  <si>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</si>
  <si>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</si>
  <si>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</si>
  <si>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</si>
  <si>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</si>
  <si>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</si>
  <si>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</si>
  <si>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</si>
  <si>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</si>
  <si>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</si>
  <si>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</si>
  <si>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</si>
  <si>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</si>
  <si>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</si>
  <si>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</si>
  <si>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</si>
  <si>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</si>
  <si>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</si>
  <si>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</si>
  <si>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</si>
  <si>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</si>
  <si>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</si>
  <si>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</si>
  <si>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</si>
  <si>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</si>
  <si>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</si>
  <si>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</si>
  <si>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</si>
  <si>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</si>
  <si>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</si>
  <si>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</si>
  <si>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</si>
  <si>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</si>
  <si>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</si>
  <si>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</si>
  <si>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</si>
  <si>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</si>
  <si>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</si>
  <si>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</si>
  <si>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</si>
  <si>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</si>
  <si>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</si>
  <si>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</si>
  <si>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</si>
  <si>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</si>
  <si>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</si>
  <si>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</si>
  <si>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</si>
  <si>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</si>
  <si>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</si>
  <si>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</si>
  <si>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</si>
  <si>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</si>
  <si>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</si>
  <si>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</si>
  <si>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</si>
  <si>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</si>
  <si>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</si>
  <si>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</si>
  <si>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</si>
  <si>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</si>
  <si>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</si>
  <si>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</si>
  <si>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</si>
  <si>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</si>
  <si>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</si>
  <si>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</si>
  <si>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</si>
  <si>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</si>
  <si>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</si>
  <si>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</si>
  <si>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</si>
  <si>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</si>
  <si>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</si>
  <si>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</si>
  <si>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</si>
  <si>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</si>
  <si>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</si>
  <si>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</si>
  <si>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</si>
  <si>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</si>
  <si>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</si>
  <si>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</si>
  <si>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</si>
  <si>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</si>
  <si>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</si>
  <si>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</si>
  <si>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</si>
  <si>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</si>
  <si>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</si>
  <si>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</si>
  <si>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</si>
  <si>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</si>
  <si>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</si>
  <si>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</si>
  <si>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</si>
  <si>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</si>
  <si>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</si>
  <si>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</si>
  <si>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</si>
  <si>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</si>
  <si>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</si>
  <si>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</si>
  <si>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</si>
  <si>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</si>
  <si>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</si>
  <si>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</si>
  <si>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</si>
  <si>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</si>
  <si>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</si>
  <si>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</si>
  <si>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</si>
  <si>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</si>
  <si>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</si>
  <si>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</si>
  <si>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</si>
  <si>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</si>
  <si>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</si>
  <si>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</si>
  <si>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</si>
  <si>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</si>
  <si>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</si>
  <si>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</si>
  <si>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</si>
  <si>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</si>
  <si>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</si>
  <si>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</si>
  <si>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</si>
  <si>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</si>
  <si>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</si>
  <si>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</si>
  <si>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</si>
  <si>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</si>
  <si>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</si>
  <si>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</si>
  <si>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</si>
  <si>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</si>
  <si>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</si>
  <si>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</si>
  <si>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</si>
  <si>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</si>
  <si>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</si>
  <si>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</si>
  <si>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</si>
  <si>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</si>
  <si>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</si>
  <si>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</si>
  <si>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</si>
  <si>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</si>
  <si>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</si>
  <si>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</si>
  <si>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</si>
  <si>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</si>
  <si>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</si>
  <si>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</si>
  <si>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</si>
  <si>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</si>
  <si>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</si>
  <si>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</si>
  <si>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</si>
  <si>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</si>
  <si>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</si>
  <si>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</si>
  <si>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</si>
  <si>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</si>
  <si>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</si>
  <si>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</si>
  <si>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</si>
  <si>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</si>
  <si>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</si>
  <si>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</si>
  <si>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</si>
  <si>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</si>
  <si>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</si>
  <si>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</si>
  <si>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</si>
  <si>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</si>
  <si>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</si>
  <si>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</si>
  <si>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</si>
  <si>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</si>
  <si>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</si>
  <si>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</si>
  <si>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</si>
  <si>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</si>
  <si>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</si>
  <si>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</si>
  <si>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</si>
  <si>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</si>
  <si>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</si>
  <si>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</si>
  <si>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</si>
  <si>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</si>
  <si>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</si>
  <si>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</si>
  <si>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</si>
  <si>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</si>
  <si>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</si>
  <si>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</si>
  <si>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</si>
  <si>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</si>
  <si>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</si>
  <si>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</si>
  <si>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</si>
  <si>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</si>
  <si>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</si>
  <si>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</si>
  <si>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</si>
  <si>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</si>
  <si>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</si>
  <si>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</si>
  <si>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</si>
  <si>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</si>
  <si>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</si>
  <si>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</si>
  <si>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</si>
  <si>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</si>
  <si>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</si>
  <si>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</si>
  <si>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</si>
  <si>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</si>
  <si>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</si>
  <si>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</si>
  <si>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</si>
  <si>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</si>
  <si>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</si>
  <si>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</si>
  <si>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</si>
  <si>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</si>
  <si>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</si>
  <si>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</si>
  <si>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</si>
  <si>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</si>
  <si>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</si>
  <si>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</si>
  <si>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</si>
  <si>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</si>
  <si>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</si>
  <si>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</si>
  <si>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</si>
  <si>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</si>
  <si>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</si>
  <si>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</si>
  <si>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</si>
  <si>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</si>
  <si>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</si>
  <si>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</si>
  <si>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</si>
  <si>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</si>
  <si>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</si>
  <si>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</si>
  <si>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</si>
  <si>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</si>
  <si>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</si>
  <si>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</si>
  <si>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</si>
  <si>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</si>
  <si>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</si>
  <si>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</si>
  <si>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</si>
  <si>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</si>
  <si>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</si>
  <si>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</si>
  <si>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</si>
  <si>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</si>
  <si>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</si>
  <si>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</si>
  <si>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</si>
  <si>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</si>
  <si>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</si>
  <si>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</si>
  <si>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</si>
  <si>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</si>
  <si>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</si>
  <si>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</si>
  <si>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</si>
  <si>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</si>
  <si>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</si>
  <si>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</si>
  <si>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</si>
  <si>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</si>
  <si>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</si>
  <si>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</si>
  <si>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</si>
  <si>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</si>
  <si>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</si>
  <si>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</si>
  <si>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</si>
  <si>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</si>
  <si>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</si>
  <si>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</si>
  <si>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</si>
  <si>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</si>
  <si>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</si>
  <si>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</si>
  <si>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</si>
  <si>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</si>
  <si>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</si>
  <si>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</si>
  <si>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</si>
  <si>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</si>
  <si>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</si>
  <si>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</si>
  <si>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</si>
  <si>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</si>
  <si>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</si>
  <si>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</si>
  <si>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</si>
  <si>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</si>
  <si>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</si>
  <si>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</si>
  <si>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</si>
  <si>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</si>
  <si>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</si>
  <si>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</si>
  <si>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</si>
  <si>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</si>
  <si>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</si>
  <si>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</si>
  <si>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</si>
  <si>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</si>
  <si>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</si>
  <si>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</si>
  <si>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</si>
  <si>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</si>
  <si>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</si>
  <si>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</si>
  <si>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</si>
  <si>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</si>
  <si>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</si>
  <si>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</si>
  <si>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</si>
  <si>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</si>
  <si>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</si>
  <si>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</si>
  <si>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</si>
  <si>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</si>
  <si>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</si>
  <si>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</si>
  <si>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</si>
  <si>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</si>
  <si>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</si>
  <si>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</si>
  <si>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</si>
  <si>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</si>
  <si>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</si>
  <si>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</si>
  <si>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</si>
  <si>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</si>
  <si>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</si>
  <si>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</si>
  <si>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</si>
  <si>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</si>
  <si>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</si>
  <si>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</si>
  <si>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</si>
  <si>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</si>
  <si>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</si>
  <si>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</si>
  <si>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</si>
  <si>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</si>
  <si>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</si>
  <si>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</si>
  <si>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</si>
  <si>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</si>
  <si>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</si>
  <si>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</si>
  <si>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</si>
  <si>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</si>
  <si>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</si>
  <si>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</si>
  <si>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</si>
  <si>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</si>
  <si>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</si>
  <si>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</si>
  <si>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</si>
  <si>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</si>
  <si>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</si>
  <si>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</si>
  <si>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</si>
  <si>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</si>
  <si>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</si>
  <si>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</si>
  <si>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</si>
  <si>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</si>
  <si>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</si>
  <si>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</si>
  <si>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</si>
  <si>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</si>
  <si>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</si>
  <si>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</si>
  <si>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</si>
  <si>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</si>
  <si>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</si>
  <si>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</si>
  <si>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</si>
  <si>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</si>
  <si>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</si>
  <si>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</si>
  <si>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</si>
  <si>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</si>
  <si>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</si>
  <si>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</si>
  <si>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</si>
  <si>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</si>
  <si>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</si>
  <si>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</si>
  <si>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</si>
  <si>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</si>
  <si>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</si>
  <si>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</si>
  <si>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</si>
  <si>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</si>
  <si>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</si>
  <si>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</si>
  <si>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</si>
  <si>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</si>
  <si>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</si>
  <si>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</si>
  <si>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</si>
  <si>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</si>
  <si>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</si>
  <si>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</si>
  <si>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</si>
  <si>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</si>
  <si>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</si>
  <si>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</si>
  <si>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</si>
  <si>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</si>
  <si>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</si>
  <si>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</si>
  <si>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</si>
  <si>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</si>
  <si>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</si>
  <si>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</si>
  <si>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</si>
  <si>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</si>
  <si>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</si>
  <si>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</si>
  <si>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</si>
  <si>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</si>
  <si>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</si>
  <si>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</si>
  <si>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</si>
  <si>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</si>
  <si>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</si>
  <si>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</si>
  <si>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</si>
  <si>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</si>
  <si>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</si>
  <si>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</si>
  <si>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</si>
  <si>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</si>
  <si>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</si>
  <si>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</si>
  <si>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</si>
  <si>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</si>
  <si>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</si>
  <si>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</si>
  <si>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</si>
  <si>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</si>
  <si>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</si>
  <si>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</si>
  <si>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</si>
  <si>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</si>
  <si>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</si>
  <si>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</si>
  <si>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</si>
  <si>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</si>
  <si>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</si>
  <si>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</si>
  <si>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</si>
  <si>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</si>
  <si>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</si>
  <si>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</si>
  <si>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</si>
  <si>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</si>
  <si>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</si>
  <si>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</si>
  <si>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</si>
  <si>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</si>
  <si>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</si>
  <si>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</si>
  <si>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</si>
  <si>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</si>
  <si>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</si>
  <si>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</si>
  <si>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</si>
  <si>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</si>
  <si>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</si>
  <si>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</si>
  <si>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</si>
  <si>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</si>
  <si>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</si>
  <si>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</si>
  <si>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</si>
  <si>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</si>
  <si>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</si>
  <si>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</si>
  <si>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</si>
  <si>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</si>
  <si>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</si>
  <si>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</si>
  <si>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</si>
  <si>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</si>
  <si>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</si>
  <si>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</si>
  <si>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</si>
  <si>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</si>
  <si>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</si>
  <si>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</si>
  <si>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</si>
  <si>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</si>
  <si>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</si>
  <si>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</si>
  <si>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</si>
  <si>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</si>
  <si>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</si>
  <si>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</si>
  <si>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</si>
  <si>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</si>
  <si>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</si>
  <si>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</si>
  <si>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</si>
  <si>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</si>
  <si>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</si>
  <si>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</si>
  <si>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</si>
  <si>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</si>
  <si>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</si>
  <si>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</si>
  <si>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</si>
  <si>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</si>
  <si>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</si>
  <si>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</si>
  <si>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</si>
  <si>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</si>
  <si>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</si>
  <si>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</si>
  <si>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</si>
  <si>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</si>
  <si>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</si>
  <si>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</si>
  <si>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</si>
  <si>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</si>
  <si>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</si>
  <si>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</si>
  <si>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</si>
  <si>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</si>
  <si>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</si>
  <si>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</si>
  <si>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</si>
  <si>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</si>
  <si>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</si>
  <si>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</si>
  <si>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</si>
  <si>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</si>
  <si>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</si>
  <si>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</si>
  <si>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</si>
  <si>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</si>
  <si>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</si>
  <si>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</si>
  <si>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</si>
  <si>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</si>
  <si>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</si>
  <si>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</si>
  <si>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</si>
  <si>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</si>
  <si>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</si>
  <si>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</si>
  <si>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</si>
  <si>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</si>
  <si>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</si>
  <si>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</si>
  <si>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</si>
  <si>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</si>
  <si>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</si>
  <si>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</si>
  <si>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</si>
  <si>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</si>
  <si>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</si>
  <si>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</si>
  <si>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</si>
  <si>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</si>
  <si>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</si>
  <si>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</si>
  <si>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</si>
  <si>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</si>
  <si>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</si>
  <si>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</si>
  <si>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</si>
  <si>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</si>
  <si>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</si>
  <si>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</si>
  <si>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</si>
  <si>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</si>
  <si>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</si>
  <si>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</si>
  <si>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</si>
  <si>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</si>
  <si>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</si>
  <si>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</si>
  <si>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</si>
  <si>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</si>
  <si>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</si>
  <si>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</si>
  <si>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</si>
  <si>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</si>
  <si>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</si>
  <si>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</si>
  <si>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</si>
  <si>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</si>
  <si>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</si>
  <si>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</si>
  <si>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</si>
  <si>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</si>
  <si>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</si>
  <si>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</si>
  <si>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</si>
  <si>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</si>
  <si>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</si>
  <si>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</si>
  <si>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</si>
  <si>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</si>
  <si>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</si>
  <si>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</si>
  <si>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</si>
  <si>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</si>
  <si>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</si>
  <si>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</si>
  <si>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</si>
  <si>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</si>
  <si>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</si>
  <si>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</si>
  <si>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</si>
  <si>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</si>
  <si>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</si>
  <si>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</si>
  <si>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</si>
  <si>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</si>
  <si>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</si>
  <si>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</si>
  <si>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</si>
  <si>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</si>
  <si>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</si>
  <si>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</si>
  <si>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</si>
  <si>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</si>
  <si>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</si>
  <si>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</si>
  <si>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</si>
  <si>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</si>
  <si>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</si>
  <si>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</si>
  <si>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</si>
  <si>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</si>
  <si>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</si>
  <si>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</si>
  <si>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</si>
  <si>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</si>
  <si>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</si>
  <si>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</si>
  <si>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</si>
  <si>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</si>
  <si>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</si>
  <si>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</si>
  <si>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</si>
  <si>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</si>
  <si>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</si>
  <si>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</si>
  <si>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</si>
  <si>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</si>
  <si>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</si>
  <si>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</si>
  <si>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</si>
  <si>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</si>
  <si>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</si>
  <si>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</si>
  <si>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</si>
  <si>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</si>
  <si>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</si>
  <si>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</si>
  <si>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</si>
  <si>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</si>
  <si>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</si>
  <si>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</si>
  <si>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</si>
  <si>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</si>
  <si>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</si>
  <si>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</si>
  <si>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</si>
  <si>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</si>
  <si>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</si>
  <si>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</si>
  <si>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</si>
  <si>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</si>
  <si>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</si>
  <si>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</si>
  <si>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</si>
  <si>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</si>
  <si>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</si>
  <si>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</si>
  <si>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</si>
  <si>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</si>
  <si>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</si>
  <si>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</si>
  <si>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</si>
  <si>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</si>
  <si>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</si>
  <si>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</si>
  <si>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</si>
  <si>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</si>
  <si>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</si>
  <si>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</si>
  <si>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</si>
  <si>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</si>
  <si>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</si>
  <si>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</si>
  <si>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</si>
  <si>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</si>
  <si>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</si>
  <si>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</si>
  <si>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</si>
  <si>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</si>
  <si>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</si>
  <si>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</si>
  <si>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</si>
  <si>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</si>
  <si>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</si>
  <si>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</si>
  <si>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</si>
  <si>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</si>
  <si>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</si>
  <si>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</si>
  <si>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</si>
  <si>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</si>
  <si>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</si>
  <si>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</si>
  <si>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</si>
  <si>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</si>
  <si>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</si>
  <si>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</si>
  <si>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</si>
  <si>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</si>
  <si>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</si>
  <si>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</si>
  <si>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</si>
  <si>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</si>
  <si>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</si>
  <si>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</si>
  <si>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</si>
  <si>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</si>
  <si>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</si>
  <si>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</si>
  <si>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</si>
  <si>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</si>
  <si>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</si>
  <si>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</si>
  <si>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</si>
  <si>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</si>
  <si>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</si>
  <si>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</si>
  <si>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</si>
  <si>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</si>
  <si>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</si>
  <si>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</si>
  <si>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</si>
  <si>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</si>
  <si>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</si>
  <si>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</si>
  <si>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</si>
  <si>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</si>
  <si>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</si>
  <si>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</si>
  <si>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</si>
  <si>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</si>
  <si>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</si>
  <si>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</si>
  <si>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</si>
  <si>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</si>
  <si>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</si>
  <si>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</si>
  <si>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</si>
  <si>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</si>
  <si>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</si>
  <si>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</si>
  <si>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</si>
  <si>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</si>
  <si>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</si>
  <si>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</si>
  <si>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</si>
  <si>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</si>
  <si>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</si>
  <si>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</si>
  <si>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</si>
  <si>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</si>
  <si>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</si>
  <si>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</si>
  <si>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</si>
  <si>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</si>
  <si>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</si>
  <si>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</si>
  <si>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</si>
  <si>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</si>
  <si>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</si>
  <si>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</si>
  <si>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</si>
  <si>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</si>
  <si>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</si>
  <si>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</si>
  <si>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</si>
  <si>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</si>
  <si>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</si>
  <si>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</si>
  <si>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</si>
  <si>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</si>
  <si>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</si>
  <si>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</si>
  <si>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</si>
  <si>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</si>
  <si>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</si>
  <si>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</si>
  <si>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</si>
  <si>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</si>
  <si>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</si>
  <si>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</si>
  <si>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</si>
  <si>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</si>
  <si>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</si>
  <si>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</si>
  <si>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</si>
  <si>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</si>
  <si>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</si>
  <si>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</si>
  <si>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</si>
  <si>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</si>
  <si>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</si>
  <si>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</si>
  <si>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</si>
  <si>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</si>
  <si>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</si>
  <si>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</si>
  <si>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</si>
  <si>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</si>
  <si>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</si>
  <si>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</si>
  <si>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</si>
  <si>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</si>
  <si>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</si>
  <si>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</si>
  <si>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</si>
  <si>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</si>
  <si>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</si>
  <si>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</si>
  <si>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</si>
  <si>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</si>
  <si>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</si>
  <si>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</si>
  <si>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</si>
  <si>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</si>
  <si>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</si>
  <si>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</si>
  <si>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</si>
  <si>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</si>
  <si>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</si>
  <si>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</si>
  <si>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</si>
  <si>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</si>
  <si>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</si>
  <si>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</si>
  <si>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</si>
  <si>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</si>
  <si>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</si>
  <si>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</si>
  <si>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</si>
  <si>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</si>
  <si>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</si>
  <si>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</si>
  <si>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</si>
  <si>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</si>
  <si>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</si>
  <si>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</si>
  <si>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</si>
  <si>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</si>
  <si>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</si>
  <si>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</si>
  <si>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</si>
  <si>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</si>
  <si>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</si>
  <si>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</si>
  <si>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</si>
  <si>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</si>
  <si>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</si>
  <si>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</si>
  <si>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</si>
  <si>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</si>
  <si>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</si>
  <si>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</si>
  <si>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</si>
  <si>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</si>
  <si>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</si>
  <si>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</si>
  <si>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</si>
  <si>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</si>
  <si>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</si>
  <si>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</si>
  <si>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</si>
  <si>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</si>
  <si>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</si>
  <si>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</si>
  <si>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</si>
  <si>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</si>
  <si>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</si>
  <si>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</si>
  <si>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</si>
  <si>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</si>
  <si>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</si>
  <si>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</si>
  <si>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</si>
  <si>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</si>
  <si>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</si>
  <si>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</si>
  <si>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</si>
  <si>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</si>
  <si>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</si>
  <si>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</si>
  <si>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</si>
  <si>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</si>
  <si>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</si>
  <si>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</si>
  <si>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</si>
  <si>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</si>
  <si>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</si>
  <si>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</si>
  <si>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</si>
  <si>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</si>
  <si>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</si>
  <si>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</si>
  <si>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</si>
  <si>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</si>
  <si>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</si>
  <si>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</si>
  <si>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</si>
  <si>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</si>
  <si>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</si>
  <si>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</si>
  <si>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</si>
  <si>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</si>
  <si>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</si>
  <si>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</si>
  <si>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</si>
  <si>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</si>
  <si>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</si>
  <si>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</si>
  <si>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</si>
  <si>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</si>
  <si>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</si>
  <si>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</si>
  <si>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</si>
  <si>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</si>
  <si>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</si>
  <si>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</si>
  <si>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</si>
  <si>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</si>
  <si>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</si>
  <si>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</si>
  <si>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</si>
  <si>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</si>
  <si>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</si>
  <si>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</si>
  <si>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</si>
  <si>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</si>
  <si>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</si>
  <si>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</si>
  <si>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</si>
  <si>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</si>
  <si>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</si>
  <si>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</si>
  <si>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</si>
  <si>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</si>
  <si>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</si>
  <si>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</si>
  <si>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</si>
  <si>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</si>
  <si>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</si>
  <si>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</si>
  <si>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</si>
  <si>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</si>
  <si>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</si>
  <si>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</si>
  <si>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</si>
  <si>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</si>
  <si>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</si>
  <si>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</si>
  <si>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</si>
  <si>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</si>
  <si>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</si>
  <si>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</si>
  <si>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</si>
  <si>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</si>
  <si>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</si>
  <si>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</si>
  <si>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</si>
  <si>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</si>
  <si>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</si>
  <si>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</si>
  <si>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</si>
  <si>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</si>
  <si>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</si>
  <si>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</si>
  <si>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</si>
  <si>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</si>
  <si>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</si>
  <si>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</si>
  <si>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</si>
  <si>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</si>
  <si>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</si>
  <si>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</si>
  <si>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</si>
  <si>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</si>
  <si>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</si>
  <si>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</si>
  <si>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</si>
  <si>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</si>
  <si>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</si>
  <si>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</si>
  <si>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</si>
  <si>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</si>
  <si>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</si>
  <si>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</si>
  <si>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</si>
  <si>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</si>
  <si>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</si>
  <si>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</si>
  <si>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</si>
  <si>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</si>
  <si>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</si>
  <si>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</si>
  <si>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</si>
  <si>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</si>
  <si>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</si>
  <si>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</si>
  <si>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</si>
  <si>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</si>
  <si>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</si>
  <si>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</si>
  <si>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</si>
  <si>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</si>
  <si>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</si>
  <si>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</si>
  <si>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</si>
  <si>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</si>
  <si>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</si>
  <si>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</si>
  <si>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</si>
  <si>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</si>
  <si>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</si>
  <si>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</si>
  <si>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</si>
  <si>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</si>
  <si>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</si>
  <si>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</si>
  <si>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</si>
  <si>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</si>
  <si>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</si>
  <si>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</si>
  <si>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</si>
  <si>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</si>
  <si>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</si>
  <si>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</si>
  <si>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</si>
  <si>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</si>
  <si>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</si>
  <si>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</si>
  <si>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</si>
  <si>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</si>
  <si>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</si>
  <si>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</si>
  <si>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</si>
  <si>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</si>
  <si>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</si>
  <si>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</si>
  <si>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</si>
  <si>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</si>
  <si>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</si>
  <si>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</si>
  <si>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</si>
  <si>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</si>
  <si>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</si>
  <si>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</si>
  <si>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</si>
  <si>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</si>
  <si>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</si>
  <si>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</si>
  <si>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</si>
  <si>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</si>
  <si>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</si>
  <si>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</si>
  <si>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</si>
  <si>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</si>
  <si>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</si>
  <si>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</si>
  <si>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</si>
  <si>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</si>
  <si>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</si>
  <si>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</si>
  <si>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</si>
  <si>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</si>
  <si>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</si>
  <si>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</si>
  <si>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</si>
  <si>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</si>
  <si>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</si>
  <si>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</si>
  <si>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</si>
  <si>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</si>
  <si>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</si>
  <si>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</si>
  <si>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</si>
  <si>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</si>
  <si>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</si>
  <si>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</si>
  <si>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</si>
  <si>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</si>
  <si>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</si>
  <si>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</si>
  <si>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</si>
  <si>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</si>
  <si>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</si>
  <si>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</si>
  <si>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</si>
  <si>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</si>
  <si>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</si>
  <si>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</si>
  <si>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</si>
  <si>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</si>
  <si>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</si>
  <si>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</si>
  <si>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</si>
  <si>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</si>
  <si>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</si>
  <si>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</si>
  <si>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</si>
  <si>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</si>
  <si>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</si>
  <si>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</si>
  <si>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</si>
  <si>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</si>
  <si>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</si>
  <si>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</si>
  <si>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</si>
  <si>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</si>
  <si>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</si>
  <si>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</si>
  <si>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</si>
  <si>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</si>
  <si>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</si>
  <si>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</si>
  <si>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</si>
  <si>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</si>
  <si>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</si>
  <si>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</si>
  <si>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</si>
  <si>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</si>
  <si>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</si>
  <si>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</si>
  <si>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</si>
  <si>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</si>
  <si>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</si>
  <si>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</si>
  <si>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</si>
  <si>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</si>
  <si>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</si>
  <si>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</si>
  <si>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</si>
  <si>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</si>
  <si>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</si>
  <si>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</si>
  <si>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</si>
  <si>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</si>
  <si>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</si>
  <si>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</si>
  <si>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</si>
  <si>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</si>
  <si>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</si>
  <si>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</si>
  <si>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</si>
  <si>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</si>
  <si>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</si>
  <si>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</si>
  <si>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</si>
  <si>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</si>
  <si>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</si>
  <si>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</si>
  <si>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</si>
  <si>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</si>
  <si>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</si>
  <si>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</si>
  <si>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</si>
  <si>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</si>
  <si>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</si>
  <si>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</si>
  <si>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</si>
  <si>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</si>
  <si>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</si>
  <si>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</si>
  <si>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</si>
  <si>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</si>
  <si>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</si>
  <si>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</si>
  <si>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</si>
  <si>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</si>
  <si>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</si>
  <si>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</si>
  <si>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</si>
  <si>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</si>
  <si>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</si>
  <si>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</si>
  <si>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</si>
  <si>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</si>
  <si>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</si>
  <si>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</si>
  <si>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</si>
  <si>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</si>
  <si>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</si>
  <si>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</si>
  <si>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</si>
  <si>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</si>
  <si>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</si>
  <si>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</si>
  <si>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</si>
  <si>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</si>
  <si>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</si>
  <si>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</si>
  <si>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</si>
  <si>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</si>
  <si>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</si>
  <si>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</si>
  <si>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</si>
  <si>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</si>
  <si>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</si>
  <si>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</si>
  <si>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</si>
  <si>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</si>
  <si>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</si>
  <si>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</si>
  <si>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</si>
  <si>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</si>
  <si>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</si>
  <si>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</si>
  <si>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</si>
  <si>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</si>
  <si>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</si>
  <si>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</si>
  <si>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</si>
  <si>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</si>
  <si>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</si>
  <si>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</si>
  <si>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</si>
  <si>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</si>
  <si>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</si>
  <si>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</si>
  <si>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</si>
  <si>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</si>
  <si>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</si>
  <si>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</si>
  <si>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</si>
  <si>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</si>
  <si>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</si>
  <si>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</si>
  <si>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</si>
  <si>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</si>
  <si>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</si>
  <si>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</si>
  <si>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</si>
  <si>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</si>
  <si>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</si>
  <si>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</si>
  <si>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</si>
  <si>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</si>
  <si>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</si>
  <si>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</si>
  <si>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</si>
  <si>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</si>
  <si>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</si>
  <si>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</si>
  <si>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</si>
  <si>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</si>
  <si>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</si>
  <si>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</si>
  <si>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</si>
  <si>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</si>
  <si>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</si>
  <si>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</si>
  <si>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</si>
  <si>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</si>
  <si>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</si>
  <si>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</si>
  <si>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</si>
  <si>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</si>
  <si>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</si>
  <si>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</si>
  <si>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</si>
  <si>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</si>
  <si>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</si>
  <si>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</si>
  <si>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</si>
  <si>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</si>
  <si>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</si>
  <si>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</si>
  <si>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</si>
  <si>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</si>
  <si>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</si>
  <si>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</si>
  <si>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</si>
  <si>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</si>
  <si>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</si>
  <si>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</si>
  <si>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</si>
  <si>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</si>
  <si>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</si>
  <si>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</si>
  <si>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</si>
  <si>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</si>
  <si>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</si>
  <si>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</si>
  <si>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</si>
  <si>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</si>
  <si>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</si>
  <si>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</si>
  <si>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</si>
  <si>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</si>
  <si>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</si>
  <si>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</si>
  <si>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</si>
  <si>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</si>
  <si>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</si>
  <si>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</si>
  <si>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</si>
  <si>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</si>
  <si>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</si>
  <si>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</si>
  <si>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</si>
  <si>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</si>
  <si>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</si>
  <si>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</si>
  <si>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</si>
  <si>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</si>
  <si>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</si>
  <si>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</si>
  <si>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</si>
  <si>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</si>
  <si>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</si>
  <si>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</si>
  <si>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</si>
  <si>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</si>
  <si>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</si>
  <si>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</si>
  <si>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</si>
  <si>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</si>
  <si>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</si>
  <si>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</si>
  <si>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</si>
  <si>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</si>
  <si>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</si>
  <si>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</si>
  <si>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</si>
  <si>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</si>
  <si>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</si>
  <si>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</si>
  <si>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</si>
  <si>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</si>
  <si>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</si>
  <si>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</si>
  <si>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</si>
  <si>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</si>
  <si>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</si>
  <si>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</si>
  <si>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</si>
  <si>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</si>
  <si>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</si>
  <si>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</si>
  <si>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</si>
  <si>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</si>
  <si>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</si>
  <si>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</si>
  <si>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</si>
  <si>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</si>
  <si>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</si>
  <si>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</si>
  <si>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</si>
  <si>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</si>
  <si>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</si>
  <si>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</si>
  <si>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</si>
  <si>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</si>
  <si>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</si>
  <si>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</si>
  <si>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</si>
  <si>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</si>
  <si>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</si>
  <si>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</si>
  <si>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</si>
  <si>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</si>
  <si>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</si>
  <si>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</si>
  <si>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</si>
  <si>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</si>
  <si>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</si>
  <si>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</si>
  <si>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</si>
  <si>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</si>
  <si>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</si>
  <si>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</si>
  <si>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</si>
  <si>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</si>
  <si>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</si>
  <si>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</si>
  <si>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</si>
  <si>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</si>
  <si>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</si>
  <si>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</si>
  <si>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</si>
  <si>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</si>
  <si>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</si>
  <si>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</si>
  <si>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</si>
  <si>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</si>
  <si>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</si>
  <si>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</si>
  <si>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</si>
  <si>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</si>
  <si>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</si>
  <si>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</si>
  <si>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</si>
  <si>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</si>
  <si>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</si>
  <si>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</si>
  <si>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</si>
  <si>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</si>
  <si>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</si>
  <si>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</si>
  <si>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</si>
  <si>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</si>
  <si>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</si>
  <si>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</si>
  <si>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</si>
  <si>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</si>
  <si>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</si>
  <si>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</si>
  <si>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</si>
  <si>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</si>
  <si>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</si>
  <si>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</si>
  <si>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</si>
  <si>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</si>
  <si>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</si>
  <si>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</si>
  <si>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</si>
  <si>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</si>
  <si>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</si>
  <si>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</si>
  <si>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</si>
  <si>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</si>
  <si>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</si>
  <si>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</si>
  <si>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</si>
  <si>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</si>
  <si>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</si>
  <si>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</si>
  <si>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</si>
  <si>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</si>
  <si>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</si>
  <si>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</si>
  <si>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</si>
  <si>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</si>
  <si>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</si>
  <si>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</si>
  <si>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</si>
  <si>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</si>
  <si>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</si>
  <si>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</si>
  <si>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</si>
  <si>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</si>
  <si>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</si>
  <si>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</si>
  <si>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</si>
  <si>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</si>
  <si>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</si>
  <si>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</si>
  <si>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</si>
  <si>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</si>
  <si>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</si>
  <si>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</si>
  <si>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</si>
  <si>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</si>
  <si>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</si>
  <si>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</si>
  <si>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</si>
  <si>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</si>
  <si>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</si>
  <si>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</si>
  <si>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</si>
  <si>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</si>
  <si>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</si>
  <si>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</si>
  <si>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</si>
  <si>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</si>
  <si>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</si>
  <si>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</si>
  <si>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</si>
  <si>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</si>
  <si>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</si>
  <si>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</si>
  <si>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</si>
  <si>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</si>
  <si>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</si>
  <si>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</si>
  <si>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</si>
  <si>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</si>
  <si>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</si>
  <si>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</si>
  <si>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</si>
  <si>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</si>
  <si>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</si>
  <si>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</si>
  <si>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</si>
  <si>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</si>
  <si>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</si>
  <si>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</si>
  <si>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</si>
  <si>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</si>
  <si>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</si>
  <si>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</si>
  <si>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</si>
  <si>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</si>
  <si>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</si>
  <si>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</si>
  <si>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</si>
  <si>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</si>
  <si>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</si>
  <si>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</si>
  <si>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</si>
  <si>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</si>
  <si>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</si>
  <si>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</si>
  <si>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</si>
  <si>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</si>
  <si>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</si>
  <si>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</si>
  <si>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</si>
  <si>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</si>
  <si>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</si>
  <si>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</si>
  <si>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</si>
  <si>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</si>
  <si>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</si>
  <si>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</si>
  <si>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</si>
  <si>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</si>
  <si>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</si>
  <si>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</si>
  <si>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</si>
  <si>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</si>
  <si>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</si>
  <si>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</si>
  <si>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</si>
  <si>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</si>
  <si>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</si>
  <si>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</si>
  <si>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</si>
  <si>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</si>
  <si>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</si>
  <si>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</si>
  <si>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</si>
  <si>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</si>
  <si>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</si>
  <si>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</si>
  <si>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</si>
  <si>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</si>
  <si>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</si>
  <si>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</si>
  <si>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</si>
  <si>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</si>
  <si>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</si>
  <si>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</si>
  <si>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</si>
  <si>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</si>
  <si>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</si>
  <si>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</si>
  <si>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</si>
  <si>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</si>
  <si>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</si>
  <si>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</si>
  <si>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</si>
  <si>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</si>
  <si>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</si>
  <si>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</si>
  <si>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</si>
  <si>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</si>
  <si>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</si>
  <si>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</si>
  <si>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</si>
  <si>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</si>
  <si>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</si>
  <si>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</si>
  <si>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</si>
  <si>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</si>
  <si>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</si>
  <si>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</si>
  <si>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</si>
  <si>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</si>
  <si>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</si>
  <si>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</si>
  <si>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</si>
  <si>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</si>
  <si>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</si>
  <si>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</si>
  <si>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</si>
  <si>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</si>
  <si>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</si>
  <si>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</si>
  <si>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</si>
  <si>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</si>
  <si>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</si>
  <si>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</si>
  <si>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</si>
  <si>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</si>
  <si>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</si>
  <si>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</si>
  <si>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</si>
  <si>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</si>
  <si>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</si>
  <si>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</si>
  <si>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</si>
  <si>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</si>
  <si>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</si>
  <si>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</si>
  <si>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</si>
  <si>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</si>
  <si>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</si>
  <si>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</si>
  <si>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</si>
  <si>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</si>
  <si>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</si>
  <si>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</si>
  <si>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</si>
  <si>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</si>
  <si>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</si>
  <si>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</si>
  <si>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</si>
  <si>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</si>
  <si>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</si>
  <si>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</si>
  <si>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</si>
  <si>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</si>
  <si>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</si>
  <si>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</si>
  <si>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</si>
  <si>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</si>
  <si>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</si>
  <si>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</si>
  <si>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</si>
  <si>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</si>
  <si>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</si>
  <si>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</si>
  <si>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</si>
  <si>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</si>
  <si>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</si>
  <si>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</si>
  <si>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</si>
  <si>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</si>
  <si>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</si>
  <si>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</si>
  <si>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</si>
  <si>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</si>
  <si>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</si>
  <si>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</si>
  <si>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</si>
  <si>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</si>
  <si>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</si>
  <si>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</si>
  <si>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</si>
  <si>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</si>
  <si>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</si>
  <si>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</si>
  <si>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</si>
  <si>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</si>
  <si>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</si>
  <si>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</si>
  <si>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</si>
  <si>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</si>
  <si>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</si>
  <si>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</si>
  <si>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</si>
  <si>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</si>
  <si>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</si>
  <si>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</si>
  <si>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</si>
  <si>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</si>
  <si>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</si>
  <si>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</si>
  <si>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</si>
  <si>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</si>
  <si>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</si>
  <si>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</si>
  <si>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</si>
  <si>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</si>
  <si>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</si>
  <si>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</si>
  <si>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</si>
  <si>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</si>
  <si>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</si>
  <si>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</si>
  <si>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</si>
  <si>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</si>
  <si>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</si>
  <si>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</si>
  <si>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</si>
  <si>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</si>
  <si>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</si>
  <si>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</si>
  <si>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</si>
  <si>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</si>
  <si>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</si>
  <si>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</si>
  <si>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</si>
  <si>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</si>
  <si>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</si>
  <si>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</si>
  <si>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</si>
  <si>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</si>
  <si>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</si>
  <si>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</si>
  <si>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</si>
  <si>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</si>
  <si>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</si>
  <si>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</si>
  <si>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</si>
  <si>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</si>
  <si>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</si>
  <si>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</si>
  <si>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</si>
  <si>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</si>
  <si>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</si>
  <si>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</si>
  <si>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</si>
  <si>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</si>
  <si>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</si>
  <si>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</si>
  <si>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</si>
  <si>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</si>
  <si>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</si>
  <si>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</si>
  <si>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</si>
  <si>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</si>
  <si>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</si>
  <si>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</si>
  <si>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</si>
  <si>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</si>
  <si>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</si>
  <si>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</si>
  <si>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</si>
  <si>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</si>
  <si>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</si>
  <si>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</si>
  <si>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</si>
  <si>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</si>
  <si>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</si>
  <si>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</si>
  <si>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</si>
  <si>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</si>
  <si>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</si>
  <si>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</si>
  <si>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</si>
  <si>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</si>
  <si>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</si>
  <si>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</si>
  <si>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</si>
  <si>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</si>
  <si>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</si>
  <si>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</si>
  <si>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</si>
  <si>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</si>
  <si>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</si>
  <si>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</si>
  <si>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</si>
  <si>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</si>
  <si>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</si>
  <si>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</si>
  <si>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</si>
  <si>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</si>
  <si>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</si>
  <si>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</si>
  <si>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</si>
  <si>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</si>
  <si>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</si>
  <si>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</si>
  <si>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</si>
  <si>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</si>
  <si>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</si>
  <si>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</si>
  <si>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</si>
  <si>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</si>
  <si>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</si>
  <si>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</si>
  <si>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</si>
  <si>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</si>
  <si>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</si>
  <si>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</si>
  <si>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</si>
  <si>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</si>
  <si>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</si>
  <si>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</si>
  <si>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</si>
  <si>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</si>
  <si>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</si>
  <si>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</si>
  <si>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</si>
  <si>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</si>
  <si>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</si>
  <si>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</si>
  <si>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</si>
  <si>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</si>
  <si>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</si>
  <si>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</si>
  <si>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</si>
  <si>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</si>
  <si>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</si>
  <si>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</si>
  <si>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</si>
  <si>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</si>
  <si>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</si>
  <si>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</si>
  <si>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</si>
  <si>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</si>
  <si>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</si>
  <si>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</si>
  <si>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</si>
  <si>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</si>
  <si>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</si>
  <si>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</si>
  <si>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</si>
  <si>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</si>
  <si>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</si>
  <si>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</si>
  <si>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</si>
  <si>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</si>
  <si>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</si>
  <si>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</si>
  <si>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</si>
  <si>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</si>
  <si>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</si>
  <si>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</si>
  <si>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</si>
  <si>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</si>
  <si>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</si>
  <si>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</si>
  <si>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</si>
  <si>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</si>
  <si>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</si>
  <si>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</si>
  <si>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</si>
  <si>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</si>
  <si>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</si>
  <si>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</si>
  <si>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</si>
  <si>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</si>
  <si>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</si>
  <si>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</si>
  <si>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</si>
  <si>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</si>
  <si>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</si>
  <si>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</si>
  <si>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</si>
  <si>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</si>
  <si>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</si>
  <si>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</si>
  <si>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</si>
  <si>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</si>
  <si>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</si>
  <si>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</si>
  <si>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</si>
  <si>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</si>
  <si>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</si>
  <si>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</si>
  <si>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</si>
  <si>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</si>
  <si>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</si>
  <si>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</si>
  <si>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</si>
  <si>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</si>
  <si>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</si>
  <si>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</si>
  <si>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</si>
  <si>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</si>
  <si>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</si>
  <si>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</si>
  <si>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</si>
  <si>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</si>
  <si>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</si>
  <si>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</si>
  <si>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</si>
  <si>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</si>
  <si>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</si>
  <si>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</si>
  <si>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</si>
  <si>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</si>
  <si>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</si>
  <si>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</si>
  <si>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</si>
  <si>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</si>
  <si>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</si>
  <si>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</si>
  <si>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</si>
  <si>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</si>
  <si>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</si>
  <si>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</si>
  <si>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</si>
  <si>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</si>
  <si>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</si>
  <si>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</si>
  <si>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</si>
  <si>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</si>
  <si>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</si>
  <si>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</si>
  <si>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</si>
  <si>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</si>
  <si>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</si>
  <si>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</si>
  <si>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</si>
  <si>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</si>
  <si>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</si>
  <si>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</si>
  <si>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</si>
  <si>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</si>
  <si>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</si>
  <si>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</si>
  <si>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</si>
  <si>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</si>
  <si>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</si>
  <si>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</si>
  <si>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</si>
  <si>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</si>
  <si>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</si>
  <si>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</si>
  <si>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</si>
  <si>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</si>
  <si>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</si>
  <si>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</si>
  <si>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</si>
  <si>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</si>
  <si>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</si>
  <si>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</si>
  <si>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</si>
  <si>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</si>
  <si>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</si>
  <si>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</si>
  <si>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</si>
  <si>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</si>
  <si>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</si>
  <si>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</si>
  <si>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</si>
  <si>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</si>
  <si>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</si>
  <si>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</si>
  <si>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</si>
  <si>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</si>
  <si>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</si>
  <si>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</si>
  <si>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</si>
  <si>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</si>
  <si>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</si>
  <si>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</si>
  <si>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</si>
  <si>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</si>
  <si>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</si>
  <si>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</si>
  <si>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</si>
  <si>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</si>
  <si>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</si>
  <si>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</si>
  <si>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</si>
  <si>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</si>
  <si>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</si>
  <si>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</si>
  <si>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</si>
  <si>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</si>
  <si>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</si>
  <si>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</si>
  <si>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</si>
  <si>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</si>
  <si>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</si>
  <si>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</si>
  <si>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</si>
  <si>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</si>
  <si>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</si>
  <si>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</si>
  <si>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</si>
  <si>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</si>
  <si>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</si>
  <si>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</si>
  <si>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</si>
  <si>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</si>
  <si>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</si>
  <si>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</si>
  <si>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</si>
  <si>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</si>
  <si>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</si>
  <si>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</si>
  <si>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</si>
  <si>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</si>
  <si>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</si>
  <si>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</si>
  <si>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</si>
  <si>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</si>
  <si>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</si>
  <si>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</si>
  <si>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</si>
  <si>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</si>
  <si>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</si>
  <si>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</si>
  <si>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</si>
  <si>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</si>
  <si>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</si>
  <si>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</si>
  <si>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</si>
  <si>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</si>
  <si>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</si>
  <si>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</si>
  <si>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</si>
  <si>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</si>
  <si>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</si>
  <si>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</si>
  <si>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</si>
  <si>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</si>
  <si>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</si>
  <si>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</si>
  <si>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</si>
  <si>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</si>
  <si>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</si>
  <si>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</si>
  <si>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</si>
  <si>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</si>
  <si>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</si>
  <si>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</si>
  <si>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</si>
  <si>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</si>
  <si>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</si>
  <si>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</si>
  <si>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</si>
  <si>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</si>
  <si>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</si>
  <si>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</si>
  <si>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</si>
  <si>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</si>
  <si>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</si>
  <si>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</si>
  <si>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</si>
  <si>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</si>
  <si>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</si>
  <si>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</si>
  <si>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</si>
  <si>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</si>
  <si>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</si>
  <si>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</si>
  <si>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</si>
  <si>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</si>
  <si>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</si>
  <si>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</si>
  <si>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</si>
  <si>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</si>
  <si>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</si>
  <si>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</si>
  <si>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</si>
  <si>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</si>
  <si>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</si>
  <si>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</si>
  <si>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</si>
  <si>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</si>
  <si>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</si>
  <si>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</si>
  <si>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</si>
  <si>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</si>
  <si>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</si>
  <si>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</si>
  <si>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</si>
  <si>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</si>
  <si>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</si>
  <si>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</si>
  <si>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</si>
  <si>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</si>
  <si>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</si>
  <si>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</si>
  <si>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</si>
  <si>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</si>
  <si>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</si>
  <si>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</si>
  <si>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</si>
  <si>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</si>
  <si>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</si>
  <si>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</si>
  <si>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</si>
  <si>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</si>
  <si>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</si>
  <si>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</si>
  <si>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</si>
  <si>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</si>
  <si>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</si>
  <si>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</si>
  <si>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</si>
  <si>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</si>
  <si>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</si>
  <si>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</si>
  <si>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</si>
  <si>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</si>
  <si>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</si>
  <si>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</si>
  <si>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</si>
  <si>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</si>
  <si>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</si>
  <si>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</si>
  <si>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</si>
  <si>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</si>
  <si>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</si>
  <si>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</si>
  <si>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</si>
  <si>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</si>
  <si>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</si>
  <si>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</si>
  <si>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</si>
  <si>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</si>
  <si>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</si>
  <si>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</si>
  <si>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</si>
  <si>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</si>
  <si>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</si>
  <si>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</si>
  <si>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</si>
  <si>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</si>
  <si>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</si>
  <si>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</si>
  <si>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</si>
  <si>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</si>
  <si>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</si>
  <si>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</si>
  <si>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</si>
  <si>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</si>
  <si>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</si>
  <si>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</si>
  <si>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</si>
  <si>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</si>
  <si>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</si>
  <si>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</si>
  <si>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</si>
  <si>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</si>
  <si>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</si>
  <si>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</si>
  <si>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</si>
  <si>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</si>
  <si>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</si>
  <si>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</si>
  <si>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</si>
  <si>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</si>
  <si>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</si>
  <si>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</si>
  <si>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</si>
  <si>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</si>
  <si>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</si>
  <si>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</si>
  <si>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</si>
  <si>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</si>
  <si>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</si>
  <si>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</si>
  <si>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</si>
  <si>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</si>
  <si>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</si>
  <si>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</si>
  <si>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</si>
  <si>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</si>
  <si>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</si>
  <si>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</si>
  <si>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</si>
  <si>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</si>
  <si>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</si>
  <si>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</si>
  <si>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</si>
  <si>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</si>
  <si>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</si>
  <si>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</si>
  <si>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</si>
  <si>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</si>
  <si>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</si>
  <si>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</si>
  <si>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</si>
  <si>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</si>
  <si>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</si>
  <si>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</si>
  <si>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</si>
  <si>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</si>
  <si>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</si>
  <si>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</si>
  <si>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</si>
  <si>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</si>
  <si>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</si>
  <si>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</si>
  <si>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</si>
  <si>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</si>
  <si>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</si>
  <si>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</si>
  <si>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</si>
  <si>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</si>
  <si>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</si>
  <si>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</si>
  <si>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</si>
  <si>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</si>
  <si>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</si>
  <si>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</si>
  <si>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</si>
  <si>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</si>
  <si>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</si>
  <si>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</si>
  <si>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</si>
  <si>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</si>
  <si>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</si>
  <si>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</si>
  <si>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</si>
  <si>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</si>
  <si>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</si>
  <si>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</si>
  <si>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</si>
  <si>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</si>
  <si>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</si>
  <si>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</si>
  <si>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</si>
  <si>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</si>
  <si>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</si>
  <si>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</si>
  <si>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</si>
  <si>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</si>
  <si>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</si>
  <si>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</si>
  <si>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</si>
  <si>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</si>
  <si>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</si>
  <si>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</si>
  <si>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</si>
  <si>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</si>
  <si>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</si>
  <si>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</si>
  <si>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</si>
  <si>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</si>
  <si>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</si>
  <si>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</si>
  <si>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</si>
  <si>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</si>
  <si>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</si>
  <si>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</si>
  <si>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</si>
  <si>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</si>
  <si>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</si>
  <si>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</si>
  <si>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</si>
  <si>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</si>
  <si>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</si>
  <si>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</si>
  <si>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</si>
  <si>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</si>
  <si>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</si>
  <si>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</si>
  <si>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</si>
  <si>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</si>
  <si>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</si>
  <si>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</si>
  <si>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</si>
  <si>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</si>
  <si>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</si>
  <si>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</si>
  <si>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</si>
  <si>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</si>
  <si>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</si>
  <si>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</si>
  <si>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</si>
  <si>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</si>
  <si>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</si>
  <si>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</si>
  <si>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</si>
  <si>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</si>
  <si>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</si>
  <si>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</si>
  <si>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</si>
  <si>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</si>
  <si>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</si>
  <si>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</si>
  <si>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</si>
  <si>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</si>
  <si>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</si>
  <si>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</si>
  <si>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</si>
  <si>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</si>
  <si>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</si>
  <si>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</si>
  <si>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</si>
  <si>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</si>
  <si>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</si>
  <si>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</si>
  <si>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</si>
  <si>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</si>
  <si>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</si>
  <si>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</si>
  <si>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</si>
  <si>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</si>
  <si>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</si>
  <si>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</si>
  <si>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</si>
  <si>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</si>
  <si>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</si>
  <si>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</si>
  <si>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</si>
  <si>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</si>
  <si>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</si>
  <si>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</si>
  <si>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</si>
  <si>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</si>
  <si>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</si>
  <si>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</si>
  <si>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</si>
  <si>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</si>
  <si>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</si>
  <si>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</si>
  <si>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</si>
  <si>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</si>
  <si>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</si>
  <si>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</si>
  <si>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</si>
  <si>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</si>
  <si>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</si>
  <si>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</si>
  <si>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</si>
  <si>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</si>
  <si>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</si>
  <si>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</si>
  <si>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</si>
  <si>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</si>
  <si>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</si>
  <si>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</si>
  <si>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</si>
  <si>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</si>
  <si>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</si>
  <si>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</si>
  <si>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</si>
  <si>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</si>
  <si>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</si>
  <si>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</si>
  <si>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</si>
  <si>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</si>
  <si>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</si>
  <si>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</si>
  <si>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</si>
  <si>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</si>
  <si>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</si>
  <si>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</si>
  <si>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</si>
  <si>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</si>
  <si>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</si>
  <si>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</si>
  <si>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</si>
  <si>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</si>
  <si>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</si>
  <si>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</si>
  <si>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</si>
  <si>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</si>
  <si>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</si>
  <si>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</si>
  <si>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</si>
  <si>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</si>
  <si>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</si>
  <si>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</si>
  <si>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</si>
  <si>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</si>
  <si>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</si>
  <si>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</si>
  <si>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</si>
  <si>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</si>
  <si>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</si>
  <si>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</si>
  <si>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</si>
  <si>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</si>
  <si>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</si>
  <si>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</si>
  <si>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</si>
  <si>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</si>
  <si>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</si>
  <si>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</si>
  <si>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</si>
  <si>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</si>
  <si>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</si>
  <si>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</si>
  <si>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</si>
  <si>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</si>
  <si>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</si>
  <si>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</si>
  <si>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</si>
  <si>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</si>
  <si>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</si>
  <si>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</si>
  <si>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</si>
  <si>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</si>
  <si>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</si>
  <si>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</si>
  <si>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</si>
  <si>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</si>
  <si>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</si>
  <si>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</si>
  <si>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</si>
  <si>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</si>
  <si>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</si>
  <si>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</si>
  <si>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</si>
  <si>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</si>
  <si>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</si>
  <si>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</si>
  <si>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</si>
  <si>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</si>
  <si>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</si>
  <si>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</si>
  <si>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</si>
  <si>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</si>
  <si>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</si>
  <si>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</si>
  <si>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</si>
  <si>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</si>
  <si>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</si>
  <si>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</si>
  <si>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</si>
  <si>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</si>
  <si>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</si>
  <si>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</si>
  <si>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</si>
  <si>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</si>
  <si>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</si>
  <si>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</si>
  <si>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</si>
  <si>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</si>
  <si>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</si>
  <si>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</si>
  <si>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</si>
  <si>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</si>
  <si>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</si>
  <si>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</si>
  <si>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</si>
  <si>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</si>
  <si>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</si>
  <si>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</si>
  <si>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</si>
  <si>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</si>
  <si>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</si>
  <si>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</si>
  <si>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</si>
  <si>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</si>
  <si>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</si>
  <si>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</si>
  <si>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</si>
  <si>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</si>
  <si>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</si>
  <si>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</si>
  <si>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</si>
  <si>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</si>
  <si>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</si>
  <si>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</si>
  <si>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</si>
  <si>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</si>
  <si>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</si>
  <si>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</si>
  <si>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</si>
  <si>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</si>
  <si>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</si>
  <si>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</si>
  <si>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</si>
  <si>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</si>
  <si>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</si>
  <si>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</si>
  <si>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</si>
  <si>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</si>
  <si>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</si>
  <si>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</si>
  <si>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</si>
  <si>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</si>
  <si>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</si>
  <si>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</si>
  <si>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</si>
  <si>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</si>
  <si>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</si>
  <si>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</si>
  <si>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</si>
  <si>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</si>
  <si>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</si>
  <si>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</si>
  <si>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</si>
  <si>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</si>
  <si>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</si>
  <si>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</si>
  <si>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</si>
  <si>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</si>
  <si>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</si>
  <si>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</si>
  <si>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</si>
  <si>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</si>
  <si>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</si>
  <si>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</si>
  <si>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</si>
  <si>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</si>
  <si>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</si>
  <si>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</si>
  <si>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</si>
  <si>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</si>
  <si>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</si>
  <si>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</si>
  <si>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</si>
  <si>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</si>
  <si>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</si>
  <si>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</si>
  <si>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</si>
  <si>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</si>
  <si>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</si>
  <si>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</si>
  <si>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</si>
  <si>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</si>
  <si>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</si>
  <si>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</si>
  <si>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</si>
  <si>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</si>
  <si>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</si>
  <si>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</si>
  <si>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</si>
  <si>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</si>
  <si>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</si>
  <si>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</si>
  <si>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</si>
  <si>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</si>
  <si>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</si>
  <si>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</si>
  <si>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</si>
  <si>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</si>
  <si>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</si>
  <si>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</si>
  <si>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</si>
  <si>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</si>
  <si>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</si>
  <si>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</si>
  <si>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</si>
  <si>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</si>
  <si>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</si>
  <si>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</si>
  <si>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</si>
  <si>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</si>
  <si>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</si>
  <si>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</si>
  <si>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</si>
  <si>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</si>
  <si>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</si>
  <si>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</si>
  <si>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</si>
  <si>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</si>
  <si>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</si>
  <si>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</si>
  <si>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</si>
  <si>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</si>
  <si>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</si>
  <si>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</si>
  <si>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</si>
  <si>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</si>
  <si>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</si>
  <si>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</si>
  <si>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</si>
  <si>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</si>
  <si>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</si>
  <si>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</si>
  <si>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</si>
  <si>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</si>
  <si>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</si>
  <si>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</si>
  <si>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</si>
  <si>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</si>
  <si>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</si>
  <si>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</si>
  <si>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</si>
  <si>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</si>
  <si>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</si>
  <si>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</si>
  <si>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</si>
  <si>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</si>
  <si>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</si>
  <si>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</si>
  <si>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</si>
  <si>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</si>
  <si>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</si>
  <si>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</si>
  <si>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</si>
  <si>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</si>
  <si>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</si>
  <si>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</si>
  <si>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</si>
  <si>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</si>
  <si>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</si>
  <si>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</si>
  <si>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</si>
  <si>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</si>
  <si>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</si>
  <si>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</si>
  <si>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</si>
  <si>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</si>
  <si>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</si>
  <si>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</si>
  <si>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</si>
  <si>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</si>
  <si>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</si>
  <si>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</si>
  <si>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</si>
  <si>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</si>
  <si>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</si>
  <si>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</si>
  <si>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</si>
  <si>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</si>
  <si>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</si>
  <si>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</si>
  <si>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</si>
  <si>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</si>
  <si>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</si>
  <si>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</si>
  <si>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</si>
  <si>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</si>
  <si>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</si>
  <si>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</si>
  <si>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</si>
  <si>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</si>
  <si>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</si>
  <si>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</si>
  <si>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</si>
  <si>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</si>
  <si>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</si>
  <si>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</si>
  <si>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</si>
  <si>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</si>
  <si>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</si>
  <si>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</si>
  <si>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</si>
  <si>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</si>
  <si>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</si>
  <si>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</si>
  <si>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</si>
  <si>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</si>
  <si>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</si>
  <si>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</si>
  <si>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</si>
  <si>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</si>
  <si>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</si>
  <si>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</si>
  <si>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</si>
  <si>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</si>
  <si>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</si>
  <si>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</si>
  <si>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</si>
  <si>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</si>
  <si>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</si>
  <si>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</si>
  <si>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</si>
  <si>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</si>
  <si>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</si>
  <si>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</si>
  <si>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</si>
  <si>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</si>
  <si>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</si>
  <si>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</si>
  <si>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</si>
  <si>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</si>
  <si>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</si>
  <si>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</si>
  <si>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</si>
  <si>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</si>
  <si>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</si>
  <si>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</si>
  <si>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</si>
  <si>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</si>
  <si>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</si>
  <si>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</si>
  <si>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</si>
  <si>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</si>
  <si>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</si>
  <si>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</si>
  <si>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</si>
  <si>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</si>
  <si>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</si>
  <si>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</si>
  <si>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</si>
  <si>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</si>
  <si>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</si>
  <si>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</si>
  <si>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</si>
  <si>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</si>
  <si>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</si>
  <si>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</si>
  <si>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</si>
  <si>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</si>
  <si>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</si>
  <si>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</si>
  <si>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</si>
  <si>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</si>
  <si>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</si>
  <si>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</si>
  <si>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</si>
  <si>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</si>
  <si>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</si>
  <si>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</si>
  <si>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</si>
  <si>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</si>
  <si>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</si>
  <si>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</si>
  <si>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</si>
  <si>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</si>
  <si>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</si>
  <si>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</si>
  <si>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</si>
  <si>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</si>
  <si>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</si>
  <si>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</si>
  <si>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</si>
  <si>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</si>
  <si>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</si>
  <si>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</si>
  <si>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</si>
  <si>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</si>
  <si>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</si>
  <si>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</si>
  <si>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</si>
  <si>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</si>
  <si>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</si>
  <si>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</si>
  <si>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</si>
  <si>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</si>
  <si>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</si>
  <si>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</si>
  <si>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</si>
  <si>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</si>
  <si>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</si>
  <si>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</si>
  <si>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</si>
  <si>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</si>
  <si>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</si>
  <si>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</si>
  <si>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</si>
  <si>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</si>
  <si>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</si>
  <si>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</si>
  <si>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</si>
  <si>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</si>
  <si>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</si>
  <si>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</si>
  <si>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</si>
  <si>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</si>
  <si>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</si>
  <si>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</si>
  <si>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</si>
  <si>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</si>
  <si>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</si>
  <si>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</si>
  <si>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</si>
  <si>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</si>
  <si>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</si>
  <si>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</si>
  <si>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</si>
  <si>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</si>
  <si>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</si>
  <si>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</si>
  <si>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</si>
  <si>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</si>
  <si>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</si>
  <si>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</si>
  <si>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</si>
  <si>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</si>
  <si>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</si>
  <si>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</si>
  <si>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</si>
  <si>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</si>
  <si>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</si>
  <si>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</si>
  <si>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</si>
  <si>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</si>
  <si>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</si>
  <si>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</si>
  <si>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</si>
  <si>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</si>
  <si>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</si>
  <si>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</si>
  <si>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</si>
  <si>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</si>
  <si>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</si>
  <si>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</si>
  <si>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</si>
  <si>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</si>
  <si>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</si>
  <si>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</si>
  <si>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</si>
  <si>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</si>
  <si>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</si>
  <si>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</si>
  <si>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</si>
  <si>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</si>
  <si>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</si>
  <si>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</si>
  <si>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</si>
  <si>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</si>
  <si>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</si>
  <si>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</si>
  <si>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</si>
  <si>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</si>
  <si>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</si>
  <si>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</si>
  <si>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</si>
  <si>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</si>
  <si>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</si>
  <si>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</si>
  <si>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</si>
  <si>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</si>
  <si>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</si>
  <si>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</si>
  <si>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</si>
  <si>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</si>
  <si>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</si>
  <si>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</si>
  <si>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</si>
  <si>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</si>
  <si>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</si>
  <si>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</si>
  <si>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</si>
  <si>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</si>
  <si>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</si>
  <si>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</si>
  <si>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</si>
  <si>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</si>
  <si>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</si>
  <si>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</si>
  <si>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</si>
  <si>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</si>
  <si>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</si>
  <si>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</si>
  <si>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</si>
  <si>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</si>
  <si>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</si>
  <si>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</si>
  <si>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</si>
  <si>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</si>
  <si>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</si>
  <si>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</si>
  <si>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</si>
  <si>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</si>
  <si>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</si>
  <si>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</si>
  <si>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</si>
  <si>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</si>
  <si>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</si>
  <si>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</si>
  <si>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</si>
  <si>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</si>
  <si>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</si>
  <si>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</si>
  <si>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</si>
  <si>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</si>
  <si>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</si>
  <si>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</si>
  <si>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</si>
  <si>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</si>
  <si>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</si>
  <si>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</si>
  <si>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</si>
  <si>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</si>
  <si>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</si>
  <si>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</si>
  <si>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</si>
  <si>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</si>
  <si>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</si>
  <si>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</si>
  <si>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</si>
  <si>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</si>
  <si>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</si>
  <si>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</si>
  <si>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</si>
  <si>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</si>
  <si>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</si>
  <si>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</si>
  <si>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</si>
  <si>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</si>
  <si>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</si>
  <si>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</si>
  <si>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</si>
  <si>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</si>
  <si>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</si>
  <si>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</si>
  <si>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</si>
  <si>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</si>
  <si>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</si>
  <si>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</si>
  <si>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</si>
  <si>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</si>
  <si>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</si>
  <si>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</si>
  <si>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</si>
  <si>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</si>
  <si>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</si>
  <si>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</si>
  <si>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</si>
  <si>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</si>
  <si>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</si>
  <si>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</si>
  <si>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</si>
  <si>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</si>
  <si>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</si>
  <si>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</si>
  <si>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</si>
  <si>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</si>
  <si>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</si>
  <si>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</si>
  <si>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</si>
  <si>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</si>
  <si>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</si>
  <si>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</si>
  <si>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</si>
  <si>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</si>
  <si>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</si>
  <si>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</si>
  <si>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</si>
  <si>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</si>
  <si>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</si>
  <si>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</si>
  <si>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</si>
  <si>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</si>
  <si>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</si>
  <si>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</si>
  <si>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</si>
  <si>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</si>
  <si>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</si>
  <si>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</si>
  <si>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</si>
  <si>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</si>
  <si>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</si>
  <si>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</si>
  <si>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</si>
  <si>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</si>
  <si>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</si>
  <si>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</si>
  <si>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</si>
  <si>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</si>
  <si>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</si>
  <si>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</si>
  <si>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</si>
  <si>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</si>
  <si>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</si>
  <si>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</si>
  <si>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</si>
  <si>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</si>
  <si>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</si>
  <si>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</si>
  <si>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</si>
  <si>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</si>
  <si>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</si>
  <si>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</si>
  <si>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</si>
  <si>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</si>
  <si>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</si>
  <si>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</si>
  <si>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</si>
  <si>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</si>
  <si>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</si>
  <si>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</si>
  <si>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</si>
  <si>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</si>
  <si>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</si>
  <si>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</si>
  <si>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</si>
  <si>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</si>
  <si>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</si>
  <si>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</si>
  <si>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</si>
  <si>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</si>
  <si>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</si>
  <si>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</si>
  <si>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</si>
  <si>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</si>
  <si>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</si>
  <si>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</si>
  <si>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</si>
  <si>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</si>
  <si>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</si>
  <si>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</si>
  <si>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</si>
  <si>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</si>
  <si>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</si>
  <si>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</si>
  <si>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</si>
  <si>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</si>
  <si>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</si>
  <si>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</si>
  <si>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</si>
  <si>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</si>
  <si>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</si>
  <si>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</si>
  <si>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</si>
  <si>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</si>
  <si>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</si>
  <si>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</si>
  <si>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</si>
  <si>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</si>
  <si>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</si>
  <si>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</si>
  <si>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</si>
  <si>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</si>
  <si>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</si>
  <si>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</si>
  <si>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</si>
  <si>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</si>
  <si>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</si>
  <si>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</si>
  <si>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</si>
  <si>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</si>
  <si>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</si>
  <si>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</si>
  <si>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</si>
  <si>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</si>
  <si>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</si>
  <si>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</si>
  <si>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</si>
  <si>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</si>
  <si>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</si>
  <si>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</si>
  <si>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</si>
  <si>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</si>
  <si>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</si>
  <si>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</si>
  <si>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</si>
  <si>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</si>
  <si>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</si>
  <si>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</si>
  <si>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</si>
  <si>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</si>
  <si>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</si>
  <si>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</si>
  <si>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</si>
  <si>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</si>
  <si>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</si>
  <si>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</si>
  <si>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</si>
  <si>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</si>
  <si>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</si>
  <si>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</si>
  <si>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</si>
  <si>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</si>
  <si>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</si>
  <si>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</si>
  <si>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</si>
  <si>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</si>
  <si>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</si>
  <si>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</si>
  <si>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</si>
  <si>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</si>
  <si>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</si>
  <si>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</si>
  <si>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</si>
  <si>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</si>
  <si>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</si>
  <si>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</si>
  <si>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</si>
  <si>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</si>
  <si>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</si>
  <si>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</si>
  <si>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</si>
  <si>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</si>
  <si>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</si>
  <si>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</si>
  <si>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</si>
  <si>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</si>
  <si>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</si>
  <si>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</si>
  <si>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</si>
  <si>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</si>
  <si>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</si>
  <si>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</si>
  <si>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</si>
  <si>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</si>
  <si>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</si>
  <si>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</si>
  <si>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</si>
  <si>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</si>
  <si>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</si>
  <si>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</si>
  <si>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</si>
  <si>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</si>
  <si>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</si>
  <si>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</si>
  <si>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</si>
  <si>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</si>
  <si>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</si>
  <si>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</si>
  <si>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</si>
  <si>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</si>
  <si>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</si>
  <si>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</si>
  <si>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</si>
  <si>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</si>
  <si>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</si>
  <si>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</si>
  <si>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</si>
  <si>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</si>
  <si>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</si>
  <si>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</si>
  <si>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</si>
  <si>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</si>
  <si>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</si>
  <si>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</si>
  <si>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</si>
  <si>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</si>
  <si>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</si>
  <si>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</si>
  <si>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</si>
  <si>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</si>
  <si>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</si>
  <si>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</si>
  <si>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</si>
  <si>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</si>
  <si>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</si>
  <si>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</si>
  <si>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</si>
  <si>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</si>
  <si>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</si>
  <si>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</si>
  <si>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</si>
  <si>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</si>
  <si>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</si>
  <si>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</si>
  <si>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</si>
  <si>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</si>
  <si>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</si>
  <si>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</si>
  <si>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</si>
  <si>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</si>
  <si>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</si>
  <si>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</si>
  <si>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</si>
  <si>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</si>
  <si>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</si>
  <si>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</si>
  <si>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</si>
  <si>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</si>
  <si>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</si>
  <si>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</si>
  <si>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</si>
  <si>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</si>
  <si>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</si>
  <si>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</si>
  <si>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</si>
  <si>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</si>
  <si>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</si>
  <si>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</si>
  <si>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</si>
  <si>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</si>
  <si>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</si>
  <si>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</si>
  <si>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</si>
  <si>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</si>
  <si>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</si>
  <si>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</si>
  <si>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</si>
  <si>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</si>
  <si>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</si>
  <si>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</si>
  <si>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</si>
  <si>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</si>
  <si>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</si>
  <si>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</si>
  <si>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</si>
  <si>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</si>
  <si>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</si>
  <si>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</si>
  <si>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</si>
  <si>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</si>
  <si>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</si>
  <si>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</si>
  <si>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</si>
  <si>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</si>
  <si>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</si>
  <si>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</si>
  <si>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</si>
  <si>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</si>
  <si>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</si>
  <si>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</si>
  <si>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</si>
  <si>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</si>
  <si>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</si>
  <si>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</si>
  <si>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</si>
  <si>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</si>
  <si>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</si>
  <si>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</si>
  <si>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</si>
  <si>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</si>
  <si>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</si>
  <si>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</si>
  <si>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</si>
  <si>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</si>
  <si>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</si>
  <si>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</si>
  <si>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</si>
  <si>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</si>
  <si>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</si>
  <si>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</si>
  <si>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</si>
  <si>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</si>
  <si>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</si>
  <si>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</si>
  <si>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</si>
  <si>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</si>
  <si>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</si>
  <si>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</si>
  <si>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</si>
  <si>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</si>
  <si>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</si>
  <si>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</si>
  <si>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</si>
  <si>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</si>
  <si>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</si>
  <si>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</si>
  <si>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</si>
  <si>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</si>
  <si>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</si>
  <si>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</si>
  <si>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</si>
  <si>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</si>
  <si>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</si>
  <si>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</si>
  <si>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</si>
  <si>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</si>
  <si>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</si>
  <si>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</si>
  <si>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</si>
  <si>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</si>
  <si>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</si>
  <si>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</si>
  <si>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</si>
  <si>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</si>
  <si>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</si>
  <si>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</si>
  <si>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</si>
  <si>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</si>
  <si>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</si>
  <si>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</si>
  <si>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</si>
  <si>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</si>
  <si>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</si>
  <si>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</si>
  <si>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</si>
  <si>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</si>
  <si>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</si>
  <si>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</si>
  <si>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</si>
  <si>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</si>
  <si>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</si>
  <si>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</si>
  <si>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</si>
  <si>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</si>
  <si>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</si>
  <si>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</si>
  <si>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</si>
  <si>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</si>
  <si>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</si>
  <si>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</si>
  <si>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</si>
  <si>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</si>
  <si>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</si>
  <si>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</si>
  <si>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</si>
  <si>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</si>
  <si>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</si>
  <si>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</si>
  <si>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</si>
  <si>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</si>
  <si>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</si>
  <si>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</si>
  <si>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</si>
  <si>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</si>
  <si>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</si>
  <si>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</si>
  <si>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</si>
  <si>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</si>
  <si>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</si>
  <si>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</si>
  <si>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</si>
  <si>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</si>
  <si>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</si>
  <si>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</si>
  <si>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</si>
  <si>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</si>
  <si>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</si>
  <si>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</si>
  <si>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</si>
  <si>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</si>
  <si>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</si>
  <si>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</si>
  <si>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</si>
  <si>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</si>
  <si>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</si>
  <si>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</si>
  <si>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</si>
  <si>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</si>
  <si>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</si>
  <si>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</si>
  <si>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</si>
  <si>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</si>
  <si>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</si>
  <si>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</si>
  <si>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</si>
  <si>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</si>
  <si>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</si>
  <si>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</si>
  <si>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</si>
  <si>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</si>
  <si>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</si>
  <si>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</si>
  <si>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</si>
  <si>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</si>
  <si>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</si>
  <si>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</si>
  <si>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</si>
  <si>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</si>
  <si>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</si>
  <si>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</si>
  <si>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</si>
  <si>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</si>
  <si>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</si>
  <si>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</si>
  <si>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</si>
  <si>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</si>
  <si>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</si>
  <si>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</si>
  <si>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</si>
  <si>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</si>
  <si>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</si>
  <si>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</si>
  <si>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</si>
  <si>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</si>
  <si>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</si>
  <si>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</si>
  <si>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</si>
  <si>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</si>
  <si>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</si>
  <si>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</si>
  <si>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</si>
  <si>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</si>
  <si>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</si>
  <si>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</si>
  <si>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</si>
  <si>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</si>
  <si>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</si>
  <si>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</si>
  <si>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</si>
  <si>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</si>
  <si>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</si>
  <si>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</si>
  <si>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</si>
  <si>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</si>
  <si>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</si>
  <si>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</si>
  <si>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</si>
  <si>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</si>
  <si>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</si>
  <si>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</si>
  <si>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</si>
  <si>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</si>
  <si>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</si>
  <si>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</si>
  <si>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</si>
  <si>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</si>
  <si>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</si>
  <si>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</si>
  <si>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</si>
  <si>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</si>
  <si>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</si>
  <si>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</si>
  <si>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</si>
  <si>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</si>
  <si>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</si>
  <si>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</si>
  <si>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</si>
  <si>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</si>
  <si>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</si>
  <si>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</si>
  <si>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</si>
  <si>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</si>
  <si>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</si>
  <si>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</si>
  <si>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</si>
  <si>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</si>
  <si>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</si>
  <si>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</si>
  <si>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</si>
  <si>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</si>
  <si>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</si>
  <si>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</si>
  <si>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</si>
  <si>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</si>
  <si>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</si>
  <si>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</si>
  <si>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</si>
  <si>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</si>
  <si>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</si>
  <si>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</si>
  <si>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</si>
  <si>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</si>
  <si>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</si>
  <si>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</si>
  <si>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</si>
  <si>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</si>
  <si>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</si>
  <si>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</si>
  <si>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</si>
  <si>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</si>
  <si>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</si>
  <si>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</si>
  <si>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</si>
  <si>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</si>
  <si>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</si>
  <si>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</si>
  <si>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</si>
  <si>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</si>
  <si>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</si>
  <si>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</si>
  <si>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</si>
  <si>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</si>
  <si>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</si>
  <si>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</si>
  <si>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</si>
  <si>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</si>
  <si>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</si>
  <si>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</si>
  <si>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</si>
  <si>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</si>
  <si>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</si>
  <si>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</si>
  <si>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</si>
  <si>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</si>
  <si>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</si>
  <si>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</si>
  <si>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</si>
  <si>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</si>
  <si>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</si>
  <si>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</si>
  <si>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</si>
  <si>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</si>
  <si>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</si>
  <si>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</si>
  <si>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</si>
  <si>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</si>
  <si>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</si>
  <si>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</si>
  <si>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</si>
  <si>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</si>
  <si>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</si>
  <si>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</si>
  <si>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</si>
  <si>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</si>
  <si>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</si>
  <si>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</si>
  <si>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</si>
  <si>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</si>
  <si>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</si>
  <si>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</si>
  <si>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</si>
  <si>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</si>
  <si>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</si>
  <si>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</si>
  <si>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</si>
  <si>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</si>
  <si>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</si>
  <si>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</si>
  <si>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</si>
  <si>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</si>
  <si>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</si>
  <si>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</si>
  <si>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</si>
  <si>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</si>
  <si>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</si>
  <si>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</si>
  <si>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</si>
  <si>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</si>
  <si>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</si>
  <si>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</si>
  <si>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</si>
  <si>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</si>
  <si>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</si>
  <si>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</si>
  <si>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</si>
  <si>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</si>
  <si>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</si>
  <si>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</si>
  <si>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</si>
  <si>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</si>
  <si>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</si>
  <si>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</si>
  <si>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</si>
  <si>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</si>
  <si>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</si>
  <si>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</si>
  <si>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</si>
  <si>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</si>
  <si>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</si>
  <si>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</si>
  <si>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</si>
  <si>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</si>
  <si>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</si>
  <si>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</si>
  <si>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</si>
  <si>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</si>
  <si>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</si>
  <si>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</si>
  <si>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</si>
  <si>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</si>
  <si>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</si>
  <si>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</si>
  <si>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</si>
  <si>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</si>
  <si>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</si>
  <si>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</si>
  <si>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</si>
  <si>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</si>
  <si>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</si>
  <si>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</si>
  <si>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</si>
  <si>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</si>
  <si>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</si>
  <si>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</si>
  <si>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</si>
  <si>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</si>
  <si>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</si>
  <si>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</si>
  <si>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</si>
  <si>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</si>
  <si>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</si>
  <si>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</si>
  <si>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</si>
  <si>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</si>
  <si>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</si>
  <si>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</si>
  <si>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</si>
  <si>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</si>
  <si>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</si>
  <si>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</si>
  <si>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</si>
  <si>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</si>
  <si>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</si>
  <si>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</si>
  <si>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</si>
  <si>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</si>
  <si>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</si>
  <si>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</si>
  <si>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</si>
  <si>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</si>
  <si>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</si>
  <si>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</si>
  <si>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</si>
  <si>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</si>
  <si>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</si>
  <si>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</si>
  <si>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</si>
  <si>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</si>
  <si>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</si>
  <si>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</si>
  <si>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</si>
  <si>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</si>
  <si>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</si>
  <si>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</si>
  <si>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</si>
  <si>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</si>
  <si>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</si>
  <si>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</si>
  <si>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</si>
  <si>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</si>
  <si>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</si>
  <si>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</si>
  <si>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</si>
  <si>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</si>
  <si>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</si>
  <si>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</si>
  <si>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</si>
  <si>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</si>
  <si>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</si>
  <si>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</si>
  <si>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</si>
  <si>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</si>
  <si>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</si>
  <si>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</si>
  <si>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</si>
  <si>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</si>
  <si>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</si>
  <si>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</si>
  <si>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</si>
  <si>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</si>
  <si>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</si>
  <si>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</si>
  <si>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</si>
  <si>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</si>
  <si>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</si>
  <si>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</si>
  <si>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</si>
  <si>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</si>
  <si>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</si>
  <si>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</si>
  <si>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</si>
  <si>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</si>
  <si>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</si>
  <si>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</si>
  <si>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</si>
  <si>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</si>
  <si>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</si>
  <si>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</si>
  <si>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</si>
  <si>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</si>
  <si>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</si>
  <si>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</si>
  <si>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</si>
  <si>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</si>
  <si>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</si>
  <si>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</si>
  <si>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</si>
  <si>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</si>
  <si>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</si>
  <si>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</si>
  <si>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</si>
  <si>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</si>
  <si>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</si>
  <si>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</si>
  <si>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</si>
  <si>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</si>
  <si>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</si>
  <si>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</si>
  <si>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</si>
  <si>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</si>
  <si>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</si>
  <si>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</si>
  <si>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</si>
  <si>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</si>
  <si>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</si>
  <si>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</si>
  <si>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</si>
  <si>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</si>
  <si>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</si>
  <si>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</si>
  <si>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</si>
  <si>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</si>
  <si>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</si>
  <si>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</si>
  <si>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</si>
  <si>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</si>
  <si>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</si>
  <si>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</si>
  <si>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</si>
  <si>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</si>
  <si>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</si>
  <si>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</si>
  <si>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</si>
  <si>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</si>
  <si>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</si>
  <si>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</si>
  <si>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</si>
  <si>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</si>
  <si>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</si>
  <si>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</si>
  <si>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</si>
  <si>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</si>
  <si>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</si>
  <si>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</si>
  <si>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</si>
  <si>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</si>
  <si>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</si>
  <si>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</si>
  <si>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</si>
  <si>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</si>
  <si>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</si>
  <si>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</si>
  <si>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</si>
  <si>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</si>
  <si>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</si>
  <si>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</si>
  <si>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</si>
  <si>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</si>
  <si>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</si>
  <si>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</si>
  <si>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</si>
  <si>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</si>
  <si>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</si>
  <si>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</si>
  <si>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</si>
  <si>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</si>
  <si>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</si>
  <si>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</si>
  <si>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</si>
  <si>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</si>
  <si>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</si>
  <si>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</si>
  <si>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</si>
  <si>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</si>
  <si>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</si>
  <si>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</si>
  <si>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</si>
  <si>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</si>
  <si>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</si>
  <si>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</si>
  <si>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</si>
  <si>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</si>
  <si>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</si>
  <si>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</si>
  <si>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</si>
  <si>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</si>
  <si>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</si>
  <si>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</si>
  <si>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</si>
  <si>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</si>
  <si>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</si>
  <si>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</si>
  <si>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</si>
  <si>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</si>
  <si>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</si>
  <si>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</si>
  <si>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</si>
  <si>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</si>
  <si>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</si>
  <si>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</si>
  <si>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</si>
  <si>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</si>
  <si>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</si>
  <si>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</si>
  <si>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</si>
  <si>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</si>
  <si>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</si>
  <si>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</si>
  <si>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</si>
  <si>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</si>
  <si>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</si>
  <si>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</si>
  <si>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</si>
  <si>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</si>
  <si>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</si>
  <si>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</si>
  <si>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</si>
  <si>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</si>
  <si>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</si>
  <si>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</si>
  <si>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</si>
  <si>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</si>
  <si>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</si>
  <si>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</si>
  <si>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</si>
  <si>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</si>
  <si>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</si>
  <si>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</si>
  <si>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</si>
  <si>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</si>
  <si>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</si>
  <si>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</si>
  <si>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</si>
  <si>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</si>
  <si>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</si>
  <si>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</si>
  <si>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</si>
  <si>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</si>
  <si>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</si>
  <si>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</si>
  <si>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</si>
  <si>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</si>
  <si>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</si>
  <si>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</si>
  <si>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</si>
  <si>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</si>
  <si>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</si>
  <si>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</si>
  <si>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</si>
  <si>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</si>
  <si>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</si>
  <si>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</si>
  <si>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</si>
  <si>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</si>
  <si>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</si>
  <si>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</si>
  <si>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</si>
  <si>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</si>
  <si>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</si>
  <si>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</si>
  <si>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</si>
  <si>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</si>
  <si>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</si>
  <si>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</si>
  <si>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</si>
  <si>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</si>
  <si>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</si>
  <si>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</si>
  <si>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</si>
  <si>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</si>
  <si>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</si>
  <si>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</si>
  <si>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</si>
  <si>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</si>
  <si>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</si>
  <si>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</si>
  <si>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</si>
  <si>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</si>
  <si>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</si>
  <si>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</si>
  <si>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</si>
  <si>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</si>
  <si>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</si>
  <si>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</si>
  <si>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</si>
  <si>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</si>
  <si>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</si>
  <si>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</si>
  <si>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</si>
  <si>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</si>
  <si>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</si>
  <si>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</si>
  <si>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</si>
  <si>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</si>
  <si>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</si>
  <si>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</si>
  <si>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</si>
  <si>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</si>
  <si>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</si>
  <si>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</si>
  <si>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</si>
  <si>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</si>
  <si>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</si>
  <si>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</si>
  <si>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</si>
  <si>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</si>
  <si>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</si>
  <si>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</si>
  <si>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</si>
  <si>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</si>
  <si>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</si>
  <si>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</si>
  <si>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</si>
  <si>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</si>
  <si>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</si>
  <si>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</si>
  <si>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</si>
  <si>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</si>
  <si>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</si>
  <si>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</si>
  <si>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</si>
  <si>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</si>
  <si>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</si>
  <si>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</si>
  <si>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</si>
  <si>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</si>
  <si>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</si>
  <si>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</si>
  <si>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</si>
  <si>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</si>
  <si>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</si>
  <si>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</si>
  <si>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</si>
  <si>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</si>
  <si>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</si>
  <si>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</si>
  <si>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</si>
  <si>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</si>
  <si>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</si>
  <si>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</si>
  <si>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</si>
  <si>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</si>
  <si>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</si>
  <si>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</si>
  <si>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</si>
  <si>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</si>
  <si>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</si>
  <si>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</si>
  <si>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</si>
  <si>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</si>
  <si>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</si>
  <si>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</si>
  <si>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</si>
  <si>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</si>
  <si>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</si>
  <si>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</si>
  <si>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</si>
  <si>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</si>
  <si>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</si>
  <si>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</si>
  <si>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</si>
  <si>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</si>
  <si>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</si>
  <si>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</si>
  <si>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</si>
  <si>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</si>
  <si>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</si>
  <si>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</si>
  <si>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</si>
  <si>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</si>
  <si>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</si>
  <si>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</si>
  <si>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</si>
  <si>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</si>
  <si>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</si>
  <si>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</si>
  <si>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</si>
  <si>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</si>
  <si>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</si>
  <si>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</si>
  <si>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</si>
  <si>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</si>
  <si>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</si>
  <si>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</si>
  <si>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</si>
  <si>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</si>
  <si>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</si>
  <si>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</si>
  <si>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</si>
  <si>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</si>
  <si>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</si>
  <si>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</si>
  <si>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</si>
  <si>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</si>
  <si>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</si>
  <si>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</si>
  <si>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</si>
  <si>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</si>
  <si>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</si>
  <si>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</si>
  <si>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</si>
  <si>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</si>
  <si>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</si>
  <si>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</si>
  <si>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</si>
  <si>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</si>
  <si>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</si>
  <si>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</si>
  <si>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</si>
  <si>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</si>
  <si>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</si>
  <si>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</si>
  <si>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</si>
  <si>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</si>
  <si>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</si>
  <si>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</si>
  <si>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</si>
  <si>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</si>
  <si>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</si>
  <si>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</si>
  <si>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</si>
  <si>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</si>
  <si>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</si>
  <si>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</si>
  <si>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</si>
  <si>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</si>
  <si>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</si>
  <si>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</si>
  <si>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</si>
  <si>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</si>
  <si>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</si>
  <si>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</si>
  <si>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</si>
  <si>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</si>
  <si>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</si>
  <si>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</si>
  <si>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</si>
  <si>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</si>
  <si>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</si>
  <si>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</si>
  <si>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</si>
  <si>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</si>
  <si>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</si>
  <si>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</si>
  <si>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</si>
  <si>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</si>
  <si>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</si>
  <si>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</si>
  <si>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</si>
  <si>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</si>
  <si>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</si>
  <si>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</si>
  <si>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</si>
  <si>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</si>
  <si>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</si>
  <si>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</si>
  <si>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</si>
  <si>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</si>
  <si>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</si>
  <si>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</si>
  <si>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</si>
  <si>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</si>
  <si>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</si>
  <si>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</si>
  <si>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</si>
  <si>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</si>
  <si>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</si>
  <si>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</si>
  <si>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</si>
  <si>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</si>
  <si>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</si>
  <si>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</si>
  <si>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</si>
  <si>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</si>
  <si>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</si>
  <si>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</si>
  <si>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</si>
  <si>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</si>
  <si>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</si>
  <si>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</si>
  <si>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</si>
  <si>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</si>
  <si>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</si>
  <si>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</si>
  <si>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</si>
  <si>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</si>
  <si>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</si>
  <si>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</si>
  <si>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</si>
  <si>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</si>
  <si>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</si>
  <si>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</si>
  <si>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</si>
  <si>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</si>
  <si>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</si>
  <si>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</si>
  <si>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</si>
  <si>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</si>
  <si>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</si>
  <si>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</si>
  <si>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</si>
  <si>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</si>
  <si>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</si>
  <si>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</si>
  <si>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</si>
  <si>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</si>
  <si>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</si>
  <si>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</si>
  <si>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</si>
  <si>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</si>
  <si>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</si>
  <si>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</si>
  <si>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</si>
  <si>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</si>
  <si>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</si>
  <si>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</si>
  <si>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</si>
  <si>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</si>
  <si>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</si>
  <si>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</si>
  <si>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</si>
  <si>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</si>
  <si>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</si>
  <si>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</si>
  <si>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</si>
  <si>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</si>
  <si>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</si>
  <si>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</si>
  <si>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</si>
  <si>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</si>
  <si>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</si>
  <si>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</si>
  <si>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</si>
  <si>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</si>
  <si>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</si>
  <si>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</si>
  <si>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</si>
  <si>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</si>
  <si>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</si>
  <si>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</si>
  <si>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</si>
  <si>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</si>
  <si>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</si>
  <si>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</si>
  <si>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</si>
  <si>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</si>
  <si>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</si>
  <si>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</si>
  <si>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</si>
  <si>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</si>
  <si>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</si>
  <si>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</si>
  <si>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</si>
  <si>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</si>
  <si>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</si>
  <si>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</si>
  <si>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</si>
  <si>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</si>
  <si>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</si>
  <si>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</si>
  <si>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</si>
  <si>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</si>
  <si>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</si>
  <si>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</si>
  <si>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</si>
  <si>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</si>
  <si>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</si>
  <si>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</si>
  <si>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</si>
  <si>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</si>
  <si>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</si>
  <si>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</si>
  <si>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</si>
  <si>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</si>
  <si>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</si>
  <si>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</si>
  <si>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</si>
  <si>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</si>
  <si>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</si>
  <si>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</si>
  <si>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</si>
  <si>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</si>
  <si>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</si>
  <si>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</si>
  <si>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</si>
  <si>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</si>
  <si>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</si>
  <si>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</si>
  <si>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</si>
  <si>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</si>
  <si>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</si>
  <si>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</si>
  <si>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</si>
  <si>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</si>
  <si>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</si>
  <si>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</si>
  <si>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</si>
  <si>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</si>
  <si>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</si>
  <si>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</si>
  <si>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</si>
  <si>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</si>
  <si>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</si>
  <si>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</si>
  <si>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</si>
  <si>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</si>
  <si>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</si>
  <si>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</si>
  <si>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</si>
  <si>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</si>
  <si>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</si>
  <si>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</si>
  <si>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</si>
  <si>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</si>
  <si>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</si>
  <si>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</si>
  <si>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</si>
  <si>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</si>
  <si>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</si>
  <si>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</si>
  <si>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</si>
  <si>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</si>
  <si>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</si>
  <si>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</si>
  <si>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</si>
  <si>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</si>
  <si>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</si>
  <si>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</si>
  <si>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</si>
  <si>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</si>
  <si>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</si>
  <si>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</si>
  <si>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</si>
  <si>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</si>
  <si>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</si>
  <si>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</si>
  <si>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</si>
  <si>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</si>
  <si>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</si>
  <si>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</si>
  <si>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</si>
  <si>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</si>
  <si>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</si>
  <si>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</si>
  <si>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</si>
  <si>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</si>
  <si>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</si>
  <si>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</si>
  <si>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</si>
  <si>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</si>
  <si>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</si>
  <si>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</si>
  <si>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</si>
  <si>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</si>
  <si>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</si>
  <si>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</si>
  <si>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</si>
  <si>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</si>
  <si>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</si>
  <si>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</si>
  <si>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</si>
  <si>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</si>
  <si>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</si>
  <si>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</si>
  <si>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</si>
  <si>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</si>
  <si>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</si>
  <si>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</si>
  <si>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</si>
  <si>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</si>
  <si>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</si>
  <si>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</si>
  <si>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</si>
  <si>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</si>
  <si>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</si>
  <si>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</si>
  <si>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</si>
  <si>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</si>
  <si>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</si>
  <si>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</si>
  <si>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</si>
  <si>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</si>
  <si>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</si>
  <si>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</si>
  <si>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</si>
  <si>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</si>
  <si>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</si>
  <si>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</si>
  <si>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</si>
  <si>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</si>
  <si>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</si>
  <si>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</si>
  <si>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</si>
  <si>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</si>
  <si>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</si>
  <si>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</si>
  <si>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</si>
  <si>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</si>
  <si>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</si>
  <si>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</si>
  <si>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</si>
  <si>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</si>
  <si>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</si>
  <si>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</si>
  <si>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</si>
  <si>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</si>
  <si>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</si>
  <si>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</si>
  <si>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</si>
  <si>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</si>
  <si>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</si>
  <si>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</si>
  <si>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</si>
  <si>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</si>
  <si>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</si>
  <si>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</si>
  <si>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</si>
  <si>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</si>
  <si>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</si>
  <si>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</si>
  <si>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</si>
  <si>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</si>
  <si>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</si>
  <si>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</si>
  <si>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</si>
  <si>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</si>
  <si>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</si>
  <si>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</si>
  <si>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</si>
  <si>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</si>
  <si>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</si>
  <si>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</si>
  <si>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</si>
  <si>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</si>
  <si>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</si>
  <si>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</si>
  <si>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</si>
  <si>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</si>
  <si>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</si>
  <si>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</si>
  <si>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</si>
  <si>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</si>
  <si>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</si>
  <si>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</si>
  <si>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</si>
  <si>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</si>
  <si>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</si>
  <si>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</si>
  <si>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</si>
  <si>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</si>
  <si>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</si>
  <si>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</si>
  <si>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</si>
  <si>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</si>
  <si>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</si>
  <si>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</si>
  <si>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</si>
  <si>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</si>
  <si>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</si>
  <si>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</si>
  <si>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</si>
  <si>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</si>
  <si>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</si>
  <si>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</si>
  <si>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</si>
  <si>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</si>
  <si>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</si>
  <si>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</si>
  <si>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</si>
  <si>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</si>
  <si>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</si>
  <si>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</si>
  <si>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</si>
  <si>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</si>
  <si>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</si>
  <si>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</si>
  <si>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</si>
  <si>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</si>
  <si>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</si>
  <si>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</si>
  <si>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</si>
  <si>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</si>
  <si>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</si>
  <si>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</si>
  <si>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</si>
  <si>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</si>
  <si>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</si>
  <si>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</si>
  <si>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</si>
  <si>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</si>
  <si>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</si>
  <si>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</si>
  <si>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</si>
  <si>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</si>
  <si>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</si>
  <si>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</si>
  <si>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</si>
  <si>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</si>
  <si>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</si>
  <si>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</si>
  <si>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</si>
  <si>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</si>
  <si>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</si>
  <si>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</si>
  <si>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</si>
  <si>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</si>
  <si>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</si>
  <si>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</si>
  <si>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</si>
  <si>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</si>
  <si>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</si>
  <si>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</si>
  <si>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</si>
  <si>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</si>
  <si>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</si>
  <si>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</si>
  <si>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</si>
  <si>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</si>
  <si>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</si>
  <si>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</si>
  <si>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</si>
  <si>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</si>
  <si>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</si>
  <si>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</si>
  <si>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</si>
  <si>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</si>
  <si>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</si>
  <si>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</si>
  <si>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</si>
  <si>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</si>
  <si>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</si>
  <si>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</si>
  <si>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</si>
  <si>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</si>
  <si>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</si>
  <si>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</si>
  <si>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</si>
  <si>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</si>
  <si>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</si>
  <si>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</si>
  <si>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</si>
  <si>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</si>
  <si>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</si>
  <si>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</si>
  <si>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</si>
  <si>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</si>
  <si>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</si>
  <si>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</si>
  <si>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</si>
  <si>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</si>
  <si>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</si>
  <si>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</si>
  <si>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</si>
  <si>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</si>
  <si>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</si>
  <si>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</si>
  <si>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</si>
  <si>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</si>
  <si>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</si>
  <si>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</si>
  <si>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</si>
  <si>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</si>
  <si>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</si>
  <si>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</si>
  <si>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</si>
  <si>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</si>
  <si>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</si>
  <si>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</si>
  <si>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</si>
  <si>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</si>
  <si>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</si>
  <si>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</si>
  <si>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</si>
  <si>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</si>
  <si>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</si>
  <si>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</si>
  <si>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</si>
  <si>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</si>
  <si>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</si>
  <si>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</si>
  <si>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</si>
  <si>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</si>
  <si>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</si>
  <si>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</si>
  <si>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</si>
  <si>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</si>
  <si>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</si>
  <si>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</si>
  <si>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</si>
  <si>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</si>
  <si>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</si>
  <si>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</si>
  <si>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</si>
  <si>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</si>
  <si>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</si>
  <si>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</si>
  <si>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</si>
  <si>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</si>
  <si>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</si>
  <si>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</si>
  <si>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</si>
  <si>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</si>
  <si>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</si>
  <si>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</si>
  <si>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</si>
  <si>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</si>
  <si>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</si>
  <si>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</si>
  <si>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</si>
  <si>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</si>
  <si>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</si>
  <si>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</si>
  <si>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</si>
  <si>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</si>
  <si>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</si>
  <si>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</si>
  <si>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</si>
  <si>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</si>
  <si>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</si>
  <si>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</si>
  <si>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</si>
  <si>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</si>
  <si>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</si>
  <si>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</si>
  <si>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</si>
  <si>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</si>
  <si>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</si>
  <si>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</si>
  <si>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</si>
  <si>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</si>
  <si>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</si>
  <si>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</si>
  <si>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</si>
  <si>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</si>
  <si>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</si>
  <si>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</si>
  <si>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</si>
  <si>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</si>
  <si>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</si>
  <si>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</si>
  <si>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</si>
  <si>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</si>
  <si>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</si>
  <si>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</si>
  <si>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</si>
  <si>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</si>
  <si>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</si>
  <si>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</si>
  <si>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</si>
  <si>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</si>
  <si>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</si>
  <si>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</si>
  <si>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</si>
  <si>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</si>
  <si>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</si>
  <si>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</si>
  <si>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</si>
  <si>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</si>
  <si>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</si>
  <si>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</si>
  <si>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</si>
  <si>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</si>
  <si>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</si>
  <si>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</si>
  <si>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</si>
  <si>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</si>
  <si>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</si>
  <si>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</si>
  <si>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</si>
  <si>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</si>
  <si>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</si>
  <si>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</si>
  <si>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</si>
  <si>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</si>
  <si>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</si>
  <si>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</si>
  <si>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</si>
  <si>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</si>
  <si>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</si>
  <si>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</si>
  <si>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</si>
  <si>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</si>
  <si>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</si>
  <si>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</si>
  <si>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</si>
  <si>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</si>
  <si>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</si>
  <si>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</si>
  <si>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</si>
  <si>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</si>
  <si>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</si>
  <si>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</si>
  <si>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</si>
  <si>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</si>
  <si>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</si>
  <si>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</si>
  <si>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</si>
  <si>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</si>
  <si>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</si>
  <si>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</si>
  <si>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</si>
  <si>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</si>
  <si>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</si>
  <si>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</si>
  <si>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</si>
  <si>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</si>
  <si>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</si>
  <si>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</si>
  <si>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</si>
  <si>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</si>
  <si>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</si>
  <si>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</si>
  <si>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</si>
  <si>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</si>
  <si>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</si>
  <si>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</si>
  <si>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</si>
  <si>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</si>
  <si>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</si>
  <si>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</si>
  <si>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</si>
  <si>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</si>
  <si>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</si>
  <si>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</si>
  <si>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</si>
  <si>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</si>
  <si>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</si>
  <si>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</si>
  <si>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</si>
  <si>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</si>
  <si>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</si>
  <si>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</si>
  <si>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</si>
  <si>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</si>
  <si>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</si>
  <si>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</si>
  <si>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</si>
  <si>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</si>
  <si>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</si>
  <si>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</si>
  <si>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</si>
  <si>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</si>
  <si>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</si>
  <si>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</si>
  <si>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</si>
  <si>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</si>
  <si>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</si>
  <si>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</si>
  <si>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</si>
  <si>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</si>
  <si>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</si>
  <si>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</si>
  <si>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</si>
  <si>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</si>
  <si>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</si>
  <si>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</si>
  <si>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</si>
  <si>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</si>
  <si>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</si>
  <si>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</si>
  <si>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</si>
  <si>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</si>
  <si>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</si>
  <si>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</si>
  <si>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</si>
  <si>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</si>
  <si>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</si>
  <si>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</si>
  <si>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</si>
  <si>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</si>
  <si>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</si>
  <si>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</si>
  <si>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</si>
  <si>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</si>
  <si>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</si>
  <si>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</si>
  <si>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</si>
  <si>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</si>
  <si>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</si>
  <si>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</si>
  <si>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</si>
  <si>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</si>
  <si>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</si>
  <si>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</si>
  <si>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</si>
  <si>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</si>
  <si>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</si>
  <si>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</si>
  <si>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</si>
  <si>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</si>
  <si>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</si>
  <si>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</si>
  <si>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</si>
  <si>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</si>
  <si>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</si>
  <si>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</si>
  <si>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</si>
  <si>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</si>
  <si>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</si>
  <si>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</si>
  <si>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</si>
  <si>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</si>
  <si>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</si>
  <si>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</si>
  <si>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</si>
  <si>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</si>
  <si>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</si>
  <si>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</si>
  <si>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</si>
  <si>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</si>
  <si>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</si>
  <si>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</si>
  <si>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</si>
  <si>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</si>
  <si>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</si>
  <si>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</si>
  <si>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</si>
  <si>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</si>
  <si>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</si>
  <si>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</si>
  <si>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</si>
  <si>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</si>
  <si>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</si>
  <si>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</si>
  <si>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</si>
  <si>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</si>
  <si>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</si>
  <si>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</si>
  <si>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</si>
  <si>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</si>
  <si>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</si>
  <si>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</si>
  <si>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</si>
  <si>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</si>
  <si>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</si>
  <si>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</si>
  <si>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</si>
  <si>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</si>
  <si>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</si>
  <si>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</si>
  <si>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</si>
  <si>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</si>
  <si>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</si>
  <si>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</si>
  <si>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</si>
  <si>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</si>
  <si>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</si>
  <si>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</si>
  <si>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</si>
  <si>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</si>
  <si>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</si>
  <si>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</si>
  <si>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</si>
  <si>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</si>
  <si>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</si>
  <si>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</si>
  <si>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</si>
  <si>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</si>
  <si>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</si>
  <si>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</si>
  <si>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</si>
  <si>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</si>
  <si>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</si>
  <si>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</si>
  <si>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</si>
  <si>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</si>
  <si>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</si>
  <si>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</si>
  <si>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</si>
  <si>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</si>
  <si>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</si>
  <si>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</si>
  <si>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</si>
  <si>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</si>
  <si>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</si>
  <si>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</si>
  <si>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</si>
  <si>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</si>
  <si>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</si>
  <si>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</si>
  <si>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</si>
  <si>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</si>
  <si>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</si>
  <si>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</si>
  <si>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</si>
  <si>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</si>
  <si>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</si>
  <si>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</si>
  <si>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</si>
  <si>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</si>
  <si>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</si>
  <si>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</si>
  <si>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</si>
  <si>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</si>
  <si>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</si>
  <si>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</si>
  <si>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</si>
  <si>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</si>
  <si>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</si>
  <si>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</si>
  <si>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</si>
  <si>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</si>
  <si>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</si>
  <si>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</si>
  <si>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</si>
  <si>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</si>
  <si>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</si>
  <si>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</si>
  <si>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</si>
  <si>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</si>
  <si>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</si>
  <si>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</si>
  <si>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</si>
  <si>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</si>
  <si>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</si>
  <si>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</si>
  <si>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</si>
  <si>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</si>
  <si>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</si>
  <si>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</si>
  <si>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</si>
  <si>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</si>
  <si>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</si>
  <si>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</si>
  <si>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</si>
  <si>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</si>
  <si>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</si>
  <si>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</si>
  <si>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</si>
  <si>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</si>
  <si>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</si>
  <si>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</si>
  <si>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</si>
  <si>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</si>
  <si>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</si>
  <si>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</si>
  <si>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</si>
  <si>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</si>
  <si>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</si>
  <si>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</si>
  <si>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</si>
  <si>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</si>
  <si>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</si>
  <si>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</si>
  <si>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</si>
  <si>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</si>
  <si>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</si>
  <si>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</si>
  <si>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</si>
  <si>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</si>
  <si>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</si>
  <si>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</si>
  <si>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</si>
  <si>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</si>
  <si>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</si>
  <si>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</si>
  <si>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</si>
  <si>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</si>
  <si>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</si>
  <si>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</si>
  <si>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</si>
  <si>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</si>
  <si>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Count of Outcomes</t>
  </si>
  <si>
    <t>Date Created Conversion</t>
  </si>
  <si>
    <t>Date Ended Conversion</t>
  </si>
  <si>
    <t>Years</t>
  </si>
  <si>
    <t>May</t>
  </si>
  <si>
    <t>Jul</t>
  </si>
  <si>
    <t>Aug</t>
  </si>
  <si>
    <t>Sep</t>
  </si>
  <si>
    <t>Oct</t>
  </si>
  <si>
    <t>Nov</t>
  </si>
  <si>
    <t>Jan</t>
  </si>
  <si>
    <t>Feb</t>
  </si>
  <si>
    <t>Mar</t>
  </si>
  <si>
    <t>Apr</t>
  </si>
  <si>
    <t>Jun</t>
  </si>
  <si>
    <t>Dec</t>
  </si>
  <si>
    <t>Count of outcomes</t>
  </si>
  <si>
    <t>Goal</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</si>
  <si>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</si>
  <si>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</si>
  <si>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</si>
  <si>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</si>
  <si>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</si>
  <si>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</si>
  <si>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</si>
  <si>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</si>
  <si>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</si>
  <si>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</si>
  <si>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</si>
  <si>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</si>
  <si>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</si>
  <si>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</si>
  <si>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</si>
  <si>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</si>
  <si>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</si>
  <si>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&lt; 1000</t>
  </si>
  <si>
    <t>&gt;= 50000</t>
  </si>
  <si>
    <t>Success</t>
  </si>
  <si>
    <t>rate:</t>
  </si>
  <si>
    <t>success</t>
  </si>
  <si>
    <t>duration_days</t>
  </si>
  <si>
    <t>launch_month</t>
  </si>
  <si>
    <t>launch_day</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</si>
  <si>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</si>
  <si>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</si>
  <si>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</si>
  <si>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</si>
  <si>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</si>
  <si>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</si>
  <si>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</si>
  <si>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</si>
  <si>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</si>
  <si>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</si>
  <si>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</si>
  <si>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</si>
  <si>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</si>
  <si>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</si>
  <si>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</si>
  <si>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</si>
  <si>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</si>
  <si>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</si>
  <si>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</si>
  <si>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</si>
  <si>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</si>
  <si>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</si>
  <si>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</si>
  <si>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</si>
  <si>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Count</t>
  </si>
  <si>
    <t>Sum</t>
  </si>
  <si>
    <t>Mean</t>
  </si>
  <si>
    <t>Median</t>
  </si>
  <si>
    <t>Mode</t>
  </si>
  <si>
    <t>Standard Deviation</t>
  </si>
  <si>
    <t>Sample Variance</t>
  </si>
  <si>
    <t>Kurtosis</t>
  </si>
  <si>
    <t>Skewness</t>
  </si>
  <si>
    <t>Range</t>
  </si>
  <si>
    <t>Minimum</t>
  </si>
  <si>
    <t>Maximum</t>
  </si>
  <si>
    <t>Largest(1)</t>
  </si>
  <si>
    <t>Smallest(1)</t>
  </si>
  <si>
    <t>Confidence Level(95.0%)</t>
  </si>
  <si>
    <t>CORRELATIONS</t>
  </si>
  <si>
    <t>DESCRIPTIVE STATS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</si>
</sst>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1"/>
      <color theme="1"/>
      <name val="Calibri"/>
      <family val="2"/>
      <scheme val="minor"/>
    </font>
    <font>
      <b/>
      <sz val="14"/>
      <color theme="1"/>
      <name val="Calibri"/>
      <family val="2"/>
      <scheme val="minor"/>
    </font>
    <font>
      <sz val="11"/>
      <color rgb="FF000000"/>
      <name val="Calibri"/>
      <family val="2"/>
      <scheme val="minor"/>
    </font>
    <font>
      <i/>
      <sz val="11"/>
      <color theme="1"/>
      <name val="Calibri"/>
      <family val="2"/>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2" fillId="0" borderId="0" applyFont="0" applyFill="0" applyBorder="0" applyAlignment="0" applyProtection="0"/>
  </cellStyleXfs>
  <cellXfs count="2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0" fontId="3" fillId="0" borderId="0" xfId="0" applyFont="1"/>
    <xf numFmtId="9" fontId="0" fillId="0" borderId="0" xfId="1" applyFont="1"/>
    <xf numFmtId="0" fontId="0" fillId="0" borderId="0" xfId="0" quotePrefix="1"/>
    <xf numFmtId="0" fontId="0" fillId="0" borderId="0" xfId="0" quotePrefix="1" applyAlignment="1">
      <alignment wrapText="1"/>
    </xf>
    <xf numFmtId="0" fontId="0" fillId="0" borderId="0" xfId="0" applyAlignment="1">
      <alignment horizontal="center"/>
    </xf>
    <xf numFmtId="1" fontId="4" fillId="0" borderId="0" xfId="0" applyNumberFormat="1" applyFont="1"/>
    <xf numFmtId="0" fontId="0" fillId="0" borderId="0" xfId="0" applyFill="1" applyBorder="1" applyAlignment="1"/>
    <xf numFmtId="0" fontId="0" fillId="0" borderId="1" xfId="0" applyFill="1" applyBorder="1" applyAlignment="1"/>
    <xf numFmtId="0" fontId="5" fillId="0" borderId="2" xfId="0" applyFont="1" applyFill="1" applyBorder="1" applyAlignment="1">
      <alignment horizontal="center"/>
    </xf>
    <xf numFmtId="0" fontId="5" fillId="0" borderId="2" xfId="0" applyFont="1" applyFill="1" applyBorder="1" applyAlignment="1">
      <alignment horizontal="centerContinuous"/>
    </xf>
    <xf numFmtId="2" fontId="0" fillId="0" borderId="0" xfId="0" applyNumberFormat="1" applyFill="1" applyBorder="1" applyAlignment="1"/>
    <xf numFmtId="1" fontId="0" fillId="0" borderId="0" xfId="0" applyNumberFormat="1" applyFill="1" applyBorder="1" applyAlignment="1"/>
    <xf numFmtId="2" fontId="0" fillId="0" borderId="1" xfId="0" applyNumberFormat="1" applyFill="1" applyBorder="1" applyAlignment="1"/>
    <xf numFmtId="0" fontId="0" fillId="2" borderId="0" xfId="0" applyFill="1" applyBorder="1" applyAlignment="1"/>
  </cellXfs>
  <cellStyles count="2">
    <cellStyle name="Normal" xfId="0" builtinId="0"/>
    <cellStyle name="Percent" xfId="1" builtinId="5"/>
  </cellStyles>
  <dxfs count="11">
    <dxf>
      <font>
        <color rgb="FF006100"/>
      </font>
      <fill>
        <patternFill>
          <bgColor rgb="FFC6EFCE"/>
        </patternFill>
      </fill>
    </dxf>
    <dxf>
      <font>
        <color theme="4"/>
      </font>
      <fill>
        <patternFill>
          <bgColor theme="4" tint="0.39994506668294322"/>
        </patternFill>
      </fill>
    </dxf>
    <dxf>
      <font>
        <color rgb="FF9C0006"/>
      </font>
      <fill>
        <patternFill>
          <bgColor rgb="FFFFC7CE"/>
        </patternFill>
      </fill>
    </dxf>
    <dxf>
      <font>
        <color rgb="FF9C5700"/>
      </font>
      <fill>
        <patternFill>
          <bgColor rgb="FFFFEB9C"/>
        </patternFill>
      </fill>
    </dxf>
    <dxf>
      <font>
        <b/>
        <i val="0"/>
        <color theme="1"/>
      </font>
      <fill>
        <patternFill>
          <bgColor rgb="FFFFFF00"/>
        </patternFill>
      </fill>
    </dxf>
    <dxf>
      <font>
        <b/>
        <i val="0"/>
        <color theme="1"/>
      </font>
      <fill>
        <patternFill>
          <bgColor rgb="FFFFFF00"/>
        </patternFill>
      </fill>
    </dxf>
    <dxf>
      <font>
        <b/>
        <i val="0"/>
        <color theme="1"/>
      </font>
      <fill>
        <patternFill>
          <bgColor rgb="FFFFFF00"/>
        </patternFill>
      </fill>
    </dxf>
    <dxf>
      <font>
        <color rgb="FF006100"/>
      </font>
      <fill>
        <patternFill>
          <bgColor rgb="FFC6EFCE"/>
        </patternFill>
      </fill>
    </dxf>
    <dxf>
      <font>
        <color theme="4"/>
      </font>
      <fill>
        <patternFill>
          <bgColor theme="4" tint="0.39994506668294322"/>
        </patternFill>
      </fill>
    </dxf>
    <dxf>
      <font>
        <color rgb="FF9C0006"/>
      </font>
      <fill>
        <patternFill>
          <bgColor rgb="FFFFC7CE"/>
        </patternFill>
      </fill>
    </dxf>
    <dxf>
      <font>
        <color rgb="FF9C5700"/>
      </font>
      <fill>
        <patternFill>
          <bgColor rgb="FFFFEB9C"/>
        </patternFill>
      </fill>
    </dxf>
  </dxfs>
  <tableStyles count="0" defaultTableStyle="TableStyleMedium2" defaultPivotStyle="PivotStyleLight16"/>
  <colors>
    <mruColors>
      <color rgb="FFF5311C"/>
      <color rgb="FF61BE7B"/>
      <color rgb="FF0083E0"/>
      <color rgb="FFD42E1C"/>
      <color rgb="FFCD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[StarterBook_SPP.xlsx]Pivot by Category!Pivot by Category</c:name>
    <c:fmtId val="2"/>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2400" b="1"/>
              <a:t>Campaign Outcomes by Category</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pivotFmt>
      <c:pivotFmt>
        <c:idx val="1"/>
        <c:spPr>
          <a:solidFill>
            <a:srgbClr val="00B0F0"/>
          </a:solidFill>
          <a:ln>
            <a:noFill/>
          </a:ln>
          <a:effectLst/>
        </c:spPr>
        <c:marker>
          <c:symbol val="none"/>
        </c:marker>
      </c:pivotFmt>
      <c:pivotFmt>
        <c:idx val="2"/>
        <c:spPr>
          <a:solidFill>
            <a:schemeClr val="accent1"/>
          </a:solidFill>
          <a:ln>
            <a:noFill/>
          </a:ln>
          <a:effectLst/>
        </c:spPr>
        <c:marker>
          <c:symbol val="none"/>
        </c:marker>
      </c:pivotFmt>
      <c:pivotFmt>
        <c:idx val="3"/>
        <c:spPr>
          <a:solidFill>
            <a:srgbClr val="61BE7B"/>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by Category'!$B$3:$B$4</c:f>
              <c:strCache>
                <c:ptCount val="1"/>
                <c:pt idx="0">
                  <c:v>canceled</c:v>
                </c:pt>
              </c:strCache>
            </c:strRef>
          </c:tx>
          <c:spPr>
            <a:solidFill>
              <a:srgbClr val="FFC000"/>
            </a:solidFill>
            <a:ln>
              <a:noFill/>
            </a:ln>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C426-534C-A8C0-7318B5F70B38}"/>
            </c:ext>
          </c:extLst>
        </c:ser>
        <c:ser>
          <c:idx val="1"/>
          <c:order val="1"/>
          <c:tx>
            <c:strRef>
              <c:f>'Pivot by Category'!$C$3:$C$4</c:f>
              <c:strCache>
                <c:ptCount val="1"/>
                <c:pt idx="0">
                  <c:v>failed</c:v>
                </c:pt>
              </c:strCache>
            </c:strRef>
          </c:tx>
          <c:spPr>
            <a:solidFill>
              <a:srgbClr val="00B0F0"/>
            </a:solidFill>
            <a:ln>
              <a:noFill/>
            </a:ln>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F-C426-534C-A8C0-7318B5F70B38}"/>
            </c:ext>
          </c:extLst>
        </c:ser>
        <c:ser>
          <c:idx val="2"/>
          <c:order val="2"/>
          <c:tx>
            <c:strRef>
              <c:f>'Pivot by Category'!$D$3:$D$4</c:f>
              <c:strCache>
                <c:ptCount val="1"/>
                <c:pt idx="0">
                  <c:v>live</c:v>
                </c:pt>
              </c:strCache>
            </c:strRef>
          </c:tx>
          <c:spPr>
            <a:solidFill>
              <a:schemeClr val="accent1"/>
            </a:solidFill>
            <a:ln>
              <a:noFill/>
            </a:ln>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Category'!$D$5:$D$14</c:f>
              <c:numCache>
                <c:formatCode>General</c:formatCode>
                <c:ptCount val="9"/>
                <c:pt idx="1">
                  <c:v>6</c:v>
                </c:pt>
                <c:pt idx="4">
                  <c:v>20</c:v>
                </c:pt>
                <c:pt idx="8">
                  <c:v>24</c:v>
                </c:pt>
              </c:numCache>
            </c:numRef>
          </c:val>
          <c:extLst>
            <c:ext xmlns:c16="http://schemas.microsoft.com/office/drawing/2014/chart" uri="{C3380CC4-5D6E-409C-BE32-E72D297353CC}">
              <c16:uniqueId val="{00000020-C426-534C-A8C0-7318B5F70B38}"/>
            </c:ext>
          </c:extLst>
        </c:ser>
        <c:ser>
          <c:idx val="3"/>
          <c:order val="3"/>
          <c:tx>
            <c:strRef>
              <c:f>'Pivot by Category'!$E$3:$E$4</c:f>
              <c:strCache>
                <c:ptCount val="1"/>
                <c:pt idx="0">
                  <c:v>successful</c:v>
                </c:pt>
              </c:strCache>
            </c:strRef>
          </c:tx>
          <c:spPr>
            <a:solidFill>
              <a:srgbClr val="61BE7B"/>
            </a:solidFill>
            <a:ln>
              <a:noFill/>
            </a:ln>
            <a:effectLst/>
          </c:spPr>
          <c:invertIfNegative val="0"/>
          <c:cat>
            <c:strRef>
              <c:f>'Pivot by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Category'!$E$5:$E$14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21-C426-534C-A8C0-7318B5F70B38}"/>
            </c:ext>
          </c:extLst>
        </c:ser>
        <c:dLbls>
          <c:showLegendKey val="0"/>
          <c:showVal val="0"/>
          <c:showCatName val="0"/>
          <c:showSerName val="0"/>
          <c:showPercent val="0"/>
          <c:showBubbleSize val="0"/>
        </c:dLbls>
        <c:gapWidth val="75"/>
        <c:overlap val="100"/>
        <c:axId val="1358736224"/>
        <c:axId val="1291431008"/>
      </c:barChart>
      <c:catAx>
        <c:axId val="1358736224"/>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b="1"/>
                  <a:t>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91431008"/>
        <c:crosses val="autoZero"/>
        <c:auto val="1"/>
        <c:lblAlgn val="ctr"/>
        <c:lblOffset val="100"/>
        <c:noMultiLvlLbl val="0"/>
      </c:catAx>
      <c:valAx>
        <c:axId val="1291431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b="1"/>
                  <a:t>Count of Outcomes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3587362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[StarterBook_SPP.xlsx]Pivot by Sub-Category!Pivot by Sub-Category</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r>
              <a:rPr lang="en-US" sz="2400" b="1" i="0" baseline="0">
                <a:effectLst/>
              </a:rPr>
              <a:t>Campaign Outcomes by Sub-Category</a:t>
            </a:r>
            <a:endParaRPr lang="en-US" sz="2400">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rgbClr val="00B0F0"/>
          </a:solidFill>
          <a:ln>
            <a:noFill/>
          </a:ln>
          <a:effectLst/>
        </c:spPr>
        <c:marker>
          <c:symbol val="none"/>
        </c:marker>
      </c:pivotFmt>
      <c:pivotFmt>
        <c:idx val="2"/>
        <c:spPr>
          <a:solidFill>
            <a:srgbClr val="0070C0"/>
          </a:solidFill>
          <a:ln>
            <a:noFill/>
          </a:ln>
          <a:effectLst/>
        </c:spPr>
        <c:marker>
          <c:symbol val="none"/>
        </c:marker>
      </c:pivotFmt>
      <c:pivotFmt>
        <c:idx val="3"/>
        <c:spPr>
          <a:solidFill>
            <a:srgbClr val="61BE7B"/>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by Sub-Category'!$B$4:$B$5</c:f>
              <c:strCache>
                <c:ptCount val="1"/>
                <c:pt idx="0">
                  <c:v>canceled</c:v>
                </c:pt>
              </c:strCache>
            </c:strRef>
          </c:tx>
          <c:spPr>
            <a:solidFill>
              <a:schemeClr val="accent4"/>
            </a:solidFill>
            <a:ln>
              <a:noFill/>
            </a:ln>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E30F-B648-8547-245E2F2F4927}"/>
            </c:ext>
          </c:extLst>
        </c:ser>
        <c:ser>
          <c:idx val="1"/>
          <c:order val="1"/>
          <c:tx>
            <c:strRef>
              <c:f>'Pivot by Sub-Category'!$C$4:$C$5</c:f>
              <c:strCache>
                <c:ptCount val="1"/>
                <c:pt idx="0">
                  <c:v>failed</c:v>
                </c:pt>
              </c:strCache>
            </c:strRef>
          </c:tx>
          <c:spPr>
            <a:solidFill>
              <a:srgbClr val="00B0F0"/>
            </a:solidFill>
            <a:ln>
              <a:noFill/>
            </a:ln>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17-A64B-FC4A-AB52-D4FBC24EA32A}"/>
            </c:ext>
          </c:extLst>
        </c:ser>
        <c:ser>
          <c:idx val="2"/>
          <c:order val="2"/>
          <c:tx>
            <c:strRef>
              <c:f>'Pivot by Sub-Category'!$D$4:$D$5</c:f>
              <c:strCache>
                <c:ptCount val="1"/>
                <c:pt idx="0">
                  <c:v>live</c:v>
                </c:pt>
              </c:strCache>
            </c:strRef>
          </c:tx>
          <c:spPr>
            <a:solidFill>
              <a:srgbClr val="0070C0"/>
            </a:solidFill>
            <a:ln>
              <a:noFill/>
            </a:ln>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8-A64B-FC4A-AB52-D4FBC24EA32A}"/>
            </c:ext>
          </c:extLst>
        </c:ser>
        <c:ser>
          <c:idx val="3"/>
          <c:order val="3"/>
          <c:tx>
            <c:strRef>
              <c:f>'Pivot by Sub-Category'!$E$4:$E$5</c:f>
              <c:strCache>
                <c:ptCount val="1"/>
                <c:pt idx="0">
                  <c:v>successful</c:v>
                </c:pt>
              </c:strCache>
            </c:strRef>
          </c:tx>
          <c:spPr>
            <a:solidFill>
              <a:srgbClr val="61BE7B"/>
            </a:solidFill>
            <a:ln>
              <a:noFill/>
            </a:ln>
            <a:effectLst/>
          </c:spPr>
          <c:invertIfNegative val="0"/>
          <c:cat>
            <c:strRef>
              <c:f>'Pivot by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by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19-A64B-FC4A-AB52-D4FBC24EA32A}"/>
            </c:ext>
          </c:extLst>
        </c:ser>
        <c:dLbls>
          <c:showLegendKey val="0"/>
          <c:showVal val="0"/>
          <c:showCatName val="0"/>
          <c:showSerName val="0"/>
          <c:showPercent val="0"/>
          <c:showBubbleSize val="0"/>
        </c:dLbls>
        <c:gapWidth val="75"/>
        <c:overlap val="100"/>
        <c:axId val="1389564720"/>
        <c:axId val="1406828736"/>
      </c:barChart>
      <c:catAx>
        <c:axId val="1389564720"/>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b="1"/>
                  <a:t>Sub-Category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06828736"/>
        <c:crosses val="autoZero"/>
        <c:auto val="1"/>
        <c:lblAlgn val="ctr"/>
        <c:lblOffset val="100"/>
        <c:noMultiLvlLbl val="0"/>
      </c:catAx>
      <c:valAx>
        <c:axId val="140682873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b="1"/>
                  <a:t>Count of Outcomes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3895647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[StarterBook_SPP.xlsx]Pivot by Launch Date!PivotTable4</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r>
              <a:rPr lang="en-US" sz="2400"/>
              <a:t> </a:t>
            </a:r>
            <a:r>
              <a:rPr lang="en-US" sz="2400" b="1" i="0" baseline="0">
                <a:effectLst/>
              </a:rPr>
              <a:t>Campaign Outcomes by  Launch Date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57150" cap="rnd">
            <a:solidFill>
              <a:srgbClr val="FFC000"/>
            </a:solidFill>
            <a:round/>
          </a:ln>
          <a:effectLst>
            <a:outerShdw blurRad="50800" dist="38100" dir="2700000" algn="tl" rotWithShape="0">
              <a:prstClr val="black">
                <a:alpha val="40000"/>
              </a:prstClr>
            </a:outerShdw>
          </a:effectLst>
        </c:spPr>
        <c:marker>
          <c:symbol val="circle"/>
          <c:size val="5"/>
          <c:spPr>
            <a:solidFill>
              <a:srgbClr val="FFC000"/>
            </a:solidFill>
            <a:ln w="57150">
              <a:solidFill>
                <a:srgbClr val="FFC000"/>
              </a:solidFill>
            </a:ln>
            <a:effectLst>
              <a:outerShdw blurRad="50800" dist="38100" dir="2700000" algn="tl" rotWithShape="0">
                <a:prstClr val="black">
                  <a:alpha val="40000"/>
                </a:prstClr>
              </a:outerShdw>
            </a:effectLst>
          </c:spPr>
        </c:marker>
      </c:pivotFmt>
      <c:pivotFmt>
        <c:idx val="1"/>
        <c:spPr>
          <a:ln w="57150" cap="rnd">
            <a:solidFill>
              <a:srgbClr val="00B0F0"/>
            </a:solidFill>
            <a:round/>
          </a:ln>
          <a:effectLst>
            <a:outerShdw blurRad="50800" dist="38100" dir="2700000" algn="tl" rotWithShape="0">
              <a:prstClr val="black">
                <a:alpha val="40000"/>
              </a:prstClr>
            </a:outerShdw>
          </a:effectLst>
        </c:spPr>
        <c:marker>
          <c:symbol val="circle"/>
          <c:size val="5"/>
          <c:spPr>
            <a:solidFill>
              <a:schemeClr val="accent2"/>
            </a:solidFill>
            <a:ln w="57150">
              <a:solidFill>
                <a:srgbClr val="00B0F0"/>
              </a:solidFill>
            </a:ln>
            <a:effectLst>
              <a:outerShdw blurRad="50800" dist="38100" dir="2700000" algn="tl" rotWithShape="0">
                <a:prstClr val="black">
                  <a:alpha val="40000"/>
                </a:prstClr>
              </a:outerShdw>
            </a:effectLst>
          </c:spPr>
        </c:marker>
      </c:pivotFmt>
      <c:pivotFmt>
        <c:idx val="2"/>
        <c:spPr>
          <a:ln w="57150" cap="rnd">
            <a:solidFill>
              <a:srgbClr val="61BE7B"/>
            </a:solidFill>
            <a:round/>
          </a:ln>
          <a:effectLst>
            <a:outerShdw blurRad="50800" dist="38100" dir="2700000" algn="tl" rotWithShape="0">
              <a:prstClr val="black">
                <a:alpha val="40000"/>
              </a:prstClr>
            </a:outerShdw>
          </a:effectLst>
        </c:spPr>
        <c:marker>
          <c:symbol val="circle"/>
          <c:size val="5"/>
          <c:spPr>
            <a:solidFill>
              <a:schemeClr val="accent3"/>
            </a:solidFill>
            <a:ln w="57150">
              <a:solidFill>
                <a:srgbClr val="61BE7B"/>
              </a:solidFill>
            </a:ln>
            <a:effectLst>
              <a:outerShdw blurRad="50800" dist="38100" dir="2700000" algn="tl" rotWithShape="0">
                <a:prstClr val="black">
                  <a:alpha val="40000"/>
                </a:prstClr>
              </a:outerShdw>
            </a:effectLst>
          </c:spPr>
        </c:marker>
      </c:pivotFmt>
    </c:pivotFmts>
    <c:plotArea>
      <c:layout/>
      <c:lineChart>
        <c:grouping val="standard"/>
        <c:varyColors val="0"/>
        <c:ser>
          <c:idx val="0"/>
          <c:order val="0"/>
          <c:tx>
            <c:strRef>
              <c:f>'Pivot by Launch Date'!$B$4:$B$5</c:f>
              <c:strCache>
                <c:ptCount val="1"/>
                <c:pt idx="0">
                  <c:v>canceled</c:v>
                </c:pt>
              </c:strCache>
            </c:strRef>
          </c:tx>
          <c:spPr>
            <a:ln w="57150" cap="rnd">
              <a:solidFill>
                <a:srgbClr val="FFC000"/>
              </a:solidFill>
              <a:round/>
            </a:ln>
            <a:effectLst>
              <a:outerShdw blurRad="50800" dist="38100" dir="2700000" algn="tl" rotWithShape="0">
                <a:prstClr val="black">
                  <a:alpha val="40000"/>
                </a:prstClr>
              </a:outerShdw>
            </a:effectLst>
          </c:spPr>
          <c:marker>
            <c:symbol val="circle"/>
            <c:size val="5"/>
            <c:spPr>
              <a:solidFill>
                <a:srgbClr val="FFC000"/>
              </a:solidFill>
              <a:ln w="57150">
                <a:solidFill>
                  <a:srgbClr val="FFC000"/>
                </a:solidFill>
              </a:ln>
              <a:effectLst>
                <a:outerShdw blurRad="50800" dist="38100" dir="2700000" algn="tl" rotWithShape="0">
                  <a:prstClr val="black">
                    <a:alpha val="40000"/>
                  </a:prstClr>
                </a:outerShdw>
              </a:effectLst>
            </c:spPr>
          </c:marker>
          <c:cat>
            <c:strRef>
              <c:f>'Pivot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Launch Date'!$B$6:$B$18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0-28F9-E14F-8E72-5BA32830DE5B}"/>
            </c:ext>
          </c:extLst>
        </c:ser>
        <c:ser>
          <c:idx val="1"/>
          <c:order val="1"/>
          <c:tx>
            <c:strRef>
              <c:f>'Pivot by Launch Date'!$C$4:$C$5</c:f>
              <c:strCache>
                <c:ptCount val="1"/>
                <c:pt idx="0">
                  <c:v>failed</c:v>
                </c:pt>
              </c:strCache>
            </c:strRef>
          </c:tx>
          <c:spPr>
            <a:ln w="57150" cap="rnd">
              <a:solidFill>
                <a:srgbClr val="00B0F0"/>
              </a:solidFill>
              <a:round/>
            </a:ln>
            <a:effectLst>
              <a:outerShdw blurRad="50800" dist="38100" dir="2700000" algn="tl" rotWithShape="0">
                <a:prstClr val="black">
                  <a:alpha val="40000"/>
                </a:prstClr>
              </a:outerShdw>
            </a:effectLst>
          </c:spPr>
          <c:marker>
            <c:symbol val="circle"/>
            <c:size val="5"/>
            <c:spPr>
              <a:solidFill>
                <a:schemeClr val="accent2"/>
              </a:solidFill>
              <a:ln w="57150">
                <a:solidFill>
                  <a:srgbClr val="00B0F0"/>
                </a:solidFill>
              </a:ln>
              <a:effectLst>
                <a:outerShdw blurRad="50800" dist="38100" dir="2700000" algn="tl" rotWithShape="0">
                  <a:prstClr val="black">
                    <a:alpha val="40000"/>
                  </a:prstClr>
                </a:outerShdw>
              </a:effectLst>
            </c:spPr>
          </c:marker>
          <c:cat>
            <c:strRef>
              <c:f>'Pivot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Launch Date'!$C$6:$C$18</c:f>
              <c:numCache>
                <c:formatCode>General</c:formatCode>
                <c:ptCount val="12"/>
                <c:pt idx="0">
                  <c:v>148</c:v>
                </c:pt>
                <c:pt idx="1">
                  <c:v>106</c:v>
                </c:pt>
                <c:pt idx="2">
                  <c:v>108</c:v>
                </c:pt>
                <c:pt idx="3">
                  <c:v>103</c:v>
                </c:pt>
                <c:pt idx="4">
                  <c:v>125</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12-320B-8448-932A-46C2EB82043E}"/>
            </c:ext>
          </c:extLst>
        </c:ser>
        <c:ser>
          <c:idx val="2"/>
          <c:order val="2"/>
          <c:tx>
            <c:strRef>
              <c:f>'Pivot by Launch Date'!$D$4:$D$5</c:f>
              <c:strCache>
                <c:ptCount val="1"/>
                <c:pt idx="0">
                  <c:v>successful</c:v>
                </c:pt>
              </c:strCache>
            </c:strRef>
          </c:tx>
          <c:spPr>
            <a:ln w="57150" cap="rnd">
              <a:solidFill>
                <a:srgbClr val="61BE7B"/>
              </a:solidFill>
              <a:round/>
            </a:ln>
            <a:effectLst>
              <a:outerShdw blurRad="50800" dist="38100" dir="2700000" algn="tl" rotWithShape="0">
                <a:prstClr val="black">
                  <a:alpha val="40000"/>
                </a:prstClr>
              </a:outerShdw>
            </a:effectLst>
          </c:spPr>
          <c:marker>
            <c:symbol val="circle"/>
            <c:size val="5"/>
            <c:spPr>
              <a:solidFill>
                <a:schemeClr val="accent3"/>
              </a:solidFill>
              <a:ln w="57150">
                <a:solidFill>
                  <a:srgbClr val="61BE7B"/>
                </a:solidFill>
              </a:ln>
              <a:effectLst>
                <a:outerShdw blurRad="50800" dist="38100" dir="2700000" algn="tl" rotWithShape="0">
                  <a:prstClr val="black">
                    <a:alpha val="40000"/>
                  </a:prstClr>
                </a:outerShdw>
              </a:effectLst>
            </c:spPr>
          </c:marker>
          <c:cat>
            <c:strRef>
              <c:f>'Pivot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Launch Date'!$D$6:$D$18</c:f>
              <c:numCache>
                <c:formatCode>General</c:formatCode>
                <c:ptCount val="12"/>
                <c:pt idx="0">
                  <c:v>184</c:v>
                </c:pt>
                <c:pt idx="1">
                  <c:v>202</c:v>
                </c:pt>
                <c:pt idx="2">
                  <c:v>180</c:v>
                </c:pt>
                <c:pt idx="3">
                  <c:v>193</c:v>
                </c:pt>
                <c:pt idx="4">
                  <c:v>232</c:v>
                </c:pt>
                <c:pt idx="5">
                  <c:v>213</c:v>
                </c:pt>
                <c:pt idx="6">
                  <c:v>191</c:v>
                </c:pt>
                <c:pt idx="7">
                  <c:v>167</c:v>
                </c:pt>
                <c:pt idx="8">
                  <c:v>149</c:v>
                </c:pt>
                <c:pt idx="9">
                  <c:v>183</c:v>
                </c:pt>
                <c:pt idx="10">
                  <c:v>181</c:v>
                </c:pt>
                <c:pt idx="11">
                  <c:v>110</c:v>
                </c:pt>
              </c:numCache>
            </c:numRef>
          </c:val>
          <c:smooth val="0"/>
          <c:extLst>
            <c:ext xmlns:c16="http://schemas.microsoft.com/office/drawing/2014/chart" uri="{C3380CC4-5D6E-409C-BE32-E72D297353CC}">
              <c16:uniqueId val="{00000013-320B-8448-932A-46C2EB82043E}"/>
            </c:ext>
          </c:extLst>
        </c:ser>
        <c:dLbls>
          <c:showLegendKey val="0"/>
          <c:showVal val="0"/>
          <c:showCatName val="0"/>
          <c:showSerName val="0"/>
          <c:showPercent val="0"/>
          <c:showBubbleSize val="0"/>
        </c:dLbls>
        <c:marker val="1"/>
        <c:smooth val="0"/>
        <c:axId val="1428287040"/>
        <c:axId val="1433449760"/>
      </c:lineChart>
      <c:catAx>
        <c:axId val="1428287040"/>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b="1"/>
                  <a:t>Month Launched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33449760"/>
        <c:crosses val="autoZero"/>
        <c:auto val="1"/>
        <c:lblAlgn val="ctr"/>
        <c:lblOffset val="100"/>
        <c:noMultiLvlLbl val="0"/>
      </c:catAx>
      <c:valAx>
        <c:axId val="1433449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b="1"/>
                  <a:t>Count of Outcomes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428287040"/>
        <c:crosses val="autoZero"/>
        <c:crossBetween val="between"/>
      </c:valAx>
      <c:spPr>
        <a:noFill/>
        <a:ln>
          <a:noFill/>
        </a:ln>
        <a:effectLst>
          <a:outerShdw blurRad="50800" dist="38100" dir="2700000" algn="tl" rotWithShape="0">
            <a:prstClr val="black">
              <a:alpha val="40000"/>
            </a:prstClr>
          </a:outerShdw>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Outcomes Based on Goal</a:t>
            </a:r>
          </a:p>
        </c:rich>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Successful</c:v>
                </c:pt>
              </c:strCache>
            </c:strRef>
          </c:tx>
          <c:spPr>
            <a:ln w="38100" cap="rnd">
              <a:solidFill>
                <a:schemeClr val="accent5"/>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EB3D-C64B-8D07-22898B03D203}"/>
            </c:ext>
          </c:extLst>
        </c:ser>
        <c:ser>
          <c:idx val="5"/>
          <c:order val="1"/>
          <c:tx>
            <c:strRef>
              <c:f>Bonus!$G$1</c:f>
              <c:strCache>
                <c:ptCount val="1"/>
                <c:pt idx="0">
                  <c:v>Percentage Failed</c:v>
                </c:pt>
              </c:strCache>
            </c:strRef>
          </c:tx>
          <c:spPr>
            <a:ln w="38100" cap="rnd">
              <a:solidFill>
                <a:srgbClr val="F5311C"/>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EB3D-C64B-8D07-22898B03D203}"/>
            </c:ext>
          </c:extLst>
        </c:ser>
        <c:ser>
          <c:idx val="6"/>
          <c:order val="2"/>
          <c:tx>
            <c:strRef>
              <c:f>Bonus!$H$1</c:f>
              <c:strCache>
                <c:ptCount val="1"/>
                <c:pt idx="0">
                  <c:v>Percentage Canceled</c:v>
                </c:pt>
              </c:strCache>
            </c:strRef>
          </c:tx>
          <c:spPr>
            <a:ln w="38100" cap="rnd">
              <a:solidFill>
                <a:srgbClr val="FFC000"/>
              </a:solidFill>
              <a:round/>
            </a:ln>
            <a:effectLst/>
          </c:spPr>
          <c:marker>
            <c:symbol val="none"/>
          </c:marker>
          <c:cat>
            <c:strRef>
              <c:f>Bonus!$A$2:$A$13</c:f>
              <c:strCache>
                <c:ptCount val="12"/>
                <c:pt idx="0">
                  <c:v>&lt;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&gt;=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EB3D-C64B-8D07-22898B03D203}"/>
            </c:ext>
          </c:extLst>
        </c:ser>
        <c:dLbls>
          <c:showLegendKey val="0"/>
          <c:showVal val="0"/>
          <c:showCatName val="0"/>
          <c:showSerName val="0"/>
          <c:showPercent val="0"/>
          <c:showBubbleSize val="0"/>
        </c:dLbls>
        <c:smooth val="0"/>
        <c:axId val="965409888"/>
        <c:axId val="965568848"/>
      </c:lineChart>
      <c:catAx>
        <c:axId val="96540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65568848"/>
        <c:crosses val="autoZero"/>
        <c:auto val="1"/>
        <c:lblAlgn val="ctr"/>
        <c:lblOffset val="100"/>
        <c:noMultiLvlLbl val="0"/>
      </c:catAx>
      <c:valAx>
        <c:axId val="9655688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9654098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647700</xdr:colOff>
      <xdr:row>1</xdr:row>
      <xdr:rowOff>101600</xdr:rowOff>
    </xdr:from>
    <xdr:to>
      <xdr:col>23</xdr:col>
      <xdr:colOff>520700</xdr:colOff>
      <xdr:row>43</xdr:row>
      <xdr:rowOff>101600</xdr:rowOff>
    </xdr:to>
    <xdr:graphicFrame macro="">
      <xdr:nvGraphicFramePr>
        <xdr:cNvPr id="6" name="Outcome by Category">
          <a:extLst>
            <a:ext uri="{FF2B5EF4-FFF2-40B4-BE49-F238E27FC236}">
              <a16:creationId xmlns:a16="http://schemas.microsoft.com/office/drawing/2014/main" id="{2CBEFEE8-4279-5E4C-B012-0DE050A570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241300</xdr:colOff>
      <xdr:row>0</xdr:row>
      <xdr:rowOff>152400</xdr:rowOff>
    </xdr:from>
    <xdr:to>
      <xdr:col>23</xdr:col>
      <xdr:colOff>50800</xdr:colOff>
      <xdr:row>43</xdr:row>
      <xdr:rowOff>76200</xdr:rowOff>
    </xdr:to>
    <xdr:graphicFrame macro="">
      <xdr:nvGraphicFramePr>
        <xdr:cNvPr id="6" name="Outcome by Sub-Category">
          <a:extLst>
            <a:ext uri="{FF2B5EF4-FFF2-40B4-BE49-F238E27FC236}">
              <a16:creationId xmlns:a16="http://schemas.microsoft.com/office/drawing/2014/main" id="{BFE7FE58-AA3B-3345-A51A-F75410661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749300</xdr:colOff>
      <xdr:row>1</xdr:row>
      <xdr:rowOff>0</xdr:rowOff>
    </xdr:from>
    <xdr:to>
      <xdr:col>21</xdr:col>
      <xdr:colOff>254000</xdr:colOff>
      <xdr:row>38</xdr:row>
      <xdr:rowOff>38100</xdr:rowOff>
    </xdr:to>
    <xdr:graphicFrame macro="">
      <xdr:nvGraphicFramePr>
        <xdr:cNvPr id="2" name="Outcome by Launch Date">
          <a:extLst>
            <a:ext uri="{FF2B5EF4-FFF2-40B4-BE49-F238E27FC236}">
              <a16:creationId xmlns:a16="http://schemas.microsoft.com/office/drawing/2014/main" id="{416A0CF2-5B83-B741-BE0B-F0C617A565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101600</xdr:colOff>
      <xdr:row>14</xdr:row>
      <xdr:rowOff>127000</xdr:rowOff>
    </xdr:from>
    <xdr:to>
      <xdr:col>11</xdr:col>
      <xdr:colOff>279400</xdr:colOff>
      <xdr:row>52</xdr:row>
      <xdr:rowOff>76200</xdr:rowOff>
    </xdr:to>
    <xdr:graphicFrame macro="">
      <xdr:nvGraphicFramePr>
        <xdr:cNvPr id="3" name="Chart 2">
          <a:extLst>
            <a:ext uri="{FF2B5EF4-FFF2-40B4-BE49-F238E27FC236}">
              <a16:creationId xmlns:a16="http://schemas.microsoft.com/office/drawing/2014/main" id="{E32E90F1-46C6-CA4F-873E-534EA06BD9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393700</xdr:colOff>
      <xdr:row>1</xdr:row>
      <xdr:rowOff>25400</xdr:rowOff>
    </xdr:from>
    <xdr:to>
      <xdr:col>15</xdr:col>
      <xdr:colOff>749300</xdr:colOff>
      <xdr:row>38</xdr:row>
      <xdr:rowOff>165100</xdr:rowOff>
    </xdr:to>
    <xdr:sp macro="" textlink="">
      <xdr:nvSpPr>
        <xdr:cNvPr id="2" name="TextBox 1">
          <a:extLst>
            <a:ext uri="{FF2B5EF4-FFF2-40B4-BE49-F238E27FC236}">
              <a16:creationId xmlns:a16="http://schemas.microsoft.com/office/drawing/2014/main" id="{AE738ED7-C863-7741-91D2-B487C361946F}"/>
            </a:ext>
          </a:extLst>
        </xdr:cNvPr>
        <xdr:cNvSpPr txBox="1"/>
      </xdr:nvSpPr>
      <xdr:spPr>
        <a:xfrm>
          <a:off x="1219200" y="215900"/>
          <a:ext cx="11912600" cy="718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Unit 1 Assignment</a:t>
          </a:r>
          <a:r>
            <a:rPr lang="en-US" sz="1200" baseline="0"/>
            <a:t> - </a:t>
          </a:r>
          <a:r>
            <a:rPr lang="en-US" sz="1200"/>
            <a:t>KickStart My Chart</a:t>
          </a:r>
        </a:p>
        <a:p>
          <a:r>
            <a:rPr lang="en-US" sz="1200"/>
            <a:t>USC Viterbi Data Analytics Boot Camp</a:t>
          </a:r>
        </a:p>
        <a:p>
          <a:r>
            <a:rPr lang="en-US" sz="1200"/>
            <a:t>Instructor: Soren Bliefnick</a:t>
          </a:r>
        </a:p>
        <a:p>
          <a:r>
            <a:rPr lang="en-US" sz="1200"/>
            <a:t>Due November 28, 2018</a:t>
          </a:r>
        </a:p>
        <a:p>
          <a:endParaRPr lang="en-US" sz="1200"/>
        </a:p>
        <a:p>
          <a:r>
            <a:rPr lang="en-US" sz="1200"/>
            <a:t>Kickstarter is one of the most popular crowdfunding platforms on the internet. Since only about a third of the projects typically succeed in getting funded, it seems important to uncover factors that might impact the outcome of a campaign before launch. </a:t>
          </a:r>
        </a:p>
        <a:p>
          <a:r>
            <a:rPr lang="en-US" sz="1200"/>
            <a:t>The dataset analyzed includes 4,114 projects launched between 2009 and 2017. About three quarters of the projects are U.S.-based, whereas the remaining quarter of the projects were launched elsewhere in the world. The projects analyzed fall into nine categories (film &amp; video, food, games, journalism, music, photography, publishing, technology, and theater) and 41 sub-categories. In this dataset, 53% of the projects succeeded in meeting their funding goal.</a:t>
          </a:r>
        </a:p>
        <a:p>
          <a:endParaRPr lang="en-US" sz="1200"/>
        </a:p>
        <a:p>
          <a:r>
            <a:rPr lang="en-US" sz="1200"/>
            <a:t>After performing a rudimentary analysis of the data provided, we can make the following conclusions:</a:t>
          </a:r>
        </a:p>
        <a:p>
          <a:endParaRPr lang="en-US" sz="1200"/>
        </a:p>
        <a:p>
          <a:r>
            <a:rPr lang="en-US" sz="1200"/>
            <a:t>1. Some project categories seem to perform better than the rest. In particular, projects in the categories “film &amp; video”, “music” and “theater” achieved success rates of 58%, 77%, and 60% respectively, compared to the average success rate of 53% for all projects. This was true whether the projects were U.S. or non U.S.-based for the categories “music” and “theater”, but not for the category “film &amp; video” where this finding was valid only for U.S.-based projects.</a:t>
          </a:r>
        </a:p>
        <a:p>
          <a:endParaRPr lang="en-US" sz="1200"/>
        </a:p>
        <a:p>
          <a:r>
            <a:rPr lang="en-US" sz="1200"/>
            <a:t>2. A more detailed analysis within each category reveals wide variations in success depending on the sub-category. For example, within the most successful category “music”, we see that projects in the music sub-categories “faith”, “jazz”, “world music” generally fail to reach their funding goal, whereas the sub-categories “classical music”, “electronic music”, “indie rock”, “metal”, “pop”, and “rock” are very successful. Similarly, some sub-categories have an impressive success rate within generally failing categories. For example, projects in the sub-category “tabletop games” have a 100% success rate within the generally lower successful category “games” (only 36% success rate for that category).</a:t>
          </a:r>
        </a:p>
        <a:p>
          <a:endParaRPr lang="en-US" sz="1200"/>
        </a:p>
        <a:p>
          <a:r>
            <a:rPr lang="en-US" sz="1200"/>
            <a:t>3. It is possible that the month in which a campaign is launched could impact its outcome. For example, the graph depicting campaign outcomes by month launched indicates that, overall, campaigns launched in February, March, April, May, June, and November have better outcomes than campaigns launched during the other months. December appears to be the worst possible month to launch a Kickstarter campaign. This finding, however, varies depending on the category examined. For example, music projects do not seem to be impacted by the month launched, whereas August seems to be the best launch month for “games” projects.</a:t>
          </a:r>
        </a:p>
        <a:p>
          <a:endParaRPr lang="en-US" sz="1200"/>
        </a:p>
        <a:p>
          <a:r>
            <a:rPr lang="en-US" sz="1200"/>
            <a:t>Although some interesting trends were uncovered, the dataset provided seems to have a few limitations. First, the sample seems skewed towards success because the 53% overall success rate of the projects included in this dataset is actually quite higher than the overall 36% success rate of Kickstarter campaigns. Second, the dataset also seems skewed towards projects in the “theater” category (34% of the data), which is incidentally also a category where campaigns are more likely to reach their goal. Third, some other potentially important variables were not included in the dataset. For example, there is no data on the rewards provided to backers, the number of updates campaign creators have been sending, or the number of comments posted throughout the campaign, to cite just a few factors that might affect engagement and potentially impact the successful funding of a given project.</a:t>
          </a:r>
        </a:p>
        <a:p>
          <a:endParaRPr lang="en-US" sz="1200"/>
        </a:p>
        <a:p>
          <a:r>
            <a:rPr lang="en-US" sz="1200"/>
            <a:t>Within the data provided, we could have also created some graphs showing the relationship between outcome and funding goal, as well as outcome and duration of the project. The bonus chart actually reveals that successful projects have lower funding goals (note: I realize I did not convert the funding goals to the same currency… There are some USD mixed up with other currencies in that bonus table, but given that three quarters of the projects are in USD, I would think the trend generally holds…). We could also have tried out some regression analysis on the data provided to identify which variables are significantly correlated with the outcome and could be used to build a predictive model.</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rine Poissonnet" refreshedDate="43430.367191203703" createdVersion="6" refreshedVersion="6" minRefreshableVersion="3" recordCount="4114" xr:uid="{24F2CB9F-8004-954A-96B7-BD0EF0834243}">
  <cacheSource type="worksheet">
    <worksheetSource ref="A1:T4115" sheet="KickStarter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19:55:13" maxDate="2017-03-15T07:30:07" count="4114">
        <d v="2015-06-21T16:10:11"/>
        <d v="2017-01-31T06:24:43"/>
        <d v="2016-02-05T08:51:23"/>
        <d v="2014-07-08T04:21:47"/>
        <d v="2015-11-19T12:01:19"/>
        <d v="2016-07-12T14:23:27"/>
        <d v="2014-06-03T17:44:10"/>
        <d v="2016-05-25T17:07:47"/>
        <d v="2016-04-08T14:40:12"/>
        <d v="2016-03-17T18:29:04"/>
        <d v="2014-05-20T17:37:59"/>
        <d v="2016-07-21T10:41:02"/>
        <d v="2014-06-01T09:07:05"/>
        <d v="2016-05-18T08:15:09"/>
        <d v="2014-06-17T16:38:08"/>
        <d v="2015-09-09T01:24:18"/>
        <d v="2014-05-01T11:06:51"/>
        <d v="2014-10-05T09:33:42"/>
        <d v="2014-08-18T05:00:56"/>
        <d v="2015-06-20T11:35:34"/>
        <d v="2015-07-15T10:11:52"/>
        <d v="2014-08-27T07:03:09"/>
        <d v="2014-12-16T13:52:20"/>
        <d v="2015-04-03T10:41:41"/>
        <d v="2015-08-13T11:41:03"/>
        <d v="2015-11-09T16:36:01"/>
        <d v="2014-07-08T04:22:24"/>
        <d v="2014-10-16T19:57:13"/>
        <d v="2015-11-16T15:08:04"/>
        <d v="2014-06-22T08:09:28"/>
        <d v="2014-07-21T23:01:55"/>
        <d v="2016-01-07T11:00:34"/>
        <d v="2016-04-01T07:03:37"/>
        <d v="2015-10-09T07:51:41"/>
        <d v="2014-07-20T23:43:21"/>
        <d v="2015-04-03T23:00:14"/>
        <d v="2015-03-04T23:22:05"/>
        <d v="2015-01-28T08:37:59"/>
        <d v="2013-04-10T17:22:24"/>
        <d v="2014-04-24T17:07:48"/>
        <d v="2014-05-29T21:08:08"/>
        <d v="2014-09-05T05:39:14"/>
        <d v="2014-11-28T07:20:26"/>
        <d v="2014-06-12T10:58:06"/>
        <d v="2014-08-22T18:22:17"/>
        <d v="2016-03-28T06:58:27"/>
        <d v="2015-11-15T15:09:34"/>
        <d v="2014-10-20T11:40:07"/>
        <d v="2015-01-29T04:24:20"/>
        <d v="2015-09-23T20:14:05"/>
        <d v="2014-12-22T10:04:18"/>
        <d v="2015-07-11T14:17:17"/>
        <d v="2014-06-17T08:50:46"/>
        <d v="2014-03-21T05:10:45"/>
        <d v="2015-11-25T09:07:01"/>
        <d v="2016-05-06T15:15:16"/>
        <d v="2015-05-25T05:10:24"/>
        <d v="2015-03-26T11:59:22"/>
        <d v="2014-10-20T09:52:52"/>
        <d v="2015-08-13T21:39:36"/>
        <d v="2014-03-03T13:38:37"/>
        <d v="2013-05-15T11:32:37"/>
        <d v="2013-02-06T11:11:18"/>
        <d v="2013-12-04T13:53:33"/>
        <d v="2013-06-07T16:26:21"/>
        <d v="2014-07-15T11:42:34"/>
        <d v="2016-06-18T12:23:40"/>
        <d v="2012-06-15T06:00:04"/>
        <d v="2014-01-24T05:39:51"/>
        <d v="2011-08-30T20:30:25"/>
        <d v="2011-07-06T13:30:45"/>
        <d v="2012-03-28T22:30:57"/>
        <d v="2012-10-25T16:14:41"/>
        <d v="2011-02-13T10:09:44"/>
        <d v="2015-12-22T03:41:35"/>
        <d v="2013-03-23T21:01:12"/>
        <d v="2011-10-28T08:35:58"/>
        <d v="2012-03-28T19:28:37"/>
        <d v="2016-08-22T09:32:01"/>
        <d v="2014-03-26T10:38:13"/>
        <d v="2013-11-04T18:00:56"/>
        <d v="2012-07-09T19:48:47"/>
        <d v="2011-09-09T11:41:01"/>
        <d v="2015-02-07T06:46:29"/>
        <d v="2011-04-15T10:11:26"/>
        <d v="2011-08-23T19:00:37"/>
        <d v="2015-10-14T05:20:45"/>
        <d v="2010-05-24T04:56:43"/>
        <d v="2014-05-27T07:48:51"/>
        <d v="2013-05-08T10:03:12"/>
        <d v="2011-06-11T23:08:19"/>
        <d v="2011-03-17T01:39:24"/>
        <d v="2016-12-16T20:46:23"/>
        <d v="2012-06-05T12:35:37"/>
        <d v="2014-03-18T09:13:42"/>
        <d v="2012-01-26T16:07:21"/>
        <d v="2010-05-26T07:54:01"/>
        <d v="2011-06-11T19:14:42"/>
        <d v="2012-11-01T11:04:34"/>
        <d v="2013-12-23T13:39:59"/>
        <d v="2012-10-15T10:04:46"/>
        <d v="2012-12-31T10:38:30"/>
        <d v="2010-11-22T19:08:53"/>
        <d v="2014-02-12T11:20:30"/>
        <d v="2011-03-10T08:41:06"/>
        <d v="2016-04-25T09:23:40"/>
        <d v="2012-03-19T10:38:21"/>
        <d v="2011-04-02T15:34:47"/>
        <d v="2013-04-01T06:42:50"/>
        <d v="2011-01-26T16:37:10"/>
        <d v="2013-10-10T14:47:33"/>
        <d v="2015-04-30T23:59:47"/>
        <d v="2014-03-19T17:01:58"/>
        <d v="2011-07-29T10:12:08"/>
        <d v="2011-11-13T22:34:48"/>
        <d v="2012-01-10T09:44:04"/>
        <d v="2011-02-21T03:55:55"/>
        <d v="2010-03-11T12:02:24"/>
        <d v="2011-06-28T17:17:16"/>
        <d v="2011-07-14T17:39:46"/>
        <d v="2016-09-02T17:11:47"/>
        <d v="2015-04-02T08:55:10"/>
        <d v="2016-08-11T02:21:47"/>
        <d v="2014-09-22T10:46:04"/>
        <d v="2015-04-20T14:17:22"/>
        <d v="2016-12-05T15:51:20"/>
        <d v="2015-05-11T06:08:57"/>
        <d v="2015-03-04T06:59:01"/>
        <d v="2016-09-14T21:28:13"/>
        <d v="2014-08-31T14:29:43"/>
        <d v="2014-05-19T13:58:12"/>
        <d v="2016-06-20T12:06:01"/>
        <d v="2014-09-23T11:30:07"/>
        <d v="2016-05-01T11:23:04"/>
        <d v="2015-08-05T13:50:18"/>
        <d v="2014-05-29T01:09:57"/>
        <d v="2015-04-02T01:50:34"/>
        <d v="2015-08-23T05:46:33"/>
        <d v="2015-06-30T22:10:41"/>
        <d v="2015-07-02T14:06:12"/>
        <d v="2015-02-17T20:45:32"/>
        <d v="2015-04-15T19:40:23"/>
        <d v="2014-10-26T13:26:18"/>
        <d v="2016-07-07T17:32:22"/>
        <d v="2015-02-12T10:17:52"/>
        <d v="2015-07-15T05:00:52"/>
        <d v="2016-11-18T16:23:18"/>
        <d v="2014-11-26T10:25:40"/>
        <d v="2016-01-27T22:45:36"/>
        <d v="2014-11-24T20:07:50"/>
        <d v="2015-03-26T19:53:02"/>
        <d v="2015-04-19T05:13:11"/>
        <d v="2014-08-23T17:51:40"/>
        <d v="2014-10-21T06:04:04"/>
        <d v="2015-04-21T05:08:15"/>
        <d v="2015-06-13T05:25:35"/>
        <d v="2014-06-03T18:59:56"/>
        <d v="2016-01-27T13:52:52"/>
        <d v="2014-09-21T17:50:28"/>
        <d v="2016-05-24T02:25:45"/>
        <d v="2015-06-16T13:54:51"/>
        <d v="2014-06-02T08:29:55"/>
        <d v="2014-07-14T19:02:36"/>
        <d v="2015-08-27T15:04:14"/>
        <d v="2014-07-21T10:18:21"/>
        <d v="2015-12-13T07:48:44"/>
        <d v="2016-12-16T17:49:22"/>
        <d v="2015-06-05T14:15:35"/>
        <d v="2015-02-17T12:02:50"/>
        <d v="2014-09-18T04:07:39"/>
        <d v="2015-07-31T15:28:03"/>
        <d v="2016-06-12T20:20:14"/>
        <d v="2015-02-12T01:28:43"/>
        <d v="2015-01-29T05:45:08"/>
        <d v="2015-03-09T10:12:56"/>
        <d v="2014-08-04T10:40:11"/>
        <d v="2015-07-06T11:46:39"/>
        <d v="2015-03-06T17:08:46"/>
        <d v="2015-10-27T14:55:45"/>
        <d v="2016-02-02T17:55:55"/>
        <d v="2015-03-04T15:47:23"/>
        <d v="2015-05-23T09:48:15"/>
        <d v="2016-12-07T16:17:12"/>
        <d v="2014-10-27T11:26:50"/>
        <d v="2014-07-05T10:59:22"/>
        <d v="2016-07-19T13:52:19"/>
        <d v="2017-02-01T11:30:34"/>
        <d v="2015-06-26T21:37:37"/>
        <d v="2014-08-05T20:23:35"/>
        <d v="2016-07-05T08:34:37"/>
        <d v="2016-06-06T07:37:26"/>
        <d v="2015-08-23T02:35:38"/>
        <d v="2014-09-17T11:00:32"/>
        <d v="2014-09-29T14:26:06"/>
        <d v="2016-01-06T15:55:31"/>
        <d v="2015-05-11T08:05:32"/>
        <d v="2015-09-12T05:01:38"/>
        <d v="2017-01-06T12:21:40"/>
        <d v="2014-09-05T01:12:02"/>
        <d v="2016-08-01T18:58:22"/>
        <d v="2014-08-15T18:00:03"/>
        <d v="2015-01-19T11:38:49"/>
        <d v="2015-09-08T14:16:04"/>
        <d v="2014-11-30T12:21:04"/>
        <d v="2016-07-05T06:00:03"/>
        <d v="2015-09-01T07:10:22"/>
        <d v="2016-07-15T16:06:23"/>
        <d v="2014-12-04T20:43:58"/>
        <d v="2014-11-16T00:52:47"/>
        <d v="2015-06-10T14:08:55"/>
        <d v="2015-09-01T17:33:12"/>
        <d v="2015-08-19T19:50:17"/>
        <d v="2016-02-16T13:08:40"/>
        <d v="2015-07-17T06:15:47"/>
        <d v="2015-01-05T07:22:29"/>
        <d v="2016-01-05T21:31:22"/>
        <d v="2015-03-03T15:00:37"/>
        <d v="2014-11-27T07:22:29"/>
        <d v="2015-03-16T07:04:49"/>
        <d v="2016-02-28T23:50:25"/>
        <d v="2015-07-10T07:27:10"/>
        <d v="2015-01-27T12:06:04"/>
        <d v="2015-01-27T10:28:38"/>
        <d v="2016-04-21T17:09:10"/>
        <d v="2015-05-10T21:38:46"/>
        <d v="2016-03-09T15:04:14"/>
        <d v="2015-04-12T07:59:04"/>
        <d v="2015-06-09T13:27:21"/>
        <d v="2015-04-02T08:28:25"/>
        <d v="2016-01-14T14:24:57"/>
        <d v="2015-05-05T10:39:11"/>
        <d v="2015-12-03T15:00:51"/>
        <d v="2015-01-28T11:49:06"/>
        <d v="2016-08-30T13:52:52"/>
        <d v="2015-05-11T16:50:59"/>
        <d v="2015-06-09T13:48:17"/>
        <d v="2015-11-12T18:01:39"/>
        <d v="2016-01-08T05:51:09"/>
        <d v="2016-12-09T15:06:00"/>
        <d v="2015-10-19T18:38:50"/>
        <d v="2013-03-21T09:00:11"/>
        <d v="2014-11-06T08:45:04"/>
        <d v="2011-11-15T03:49:50"/>
        <d v="2014-01-22T17:08:24"/>
        <d v="2010-02-03T23:45:59"/>
        <d v="2012-07-16T17:16:25"/>
        <d v="2010-10-29T00:43:25"/>
        <d v="2010-09-09T06:30:14"/>
        <d v="2011-11-23T10:35:09"/>
        <d v="2010-06-03T14:10:20"/>
        <d v="2013-05-07T05:34:51"/>
        <d v="2012-04-14T10:54:06"/>
        <d v="2010-03-29T07:54:18"/>
        <d v="2012-01-16T07:37:15"/>
        <d v="2015-09-16T14:51:50"/>
        <d v="2011-02-14T04:38:02"/>
        <d v="2013-02-14T10:27:47"/>
        <d v="2016-04-19T07:02:42"/>
        <d v="2011-05-18T17:14:26"/>
        <d v="2015-03-09T09:42:49"/>
        <d v="2010-06-01T10:07:59"/>
        <d v="2012-04-18T13:15:04"/>
        <d v="2011-01-11T21:57:08"/>
        <d v="2012-08-28T14:54:54"/>
        <d v="2012-04-11T06:53:15"/>
        <d v="2010-03-29T21:53:50"/>
        <d v="2010-01-26T20:11:47"/>
        <d v="2014-05-26T02:51:39"/>
        <d v="2011-09-22T19:39:38"/>
        <d v="2017-01-22T20:43:42"/>
        <d v="2011-04-04T12:47:50"/>
        <d v="2013-12-03T18:24:21"/>
        <d v="2010-02-26T13:36:31"/>
        <d v="2011-06-03T03:57:46"/>
        <d v="2012-03-01T13:53:49"/>
        <d v="2012-10-10T16:46:06"/>
        <d v="2012-02-27T17:57:54"/>
        <d v="2015-04-23T13:23:39"/>
        <d v="2012-09-11T16:58:59"/>
        <d v="2017-01-23T21:51:36"/>
        <d v="2014-04-15T06:10:35"/>
        <d v="2009-05-16T19:55:13"/>
        <d v="2010-01-16T14:04:52"/>
        <d v="2011-05-12T09:02:24"/>
        <d v="2011-12-27T09:43:00"/>
        <d v="2013-08-20T10:08:48"/>
        <d v="2013-02-08T11:35:24"/>
        <d v="2012-10-01T22:40:18"/>
        <d v="2012-05-21T20:03:13"/>
        <d v="2013-10-03T02:57:14"/>
        <d v="2010-12-14T00:51:37"/>
        <d v="2013-04-12T10:27:26"/>
        <d v="2011-09-26T11:16:39"/>
        <d v="2014-03-21T08:01:54"/>
        <d v="2010-06-13T18:01:34"/>
        <d v="2013-09-01T16:06:49"/>
        <d v="2012-08-13T03:24:43"/>
        <d v="2015-03-26T09:28:21"/>
        <d v="2014-03-11T03:07:28"/>
        <d v="2010-10-17T21:24:20"/>
        <d v="2011-03-24T15:02:18"/>
        <d v="2013-02-07T09:42:15"/>
        <d v="2012-01-25T12:33:58"/>
        <d v="2012-05-02T17:42:26"/>
        <d v="2012-07-23T18:16:37"/>
        <d v="2012-02-09T07:07:29"/>
        <d v="2013-02-28T12:05:33"/>
        <d v="2013-01-08T14:40:01"/>
        <d v="2011-01-24T08:40:10"/>
        <d v="2012-08-13T10:02:14"/>
        <d v="2011-10-04T20:23:43"/>
        <d v="2011-11-20T21:16:32"/>
        <d v="2013-03-15T13:03:52"/>
        <d v="2010-06-27T21:28:14"/>
        <d v="2013-01-30T11:59:48"/>
        <d v="2012-07-23T10:32:14"/>
        <d v="2014-11-07T14:09:57"/>
        <d v="2013-11-11T08:14:43"/>
        <d v="2013-02-24T16:55:51"/>
        <d v="2009-11-06T12:07:09"/>
        <d v="2015-11-23T05:13:53"/>
        <d v="2016-10-04T02:43:06"/>
        <d v="2016-04-13T05:40:48"/>
        <d v="2016-11-22T23:42:46"/>
        <d v="2015-06-29T07:01:48"/>
        <d v="2016-11-14T20:30:33"/>
        <d v="2017-02-08T23:33:26"/>
        <d v="2015-02-22T21:38:49"/>
        <d v="2015-10-01T14:43:08"/>
        <d v="2015-10-14T03:12:07"/>
        <d v="2013-04-15T04:22:43"/>
        <d v="2016-05-17T05:57:14"/>
        <d v="2015-09-16T08:19:37"/>
        <d v="2016-03-08T07:16:31"/>
        <d v="2015-04-07T08:22:37"/>
        <d v="2015-04-07T09:41:55"/>
        <d v="2015-10-14T06:18:38"/>
        <d v="2015-02-11T19:05:08"/>
        <d v="2016-07-08T10:08:10"/>
        <d v="2015-03-30T10:14:28"/>
        <d v="2017-02-06T08:03:27"/>
        <d v="2014-09-12T13:06:38"/>
        <d v="2016-03-30T10:44:25"/>
        <d v="2014-10-14T09:42:25"/>
        <d v="2015-04-17T15:18:14"/>
        <d v="2015-04-20T14:39:50"/>
        <d v="2015-09-14T04:00:21"/>
        <d v="2015-10-15T03:53:29"/>
        <d v="2015-07-22T06:05:16"/>
        <d v="2017-01-25T03:58:28"/>
        <d v="2016-08-03T17:35:09"/>
        <d v="2016-02-27T15:09:14"/>
        <d v="2014-09-07T20:01:08"/>
        <d v="2015-10-20T11:00:19"/>
        <d v="2016-03-09T11:52:01"/>
        <d v="2014-10-30T23:03:14"/>
        <d v="2016-02-15T11:16:33"/>
        <d v="2015-03-14T21:19:57"/>
        <d v="2016-05-17T12:38:41"/>
        <d v="2014-10-22T17:41:30"/>
        <d v="2015-06-08T13:33:00"/>
        <d v="2014-10-23T16:01:46"/>
        <d v="2014-07-16T21:03:11"/>
        <d v="2010-03-18T09:52:16"/>
        <d v="2014-05-21T12:37:52"/>
        <d v="2014-01-29T06:33:19"/>
        <d v="2012-04-20T11:01:58"/>
        <d v="2013-03-22T05:51:18"/>
        <d v="2015-02-08T06:32:02"/>
        <d v="2011-12-16T05:14:29"/>
        <d v="2016-12-07T11:05:00"/>
        <d v="2012-12-18T10:25:39"/>
        <d v="2016-02-25T05:50:44"/>
        <d v="2012-06-18T13:53:18"/>
        <d v="2011-08-02T13:20:31"/>
        <d v="2014-01-18T15:38:31"/>
        <d v="2016-07-25T02:51:56"/>
        <d v="2015-10-14T22:01:08"/>
        <d v="2016-01-01T05:43:28"/>
        <d v="2012-03-19T08:31:12"/>
        <d v="2015-12-29T09:16:32"/>
        <d v="2012-06-25T08:45:17"/>
        <d v="2012-08-23T09:01:40"/>
        <d v="2014-04-25T18:49:19"/>
        <d v="2014-12-07T10:45:47"/>
        <d v="2014-10-22T06:01:41"/>
        <d v="2015-07-26T14:49:51"/>
        <d v="2015-07-15T08:14:18"/>
        <d v="2016-06-27T17:49:40"/>
        <d v="2014-02-03T17:30:50"/>
        <d v="2015-04-17T16:52:52"/>
        <d v="2011-11-17T17:00:51"/>
        <d v="2011-08-08T09:12:51"/>
        <d v="2013-09-09T09:00:52"/>
        <d v="2016-02-17T11:38:02"/>
        <d v="2012-03-22T13:49:20"/>
        <d v="2012-06-22T05:33:26"/>
        <d v="2010-07-20T10:38:04"/>
        <d v="2015-03-15T11:02:06"/>
        <d v="2016-11-13T13:01:07"/>
        <d v="2014-04-16T07:15:47"/>
        <d v="2011-07-08T12:12:50"/>
        <d v="2015-10-15T04:56:57"/>
        <d v="2011-06-23T23:27:21"/>
        <d v="2014-01-07T07:04:22"/>
        <d v="2014-02-03T18:02:19"/>
        <d v="2011-04-04T19:53:57"/>
        <d v="2011-09-20T12:54:10"/>
        <d v="2013-09-26T09:39:50"/>
        <d v="2016-06-22T12:42:24"/>
        <d v="2015-04-19T15:33:17"/>
        <d v="2013-11-19T20:13:24"/>
        <d v="2012-07-09T09:49:38"/>
        <d v="2012-06-19T13:03:31"/>
        <d v="2013-09-11T17:31:05"/>
        <d v="2014-09-22T12:26:42"/>
        <d v="2014-01-09T01:30:31"/>
        <d v="2013-03-27T15:17:40"/>
        <d v="2015-06-22T22:46:37"/>
        <d v="2013-04-30T12:13:07"/>
        <d v="2014-02-11T21:40:31"/>
        <d v="2015-06-22T03:47:36"/>
        <d v="2014-08-11T22:14:57"/>
        <d v="2013-05-06T14:13:50"/>
        <d v="2012-01-26T01:01:39"/>
        <d v="2015-09-28T12:40:04"/>
        <d v="2016-01-31T09:05:14"/>
        <d v="2015-10-08T13:49:00"/>
        <d v="2014-05-19T10:24:05"/>
        <d v="2009-09-14T13:38:02"/>
        <d v="2013-08-26T18:34:27"/>
        <d v="2016-06-05T12:54:43"/>
        <d v="2015-08-22T09:26:21"/>
        <d v="2015-08-12T07:07:02"/>
        <d v="2013-10-29T12:01:42"/>
        <d v="2013-08-14T09:56:20"/>
        <d v="2013-07-01T00:41:53"/>
        <d v="2016-08-08T23:38:46"/>
        <d v="2015-10-18T22:15:58"/>
        <d v="2014-10-07T10:16:58"/>
        <d v="2016-02-23T15:39:13"/>
        <d v="2013-10-03T11:03:16"/>
        <d v="2015-01-20T13:19:43"/>
        <d v="2014-01-10T16:21:41"/>
        <d v="2011-12-17T13:46:01"/>
        <d v="2015-05-06T00:02:55"/>
        <d v="2015-02-01T18:00:20"/>
        <d v="2013-02-26T05:19:23"/>
        <d v="2014-04-24T10:11:35"/>
        <d v="2013-09-17T05:38:05"/>
        <d v="2014-01-15T14:43:20"/>
        <d v="2013-12-26T09:09:51"/>
        <d v="2015-04-13T08:53:35"/>
        <d v="2015-02-03T11:47:59"/>
        <d v="2014-10-26T09:12:51"/>
        <d v="2012-03-02T16:03:42"/>
        <d v="2013-09-30T08:40:01"/>
        <d v="2014-07-17T10:25:12"/>
        <d v="2013-04-14T08:47:40"/>
        <d v="2011-09-14T07:22:07"/>
        <d v="2014-04-30T05:01:15"/>
        <d v="2013-05-13T12:19:27"/>
        <d v="2011-06-10T19:02:21"/>
        <d v="2011-07-26T09:02:33"/>
        <d v="2016-04-28T12:22:15"/>
        <d v="2014-06-10T18:52:54"/>
        <d v="2012-08-08T14:37:44"/>
        <d v="2012-08-14T08:18:54"/>
        <d v="2012-05-11T20:01:23"/>
        <d v="2014-07-07T15:45:24"/>
        <d v="2013-11-26T20:01:29"/>
        <d v="2014-03-05T09:19:39"/>
        <d v="2014-07-24T14:08:38"/>
        <d v="2014-08-18T08:45:19"/>
        <d v="2017-01-17T23:53:49"/>
        <d v="2015-04-05T18:04:03"/>
        <d v="2014-04-28T15:24:01"/>
        <d v="2012-03-19T12:02:14"/>
        <d v="2015-03-02T13:51:49"/>
        <d v="2014-09-22T01:47:15"/>
        <d v="2013-07-10T04:00:15"/>
        <d v="2012-09-10T08:08:09"/>
        <d v="2016-03-18T13:31:30"/>
        <d v="2012-11-29T20:44:32"/>
        <d v="2015-09-25T14:32:52"/>
        <d v="2013-04-17T04:08:19"/>
        <d v="2014-05-02T14:37:19"/>
        <d v="2016-10-26T06:16:34"/>
        <d v="2016-12-09T17:18:20"/>
        <d v="2011-12-05T03:33:36"/>
        <d v="2012-07-23T15:14:45"/>
        <d v="2015-12-28T15:34:59"/>
        <d v="2016-08-13T16:50:30"/>
        <d v="2015-04-20T09:25:38"/>
        <d v="2014-06-09T11:56:05"/>
        <d v="2015-06-16T11:51:45"/>
        <d v="2013-12-12T14:21:14"/>
        <d v="2014-11-01T16:54:25"/>
        <d v="2011-11-11T10:17:29"/>
        <d v="2009-08-18T13:29:28"/>
        <d v="2010-03-10T13:15:51"/>
        <d v="2011-06-08T21:37:31"/>
        <d v="2012-02-17T05:17:05"/>
        <d v="2014-12-18T04:38:23"/>
        <d v="2012-02-10T15:36:27"/>
        <d v="2015-11-09T18:21:26"/>
        <d v="2013-07-11T05:15:20"/>
        <d v="2012-09-04T15:00:57"/>
        <d v="2012-03-26T16:35:01"/>
        <d v="2015-05-29T07:09:30"/>
        <d v="2016-01-30T20:13:59"/>
        <d v="2013-03-06T23:16:22"/>
        <d v="2016-10-06T09:48:47"/>
        <d v="2016-07-01T07:41:45"/>
        <d v="2014-07-10T06:44:07"/>
        <d v="2015-11-19T03:46:41"/>
        <d v="2015-03-28T10:41:20"/>
        <d v="2017-01-03T06:46:01"/>
        <d v="2015-08-07T06:47:04"/>
        <d v="2012-11-05T01:23:41"/>
        <d v="2015-11-10T08:51:01"/>
        <d v="2016-10-02T18:13:39"/>
        <d v="2016-02-29T16:58:45"/>
        <d v="2015-08-21T19:11:16"/>
        <d v="2016-05-02T09:12:49"/>
        <d v="2014-07-30T01:37:21"/>
        <d v="2015-07-07T06:12:24"/>
        <d v="2017-01-17T20:56:06"/>
        <d v="2015-05-31T14:05:07"/>
        <d v="2016-12-20T16:44:54"/>
        <d v="2015-06-02T06:11:08"/>
        <d v="2016-11-01T17:33:49"/>
        <d v="2016-04-12T16:10:08"/>
        <d v="2016-04-22T02:26:05"/>
        <d v="2015-09-23T11:27:50"/>
        <d v="2016-12-07T05:05:05"/>
        <d v="2015-06-24T00:16:47"/>
        <d v="2015-10-05T10:26:31"/>
        <d v="2016-04-13T11:04:23"/>
        <d v="2016-06-13T17:11:47"/>
        <d v="2015-01-05T11:36:46"/>
        <d v="2015-09-28T17:07:14"/>
        <d v="2016-03-04T09:41:56"/>
        <d v="2014-10-01T18:12:42"/>
        <d v="2016-06-04T07:46:00"/>
        <d v="2015-10-06T06:13:09"/>
        <d v="2015-09-02T08:01:55"/>
        <d v="2016-01-11T08:42:44"/>
        <d v="2015-09-29T13:40:48"/>
        <d v="2015-06-08T07:17:02"/>
        <d v="2017-01-18T08:17:25"/>
        <d v="2015-06-17T22:37:04"/>
        <d v="2015-11-10T06:48:16"/>
        <d v="2014-10-15T09:16:31"/>
        <d v="2014-09-19T08:26:12"/>
        <d v="2016-05-13T00:29:03"/>
        <d v="2015-12-07T12:38:37"/>
        <d v="2016-11-02T14:36:43"/>
        <d v="2015-02-22T13:11:45"/>
        <d v="2015-11-12T22:47:40"/>
        <d v="2014-11-17T10:30:45"/>
        <d v="2015-09-21T07:48:33"/>
        <d v="2016-11-18T01:20:15"/>
        <d v="2015-01-17T17:40:47"/>
        <d v="2016-02-11T14:37:55"/>
        <d v="2015-06-10T10:50:49"/>
        <d v="2016-06-14T08:25:33"/>
        <d v="2014-12-02T12:13:14"/>
        <d v="2015-12-10T14:07:03"/>
        <d v="2015-12-02T12:20:12"/>
        <d v="2016-01-19T11:09:29"/>
        <d v="2015-07-07T11:35:23"/>
        <d v="2015-10-05T09:11:28"/>
        <d v="2014-11-19T17:12:11"/>
        <d v="2016-09-19T02:38:27"/>
        <d v="2015-05-14T08:37:23"/>
        <d v="2015-01-27T03:19:12"/>
        <d v="2016-03-21T06:08:22"/>
        <d v="2015-08-14T05:53:13"/>
        <d v="2014-11-25T12:27:03"/>
        <d v="2016-08-23T13:47:47"/>
        <d v="2015-07-02T16:18:24"/>
        <d v="2015-02-20T09:45:19"/>
        <d v="2015-02-17T14:31:27"/>
        <d v="2015-02-14T09:11:56"/>
        <d v="2015-10-06T01:22:57"/>
        <d v="2015-01-16T12:30:07"/>
        <d v="2015-03-17T10:10:33"/>
        <d v="2016-09-18T10:28:06"/>
        <d v="2015-06-23T06:44:59"/>
        <d v="2016-01-08T05:18:51"/>
        <d v="2015-06-22T05:02:10"/>
        <d v="2014-11-02T21:34:20"/>
        <d v="2015-03-07T08:15:45"/>
        <d v="2016-03-17T10:43:26"/>
        <d v="2015-03-19T17:40:38"/>
        <d v="2016-10-03T13:31:32"/>
        <d v="2016-06-24T08:55:35"/>
        <d v="2014-11-04T16:03:01"/>
        <d v="2015-02-12T11:30:02"/>
        <d v="2015-03-10T11:09:22"/>
        <d v="2014-11-26T12:35:39"/>
        <d v="2015-05-19T11:03:35"/>
        <d v="2014-07-15T07:20:23"/>
        <d v="2014-07-28T16:50:56"/>
        <d v="2015-07-09T00:35:08"/>
        <d v="2015-04-08T07:36:49"/>
        <d v="2015-10-23T11:48:56"/>
        <d v="2015-05-16T14:06:20"/>
        <d v="2015-10-29T16:49:04"/>
        <d v="2015-03-23T11:56:26"/>
        <d v="2015-11-20T05:27:17"/>
        <d v="2016-08-02T16:45:46"/>
        <d v="2015-08-31T03:55:20"/>
        <d v="2016-05-24T17:29:00"/>
        <d v="2015-08-25T18:55:59"/>
        <d v="2017-01-26T01:01:47"/>
        <d v="2015-03-24T00:14:03"/>
        <d v="2015-11-09T11:26:43"/>
        <d v="2014-09-26T07:36:30"/>
        <d v="2014-07-11T09:12:18"/>
        <d v="2016-06-07T15:42:17"/>
        <d v="2016-06-11T10:35:38"/>
        <d v="2015-04-27T16:13:17"/>
        <d v="2015-04-14T15:44:01"/>
        <d v="2017-02-24T13:29:37"/>
        <d v="2015-07-13T05:25:39"/>
        <d v="2016-01-14T23:21:51"/>
        <d v="2014-06-13T08:37:37"/>
        <d v="2016-04-14T07:18:28"/>
        <d v="2015-08-07T06:52:01"/>
        <d v="2016-04-29T10:32:09"/>
        <d v="2015-10-26T07:49:25"/>
        <d v="2016-05-16T23:11:02"/>
        <d v="2015-01-27T14:17:09"/>
        <d v="2015-03-12T18:12:42"/>
        <d v="2015-05-07T02:55:50"/>
        <d v="2017-01-27T15:05:18"/>
        <d v="2017-01-24T06:14:22"/>
        <d v="2014-08-14T05:59:55"/>
        <d v="2016-11-09T02:05:15"/>
        <d v="2015-07-14T05:40:48"/>
        <d v="2015-07-14T07:37:54"/>
        <d v="2015-04-06T07:24:35"/>
        <d v="2014-09-16T07:58:59"/>
        <d v="2016-07-12T16:37:54"/>
        <d v="2014-07-12T12:27:47"/>
        <d v="2016-02-16T10:25:49"/>
        <d v="2014-09-09T08:38:28"/>
        <d v="2014-08-26T13:53:33"/>
        <d v="2014-10-19T16:53:04"/>
        <d v="2014-11-12T16:25:11"/>
        <d v="2016-11-01T08:34:10"/>
        <d v="2015-07-14T06:50:40"/>
        <d v="2015-06-08T14:58:33"/>
        <d v="2015-02-10T14:58:32"/>
        <d v="2016-02-17T11:18:39"/>
        <d v="2015-11-23T12:17:52"/>
        <d v="2015-06-23T19:51:29"/>
        <d v="2015-07-24T06:14:55"/>
        <d v="2014-10-10T09:47:59"/>
        <d v="2016-09-23T07:29:19"/>
        <d v="2014-12-17T02:30:47"/>
        <d v="2015-06-18T12:14:16"/>
        <d v="2015-03-14T07:59:35"/>
        <d v="2016-11-14T09:04:21"/>
        <d v="2014-07-18T11:58:18"/>
        <d v="2016-09-19T00:57:43"/>
        <d v="2015-03-27T11:57:02"/>
        <d v="2016-06-06T07:00:58"/>
        <d v="2016-05-16T09:02:00"/>
        <d v="2014-12-11T08:37:32"/>
        <d v="2014-11-30T21:16:04"/>
        <d v="2014-07-18T12:10:17"/>
        <d v="2014-06-12T18:47:07"/>
        <d v="2014-12-02T14:20:04"/>
        <d v="2015-01-08T10:26:21"/>
        <d v="2016-05-14T01:41:35"/>
        <d v="2016-04-21T01:02:18"/>
        <d v="2016-07-05T08:41:49"/>
        <d v="2014-08-13T04:02:11"/>
        <d v="2016-09-26T11:20:04"/>
        <d v="2017-02-12T10:22:02"/>
        <d v="2016-09-21T13:36:04"/>
        <d v="2014-06-19T03:21:31"/>
        <d v="2014-11-28T12:47:52"/>
        <d v="2015-07-04T08:09:30"/>
        <d v="2016-12-07T10:00:53"/>
        <d v="2015-09-14T18:30:53"/>
        <d v="2016-11-01T08:01:37"/>
        <d v="2016-07-28T07:14:01"/>
        <d v="2015-06-02T16:40:46"/>
        <d v="2016-11-22T01:01:03"/>
        <d v="2015-03-31T11:23:47"/>
        <d v="2017-01-02T07:55:59"/>
        <d v="2014-10-01T04:30:20"/>
        <d v="2014-06-25T14:15:02"/>
        <d v="2016-01-19T04:33:09"/>
        <d v="2014-08-15T14:20:45"/>
        <d v="2013-10-16T03:39:08"/>
        <d v="2016-12-11T08:31:21"/>
        <d v="2014-06-23T07:54:40"/>
        <d v="2016-10-25T09:26:27"/>
        <d v="2016-12-07T14:49:09"/>
        <d v="2016-12-21T20:37:48"/>
        <d v="2016-12-22T03:47:58"/>
        <d v="2016-11-02T15:53:03"/>
        <d v="2016-11-22T07:55:27"/>
        <d v="2014-07-15T05:56:40"/>
        <d v="2014-11-04T16:59:19"/>
        <d v="2014-07-17T15:38:22"/>
        <d v="2016-11-04T03:01:08"/>
        <d v="2016-01-15T08:20:32"/>
        <d v="2016-05-06T04:42:12"/>
        <d v="2016-12-30T10:54:42"/>
        <d v="2015-09-25T18:10:40"/>
        <d v="2014-10-28T07:48:27"/>
        <d v="2014-08-06T12:30:02"/>
        <d v="2017-01-17T12:17:27"/>
        <d v="2016-02-08T16:57:56"/>
        <d v="2012-01-01T07:34:51"/>
        <d v="2014-06-17T05:43:27"/>
        <d v="2012-03-09T11:19:38"/>
        <d v="2015-06-29T11:35:49"/>
        <d v="2011-05-31T07:19:23"/>
        <d v="2015-11-13T07:01:52"/>
        <d v="2013-03-12T17:01:27"/>
        <d v="2012-12-03T16:29:09"/>
        <d v="2011-07-07T12:05:57"/>
        <d v="2012-07-20T20:27:41"/>
        <d v="2011-11-07T09:53:11"/>
        <d v="2011-12-02T11:05:47"/>
        <d v="2013-07-31T02:11:01"/>
        <d v="2013-11-20T02:04:52"/>
        <d v="2015-04-07T19:57:00"/>
        <d v="2014-11-02T16:42:26"/>
        <d v="2013-11-01T09:37:20"/>
        <d v="2014-01-27T22:36:27"/>
        <d v="2014-10-31T06:29:54"/>
        <d v="2014-07-09T04:03:49"/>
        <d v="2015-06-06T19:31:22"/>
        <d v="2013-05-07T07:33:26"/>
        <d v="2014-02-19T14:01:52"/>
        <d v="2012-03-22T09:01:25"/>
        <d v="2012-11-13T14:58:23"/>
        <d v="2013-04-03T05:44:05"/>
        <d v="2012-09-04T17:01:49"/>
        <d v="2014-12-15T05:10:19"/>
        <d v="2014-07-11T12:19:26"/>
        <d v="2016-12-29T14:35:30"/>
        <d v="2013-01-25T13:04:32"/>
        <d v="2011-06-19T07:07:55"/>
        <d v="2016-09-26T02:06:57"/>
        <d v="2015-01-15T06:09:51"/>
        <d v="2012-12-06T09:58:41"/>
        <d v="2013-04-19T06:31:17"/>
        <d v="2011-02-16T10:24:19"/>
        <d v="2012-11-21T17:18:34"/>
        <d v="2010-09-08T12:04:28"/>
        <d v="2014-05-29T23:55:39"/>
        <d v="2016-10-27T10:20:13"/>
        <d v="2014-01-03T10:02:06"/>
        <d v="2016-11-16T12:36:10"/>
        <d v="2013-07-16T02:43:28"/>
        <d v="2015-08-10T20:09:21"/>
        <d v="2014-09-19T05:01:24"/>
        <d v="2015-01-17T10:48:03"/>
        <d v="2015-04-20T19:26:50"/>
        <d v="2013-11-15T20:58:10"/>
        <d v="2013-11-26T15:54:54"/>
        <d v="2013-01-15T15:59:29"/>
        <d v="2015-12-11T11:46:42"/>
        <d v="2009-09-11T17:21:59"/>
        <d v="2015-04-06T09:39:45"/>
        <d v="2014-01-24T10:43:38"/>
        <d v="2011-11-15T17:26:35"/>
        <d v="2015-09-03T08:27:25"/>
        <d v="2013-07-01T15:32:57"/>
        <d v="2014-03-31T08:51:20"/>
        <d v="2010-09-15T08:25:05"/>
        <d v="2011-04-03T08:10:25"/>
        <d v="2013-05-08T16:01:14"/>
        <d v="2012-07-26T10:11:42"/>
        <d v="2012-03-19T10:34:09"/>
        <d v="2014-02-04T19:35:19"/>
        <d v="2013-01-29T06:15:15"/>
        <d v="2012-03-14T17:20:34"/>
        <d v="2013-10-02T07:03:46"/>
        <d v="2012-05-29T16:09:48"/>
        <d v="2013-01-02T20:28:00"/>
        <d v="2013-01-01T17:08:59"/>
        <d v="2013-10-10T10:44:06"/>
        <d v="2013-10-08T12:58:03"/>
        <d v="2013-06-17T09:47:24"/>
        <d v="2011-07-11T18:45:37"/>
        <d v="2012-02-24T06:42:46"/>
        <d v="2013-08-16T13:11:25"/>
        <d v="2012-03-28T15:51:28"/>
        <d v="2014-08-31T06:09:47"/>
        <d v="2012-03-28T08:00:46"/>
        <d v="2014-08-12T02:24:14"/>
        <d v="2011-06-01T11:05:20"/>
        <d v="2012-08-01T16:32:04"/>
        <d v="2011-05-02T14:47:58"/>
        <d v="2011-07-05T18:32:06"/>
        <d v="2011-05-27T11:45:12"/>
        <d v="2011-08-08T08:35:39"/>
        <d v="2017-01-24T07:05:11"/>
        <d v="2014-11-18T18:24:46"/>
        <d v="2013-12-20T12:00:30"/>
        <d v="2012-08-01T17:21:02"/>
        <d v="2013-06-18T07:26:42"/>
        <d v="2013-01-07T16:25:52"/>
        <d v="2012-06-20T15:02:45"/>
        <d v="2011-05-16T09:50:01"/>
        <d v="2014-10-02T14:01:43"/>
        <d v="2013-03-08T12:54:03"/>
        <d v="2012-01-17T06:23:31"/>
        <d v="2012-07-30T13:11:21"/>
        <d v="2013-12-11T15:57:34"/>
        <d v="2014-05-09T12:12:22"/>
        <d v="2015-03-30T14:07:45"/>
        <d v="2012-09-05T14:44:10"/>
        <d v="2015-02-20T15:20:52"/>
        <d v="2010-03-12T21:48:38"/>
        <d v="2012-10-03T23:21:24"/>
        <d v="2012-03-04T16:55:30"/>
        <d v="2012-01-19T03:21:47"/>
        <d v="2012-06-12T17:13:02"/>
        <d v="2016-05-14T11:14:00"/>
        <d v="2013-02-20T04:37:05"/>
        <d v="2012-03-28T07:31:34"/>
        <d v="2011-11-22T08:12:15"/>
        <d v="2014-03-20T13:04:35"/>
        <d v="2013-05-28T11:44:52"/>
        <d v="2012-04-06T02:59:18"/>
        <d v="2013-09-06T17:21:58"/>
        <d v="2014-04-01T15:57:42"/>
        <d v="2011-12-18T13:33:05"/>
        <d v="2012-08-23T10:19:16"/>
        <d v="2016-08-24T21:26:27"/>
        <d v="2014-10-11T12:07:43"/>
        <d v="2013-09-09T06:13:03"/>
        <d v="2016-11-20T22:11:20"/>
        <d v="2014-09-23T08:25:52"/>
        <d v="2016-07-26T20:56:36"/>
        <d v="2014-02-24T01:24:15"/>
        <d v="2015-06-10T11:09:36"/>
        <d v="2015-03-15T11:00:33"/>
        <d v="2015-02-15T19:34:24"/>
        <d v="2016-03-23T11:51:57"/>
        <d v="2016-06-01T13:07:33"/>
        <d v="2016-10-13T11:19:55"/>
        <d v="2015-01-17T11:58:29"/>
        <d v="2016-11-27T21:05:46"/>
        <d v="2016-06-23T19:00:17"/>
        <d v="2016-08-26T23:29:16"/>
        <d v="2015-10-14T05:57:11"/>
        <d v="2015-03-16T09:53:38"/>
        <d v="2015-05-04T11:41:08"/>
        <d v="2013-10-23T03:35:13"/>
        <d v="2016-08-17T15:10:04"/>
        <d v="2013-10-12T05:19:08"/>
        <d v="2012-01-12T18:49:26"/>
        <d v="2013-09-23T18:33:58"/>
        <d v="2012-11-17T10:33:17"/>
        <d v="2015-01-21T07:18:38"/>
        <d v="2009-10-01T18:31:46"/>
        <d v="2013-12-07T16:39:58"/>
        <d v="2013-03-09T12:17:37"/>
        <d v="2013-08-01T16:32:03"/>
        <d v="2013-10-30T05:28:15"/>
        <d v="2011-01-24T11:48:47"/>
        <d v="2012-10-01T20:00:40"/>
        <d v="2013-04-04T06:00:34"/>
        <d v="2015-09-01T09:22:11"/>
        <d v="2013-01-02T03:55:27"/>
        <d v="2013-11-19T10:56:00"/>
        <d v="2010-11-22T21:35:24"/>
        <d v="2012-05-08T11:55:05"/>
        <d v="2012-09-26T23:42:18"/>
        <d v="2011-11-29T22:01:26"/>
        <d v="2011-08-04T12:39:10"/>
        <d v="2016-01-02T14:27:15"/>
        <d v="2012-03-13T11:15:46"/>
        <d v="2016-12-09T14:35:11"/>
        <d v="2016-08-21T12:53:33"/>
        <d v="2012-04-27T15:00:55"/>
        <d v="2011-07-27T10:04:45"/>
        <d v="2014-09-05T10:49:03"/>
        <d v="2013-10-22T08:46:19"/>
        <d v="2014-07-21T16:45:30"/>
        <d v="2010-05-05T20:48:03"/>
        <d v="2015-03-02T13:32:43"/>
        <d v="2016-05-06T15:33:30"/>
        <d v="2010-09-09T19:03:49"/>
        <d v="2015-08-02T12:57:06"/>
        <d v="2012-10-29T08:31:48"/>
        <d v="2011-12-01T10:11:50"/>
        <d v="2011-04-12T18:22:42"/>
        <d v="2016-02-29T12:23:22"/>
        <d v="2010-04-23T11:28:34"/>
        <d v="2014-07-09T15:10:22"/>
        <d v="2012-08-28T11:06:20"/>
        <d v="2015-12-03T17:55:37"/>
        <d v="2010-11-24T21:45:26"/>
        <d v="2014-02-10T20:33:10"/>
        <d v="2011-08-11T20:37:03"/>
        <d v="2010-06-11T11:14:15"/>
        <d v="2012-06-21T08:34:00"/>
        <d v="2017-01-02T05:05:19"/>
        <d v="2014-01-02T16:07:25"/>
        <d v="2012-10-11T18:37:27"/>
        <d v="2012-04-04T19:20:19"/>
        <d v="2012-07-26T10:19:07"/>
        <d v="2012-01-29T08:18:34"/>
        <d v="2010-09-13T12:28:54"/>
        <d v="2014-06-12T14:38:50"/>
        <d v="2014-11-01T13:59:21"/>
        <d v="2012-11-14T07:24:05"/>
        <d v="2013-10-15T08:07:02"/>
        <d v="2011-10-30T20:06:16"/>
        <d v="2014-08-27T04:43:13"/>
        <d v="2014-10-22T15:02:03"/>
        <d v="2013-01-14T14:37:49"/>
        <d v="2013-10-28T13:08:31"/>
        <d v="2010-06-08T16:28:50"/>
        <d v="2012-04-14T11:44:55"/>
        <d v="2012-09-28T12:41:53"/>
        <d v="2012-03-09T21:42:49"/>
        <d v="2010-05-14T13:58:26"/>
        <d v="2014-02-10T00:38:22"/>
        <d v="2013-02-05T15:15:45"/>
        <d v="2014-03-12T20:03:29"/>
        <d v="2014-04-04T09:41:24"/>
        <d v="2015-12-30T00:00:29"/>
        <d v="2011-12-05T16:34:49"/>
        <d v="2013-10-04T11:09:17"/>
        <d v="2012-08-03T03:30:48"/>
        <d v="2013-05-22T10:18:58"/>
        <d v="2015-06-26T16:12:06"/>
        <d v="2017-01-10T18:19:05"/>
        <d v="2016-01-13T12:14:20"/>
        <d v="2016-10-30T08:01:45"/>
        <d v="2016-03-15T06:00:50"/>
        <d v="2016-12-28T12:57:06"/>
        <d v="2016-08-10T10:00:48"/>
        <d v="2016-05-01T10:45:06"/>
        <d v="2016-02-11T11:52:44"/>
        <d v="2015-12-22T17:02:56"/>
        <d v="2015-12-18T10:01:01"/>
        <d v="2016-04-20T07:41:12"/>
        <d v="2016-10-19T06:43:32"/>
        <d v="2014-12-25T19:56:39"/>
        <d v="2015-07-09T12:00:39"/>
        <d v="2016-08-03T23:05:00"/>
        <d v="2015-02-25T13:55:59"/>
        <d v="2016-10-17T05:15:33"/>
        <d v="2015-03-19T11:16:03"/>
        <d v="2014-12-19T20:11:05"/>
        <d v="2017-01-31T07:02:35"/>
        <d v="2017-01-05T08:38:55"/>
        <d v="2016-01-04T09:05:53"/>
        <d v="2016-09-12T07:15:19"/>
        <d v="2015-07-23T07:05:19"/>
        <d v="2016-09-23T16:24:06"/>
        <d v="2016-09-06T07:15:32"/>
        <d v="2016-02-21T22:06:14"/>
        <d v="2014-07-16T12:20:34"/>
        <d v="2017-01-06T23:16:47"/>
        <d v="2016-12-16T21:17:33"/>
        <d v="2015-04-17T09:01:00"/>
        <d v="2014-08-05T12:46:38"/>
        <d v="2015-09-09T16:21:33"/>
        <d v="2016-02-24T09:59:16"/>
        <d v="2016-04-29T08:43:05"/>
        <d v="2015-06-29T17:24:57"/>
        <d v="2016-01-22T14:36:37"/>
        <d v="2016-01-25T23:25:01"/>
        <d v="2016-05-16T02:00:28"/>
        <d v="2014-10-16T13:42:02"/>
        <d v="2014-07-10T14:43:42"/>
        <d v="2016-09-02T10:04:46"/>
        <d v="2016-07-23T08:01:25"/>
        <d v="2015-02-25T18:46:48"/>
        <d v="2015-12-01T15:13:30"/>
        <d v="2015-11-16T10:25:00"/>
        <d v="2014-05-13T23:04:10"/>
        <d v="2016-09-01T00:33:45"/>
        <d v="2016-08-29T14:24:55"/>
        <d v="2014-08-04T10:49:24"/>
        <d v="2016-06-17T10:09:48"/>
        <d v="2016-03-08T14:11:59"/>
        <d v="2016-10-09T15:09:28"/>
        <d v="2014-10-08T22:18:50"/>
        <d v="2014-11-04T14:34:40"/>
        <d v="2014-06-27T12:47:40"/>
        <d v="2014-10-28T18:28:17"/>
        <d v="2015-10-04T20:03:21"/>
        <d v="2014-10-13T23:11:30"/>
        <d v="2017-01-13T17:26:00"/>
        <d v="2016-12-16T09:16:53"/>
        <d v="2015-11-17T08:25:14"/>
        <d v="2017-02-14T09:01:01"/>
        <d v="2016-01-19T09:00:27"/>
        <d v="2015-09-29T06:59:43"/>
        <d v="2014-12-03T16:57:52"/>
        <d v="2016-11-02T06:00:23"/>
        <d v="2016-11-28T11:25:15"/>
        <d v="2016-05-20T06:30:46"/>
        <d v="2016-07-10T11:54:22"/>
        <d v="2014-11-03T13:33:15"/>
        <d v="2016-12-10T02:34:12"/>
        <d v="2015-12-01T12:00:56"/>
        <d v="2014-11-11T16:03:35"/>
        <d v="2015-10-26T13:04:55"/>
        <d v="2016-02-21T18:34:16"/>
        <d v="2015-10-12T08:12:15"/>
        <d v="2016-06-14T03:48:53"/>
        <d v="2015-01-05T15:22:29"/>
        <d v="2015-05-02T17:40:09"/>
        <d v="2015-09-23T22:02:51"/>
        <d v="2015-04-17T07:31:17"/>
        <d v="2015-05-21T14:04:21"/>
        <d v="2016-01-01T05:56:03"/>
        <d v="2015-02-14T12:00:37"/>
        <d v="2016-02-26T01:46:56"/>
        <d v="2014-09-22T16:49:07"/>
        <d v="2017-01-20T07:03:25"/>
        <d v="2015-02-09T09:05:07"/>
        <d v="2016-08-29T03:35:49"/>
        <d v="2015-11-16T10:20:10"/>
        <d v="2016-05-24T08:00:25"/>
        <d v="2016-11-14T09:34:40"/>
        <d v="2016-07-03T20:00:04"/>
        <d v="2015-01-12T07:23:40"/>
        <d v="2012-12-06T02:46:30"/>
        <d v="2015-04-25T11:44:22"/>
        <d v="2016-02-17T21:33:43"/>
        <d v="2016-11-17T18:37:26"/>
        <d v="2016-07-28T09:00:09"/>
        <d v="2014-07-10T17:26:32"/>
        <d v="2014-07-31T08:42:28"/>
        <d v="2015-04-19T22:04:15"/>
        <d v="2015-01-07T14:13:21"/>
        <d v="2014-07-24T12:59:10"/>
        <d v="2015-11-11T12:26:00"/>
        <d v="2014-10-06T11:38:35"/>
        <d v="2016-08-15T17:16:29"/>
        <d v="2016-01-13T02:20:45"/>
        <d v="2015-08-15T11:07:57"/>
        <d v="2014-07-29T16:20:25"/>
        <d v="2016-04-23T11:08:15"/>
        <d v="2017-02-08T20:08:52"/>
        <d v="2014-07-11T12:26:39"/>
        <d v="2016-02-06T15:49:05"/>
        <d v="2015-02-23T09:16:17"/>
        <d v="2016-11-04T12:54:43"/>
        <d v="2015-02-12T13:37:23"/>
        <d v="2015-02-11T10:57:36"/>
        <d v="2015-03-16T13:54:53"/>
        <d v="2016-03-02T22:38:28"/>
        <d v="2016-07-05T11:22:21"/>
        <d v="2016-07-31T16:44:22"/>
        <d v="2013-05-22T21:28:23"/>
        <d v="2014-01-22T01:08:42"/>
        <d v="2013-06-20T15:06:22"/>
        <d v="2013-11-21T12:32:11"/>
        <d v="2016-03-11T00:54:24"/>
        <d v="2013-10-24T21:30:59"/>
        <d v="2012-09-10T16:17:02"/>
        <d v="2015-10-18T10:04:53"/>
        <d v="2014-01-06T11:58:17"/>
        <d v="2011-09-16T15:09:01"/>
        <d v="2013-12-04T20:09:05"/>
        <d v="2012-04-06T13:41:56"/>
        <d v="2014-07-18T01:04:10"/>
        <d v="2015-12-14T20:00:11"/>
        <d v="2011-06-06T20:42:01"/>
        <d v="2016-04-19T05:35:36"/>
        <d v="2014-04-10T19:18:53"/>
        <d v="2014-12-29T14:14:52"/>
        <d v="2012-07-11T13:44:48"/>
        <d v="2014-06-03T07:49:43"/>
        <d v="2014-07-09T13:53:24"/>
        <d v="2016-02-13T08:06:15"/>
        <d v="2014-07-25T12:48:11"/>
        <d v="2014-05-16T09:08:07"/>
        <d v="2014-03-25T11:11:07"/>
        <d v="2015-05-26T20:32:55"/>
        <d v="2015-04-28T20:27:33"/>
        <d v="2016-03-11T11:41:12"/>
        <d v="2012-12-06T16:37:18"/>
        <d v="2016-01-27T15:22:17"/>
        <d v="2011-09-09T09:07:13"/>
        <d v="2013-07-31T04:53:40"/>
        <d v="2014-09-03T04:25:54"/>
        <d v="2014-01-21T11:01:17"/>
        <d v="2014-03-14T10:18:15"/>
        <d v="2015-04-13T12:04:28"/>
        <d v="2016-01-14T18:39:31"/>
        <d v="2016-06-17T10:32:18"/>
        <d v="2013-10-29T17:05:25"/>
        <d v="2016-04-18T21:19:50"/>
        <d v="2014-05-12T01:50:21"/>
        <d v="2014-02-21T19:15:27"/>
        <d v="2012-03-05T09:46:15"/>
        <d v="2014-06-23T12:40:24"/>
        <d v="2012-02-13T07:17:15"/>
        <d v="2016-10-19T10:03:10"/>
        <d v="2012-11-07T14:23:42"/>
        <d v="2015-12-08T20:53:10"/>
        <d v="2014-11-20T10:13:31"/>
        <d v="2014-07-15T15:27:00"/>
        <d v="2013-09-09T00:18:07"/>
        <d v="2016-02-29T08:41:35"/>
        <d v="2012-04-10T12:20:08"/>
        <d v="2015-11-25T06:21:53"/>
        <d v="2014-03-05T19:59:39"/>
        <d v="2014-03-24T11:01:04"/>
        <d v="2011-09-13T12:56:40"/>
        <d v="2016-02-12T14:25:16"/>
        <d v="2013-05-16T08:53:45"/>
        <d v="2014-03-20T04:34:08"/>
        <d v="2015-03-31T08:00:51"/>
        <d v="2015-07-27T06:58:50"/>
        <d v="2016-06-13T23:51:34"/>
        <d v="2014-10-14T12:30:00"/>
        <d v="2014-07-08T07:35:17"/>
        <d v="2016-05-05T22:21:33"/>
        <d v="2014-09-26T15:55:00"/>
        <d v="2015-11-24T13:47:48"/>
        <d v="2016-12-01T18:46:11"/>
        <d v="2014-07-01T01:46:21"/>
        <d v="2014-11-14T22:50:28"/>
        <d v="2016-07-07T15:44:54"/>
        <d v="2015-11-19T08:07:09"/>
        <d v="2016-03-24T11:40:21"/>
        <d v="2017-01-01T13:45:31"/>
        <d v="2014-12-02T00:20:26"/>
        <d v="2015-07-07T03:05:21"/>
        <d v="2015-06-09T08:47:30"/>
        <d v="2015-01-17T16:08:47"/>
        <d v="2015-11-16T20:38:46"/>
        <d v="2015-03-29T20:22:00"/>
        <d v="2014-08-03T09:56:32"/>
        <d v="2014-03-25T14:52:53"/>
        <d v="2014-08-20T15:19:43"/>
        <d v="2016-10-31T20:06:21"/>
        <d v="2016-05-17T09:02:46"/>
        <d v="2015-11-09T14:54:35"/>
        <d v="2015-08-07T18:27:43"/>
        <d v="2015-04-15T09:01:52"/>
        <d v="2015-05-19T09:08:25"/>
        <d v="2015-08-06T18:36:46"/>
        <d v="2014-07-15T10:20:08"/>
        <d v="2015-01-24T17:42:42"/>
        <d v="2014-10-06T07:04:40"/>
        <d v="2014-11-08T18:12:08"/>
        <d v="2015-05-30T09:26:05"/>
        <d v="2015-02-25T19:43:06"/>
        <d v="2015-04-28T07:06:29"/>
        <d v="2014-08-25T08:24:24"/>
        <d v="2014-07-10T09:22:00"/>
        <d v="2016-05-19T09:23:02"/>
        <d v="2014-06-01T21:08:50"/>
        <d v="2015-05-26T03:39:02"/>
        <d v="2014-08-12T09:38:15"/>
        <d v="2016-08-22T17:17:45"/>
        <d v="2015-01-23T00:29:23"/>
        <d v="2015-04-30T13:26:11"/>
        <d v="2014-10-26T11:18:47"/>
        <d v="2014-07-21T08:22:32"/>
        <d v="2015-06-28T20:27:37"/>
        <d v="2016-04-08T12:12:07"/>
        <d v="2015-06-15T09:28:59"/>
        <d v="2017-01-10T16:28:18"/>
        <d v="2014-09-15T07:51:36"/>
        <d v="2014-07-17T13:44:12"/>
        <d v="2015-09-28T09:17:07"/>
        <d v="2014-05-22T11:21:54"/>
        <d v="2015-01-30T00:08:41"/>
        <d v="2016-12-24T11:51:28"/>
        <d v="2016-10-13T12:40:23"/>
        <d v="2017-01-06T06:23:31"/>
        <d v="2015-05-06T12:45:49"/>
        <d v="2015-04-29T12:43:15"/>
        <d v="2015-04-15T13:28:43"/>
        <d v="2016-12-07T08:49:00"/>
        <d v="2016-06-08T15:29:55"/>
        <d v="2014-08-01T07:58:45"/>
        <d v="2016-02-19T06:29:20"/>
        <d v="2017-01-12T04:09:38"/>
        <d v="2016-02-09T10:37:33"/>
        <d v="2015-03-09T03:42:59"/>
        <d v="2015-10-21T00:20:53"/>
        <d v="2015-11-18T11:38:59"/>
        <d v="2016-05-13T07:57:14"/>
        <d v="2015-11-25T06:51:26"/>
        <d v="2015-06-06T10:30:00"/>
        <d v="2015-03-26T03:27:36"/>
        <d v="2016-06-15T06:34:06"/>
        <d v="2015-05-27T22:55:54"/>
        <d v="2015-05-01T06:45:27"/>
        <d v="2015-10-20T09:57:13"/>
        <d v="2015-05-14T04:09:11"/>
        <d v="2017-02-06T10:37:33"/>
        <d v="2016-03-01T02:19:33"/>
        <d v="2016-02-23T09:01:04"/>
        <d v="2017-01-26T12:18:25"/>
        <d v="2015-05-08T14:36:12"/>
        <d v="2016-05-25T12:47:41"/>
        <d v="2015-11-10T14:48:15"/>
        <d v="2016-12-27T10:08:20"/>
        <d v="2015-04-10T12:10:05"/>
        <d v="2014-04-30T14:09:16"/>
        <d v="2015-08-31T06:47:37"/>
        <d v="2016-06-14T11:25:40"/>
        <d v="2015-10-01T07:53:20"/>
        <d v="2016-09-20T03:05:13"/>
        <d v="2015-07-26T07:05:12"/>
        <d v="2016-11-06T03:24:48"/>
        <d v="2016-03-01T09:17:27"/>
        <d v="2016-10-10T20:15:09"/>
        <d v="2014-04-07T05:11:42"/>
        <d v="2013-08-23T13:44:38"/>
        <d v="2014-03-17T12:59:41"/>
        <d v="2014-07-07T14:03:36"/>
        <d v="2011-07-30T09:30:08"/>
        <d v="2012-03-17T03:02:07"/>
        <d v="2011-01-25T15:20:30"/>
        <d v="2015-07-08T14:36:08"/>
        <d v="2013-08-20T12:21:10"/>
        <d v="2012-01-31T14:46:14"/>
        <d v="2015-01-03T10:55:42"/>
        <d v="2013-11-04T19:14:59"/>
        <d v="2012-07-20T08:19:24"/>
        <d v="2012-08-03T22:47:45"/>
        <d v="2011-07-07T06:38:56"/>
        <d v="2011-12-06T15:06:07"/>
        <d v="2013-05-14T16:57:37"/>
        <d v="2014-10-11T12:06:20"/>
        <d v="2011-08-26T19:58:22"/>
        <d v="2011-05-08T13:06:11"/>
        <d v="2013-03-22T11:48:43"/>
        <d v="2014-05-15T06:23:54"/>
        <d v="2011-10-21T17:02:29"/>
        <d v="2013-04-05T23:00:55"/>
        <d v="2014-05-08T07:45:53"/>
        <d v="2012-06-07T09:46:51"/>
        <d v="2014-07-23T07:25:31"/>
        <d v="2011-07-27T11:32:47"/>
        <d v="2013-09-26T15:42:49"/>
        <d v="2014-08-04T10:48:27"/>
        <d v="2010-11-05T06:54:46"/>
        <d v="2013-11-01T12:17:32"/>
        <d v="2012-01-13T14:03:51"/>
        <d v="2011-02-12T18:03:10"/>
        <d v="2013-08-01T06:40:12"/>
        <d v="2014-05-07T15:17:44"/>
        <d v="2014-01-27T12:13:40"/>
        <d v="2013-12-30T00:13:47"/>
        <d v="2014-01-17T10:18:12"/>
        <d v="2014-02-21T18:01:10"/>
        <d v="2013-09-30T07:54:43"/>
        <d v="2010-10-14T07:43:35"/>
        <d v="2013-12-12T13:02:25"/>
        <d v="2013-06-24T06:02:38"/>
        <d v="2013-08-21T12:17:27"/>
        <d v="2016-03-16T11:45:12"/>
        <d v="2012-01-25T12:34:02"/>
        <d v="2013-10-14T08:24:19"/>
        <d v="2010-04-06T09:52:59"/>
        <d v="2014-08-01T09:31:31"/>
        <d v="2012-07-26T08:33:45"/>
        <d v="2013-07-03T12:49:47"/>
        <d v="2009-07-13T08:54:07"/>
        <d v="2012-07-31T05:29:07"/>
        <d v="2014-05-27T05:19:26"/>
        <d v="2014-02-11T18:22:50"/>
        <d v="2010-12-01T10:10:54"/>
        <d v="2013-07-08T09:50:36"/>
        <d v="2013-11-08T03:24:15"/>
        <d v="2013-02-15T09:13:09"/>
        <d v="2016-12-07T21:38:02"/>
        <d v="2015-06-05T05:59:35"/>
        <d v="2015-02-04T01:13:47"/>
        <d v="2015-04-13T06:54:16"/>
        <d v="2016-07-09T19:42:43"/>
        <d v="2016-12-04T19:14:05"/>
        <d v="2015-03-23T06:45:31"/>
        <d v="2015-03-01T07:39:51"/>
        <d v="2015-09-09T10:20:28"/>
        <d v="2015-10-15T08:49:31"/>
        <d v="2015-10-01T02:53:17"/>
        <d v="2015-06-29T05:44:57"/>
        <d v="2016-02-22T17:12:53"/>
        <d v="2016-04-01T09:55:58"/>
        <d v="2016-03-29T08:20:32"/>
        <d v="2015-06-14T11:32:39"/>
        <d v="2016-04-23T08:12:18"/>
        <d v="2015-07-10T09:59:38"/>
        <d v="2016-10-31T17:23:31"/>
        <d v="2016-07-15T02:35:20"/>
        <d v="2017-01-11T20:40:05"/>
        <d v="2016-06-22T07:58:28"/>
        <d v="2014-11-04T02:58:54"/>
        <d v="2016-01-18T04:04:39"/>
        <d v="2016-08-29T06:43:32"/>
        <d v="2015-09-10T13:11:08"/>
        <d v="2016-07-05T08:00:50"/>
        <d v="2016-10-26T11:15:19"/>
        <d v="2015-03-19T08:52:02"/>
        <d v="2016-02-02T09:01:54"/>
        <d v="2016-08-22T08:04:20"/>
        <d v="2015-10-01T03:57:28"/>
        <d v="2016-01-24T15:05:09"/>
        <d v="2016-05-29T21:39:06"/>
        <d v="2014-12-11T17:02:52"/>
        <d v="2014-06-26T11:29:25"/>
        <d v="2016-12-01T08:34:06"/>
        <d v="2016-11-23T09:58:57"/>
        <d v="2015-04-21T07:45:25"/>
        <d v="2016-03-22T08:45:46"/>
        <d v="2016-09-13T07:12:32"/>
        <d v="2016-11-29T18:03:55"/>
        <d v="2014-12-01T11:00:28"/>
        <d v="2015-04-29T08:17:15"/>
        <d v="2016-08-30T07:25:34"/>
        <d v="2014-10-22T21:19:05"/>
        <d v="2016-05-31T22:38:29"/>
        <d v="2016-07-18T04:05:54"/>
        <d v="2016-12-27T17:26:48"/>
        <d v="2014-06-15T18:33:45"/>
        <d v="2016-02-10T10:34:47"/>
        <d v="2015-11-05T14:28:22"/>
        <d v="2014-11-12T12:43:48"/>
        <d v="2017-02-01T05:51:19"/>
        <d v="2015-07-03T11:17:13"/>
        <d v="2014-10-24T07:31:55"/>
        <d v="2014-07-16T06:17:33"/>
        <d v="2016-08-30T06:58:37"/>
        <d v="2015-06-17T11:35:39"/>
        <d v="2016-06-21T04:38:03"/>
        <d v="2016-06-01T10:57:19"/>
        <d v="2014-06-09T11:32:39"/>
        <d v="2013-05-27T17:49:11"/>
        <d v="2015-02-05T07:18:45"/>
        <d v="2014-11-20T04:08:53"/>
        <d v="2015-11-08T23:58:55"/>
        <d v="2015-11-25T16:18:54"/>
        <d v="2016-01-13T09:45:44"/>
        <d v="2015-07-15T05:52:46"/>
        <d v="2013-02-03T18:49:48"/>
        <d v="2016-05-12T11:22:59"/>
        <d v="2012-10-30T22:06:45"/>
        <d v="2013-06-04T16:56:00"/>
        <d v="2013-01-30T15:05:37"/>
        <d v="2011-05-26T05:42:03"/>
        <d v="2011-05-05T11:33:10"/>
        <d v="2012-07-05T13:37:00"/>
        <d v="2014-05-22T09:12:52"/>
        <d v="2013-07-09T14:25:31"/>
        <d v="2016-01-27T12:15:27"/>
        <d v="2014-11-08T08:41:46"/>
        <d v="2015-02-14T09:35:52"/>
        <d v="2014-10-12T15:54:23"/>
        <d v="2015-10-14T16:04:10"/>
        <d v="2015-05-21T20:34:54"/>
        <d v="2014-03-12T06:15:46"/>
        <d v="2013-09-30T16:04:50"/>
        <d v="2015-04-07T10:12:22"/>
        <d v="2012-06-12T09:45:32"/>
        <d v="2016-11-30T14:50:33"/>
        <d v="2016-02-23T19:53:08"/>
        <d v="2016-12-15T17:35:19"/>
        <d v="2016-11-03T08:03:26"/>
        <d v="2017-01-11T21:16:10"/>
        <d v="2016-07-17T10:13:30"/>
        <d v="2015-05-06T03:47:56"/>
        <d v="2015-05-17T10:18:26"/>
        <d v="2016-11-28T21:08:45"/>
        <d v="2013-04-06T11:12:16"/>
        <d v="2016-12-02T17:47:58"/>
        <d v="2015-06-05T09:38:42"/>
        <d v="2016-03-04T08:32:01"/>
        <d v="2015-06-29T07:31:29"/>
        <d v="2015-05-02T14:06:35"/>
        <d v="2016-09-21T06:45:17"/>
        <d v="2016-07-14T03:32:37"/>
        <d v="2015-03-24T11:16:46"/>
        <d v="2015-07-08T07:36:58"/>
        <d v="2016-01-31T19:43:06"/>
        <d v="2016-07-02T08:22:03"/>
        <d v="2017-01-16T19:28:46"/>
        <d v="2016-12-15T13:48:01"/>
        <d v="2015-01-14T15:58:02"/>
        <d v="2016-09-27T14:01:50"/>
        <d v="2016-06-05T12:58:54"/>
        <d v="2014-09-06T16:06:13"/>
        <d v="2016-05-08T00:11:13"/>
        <d v="2013-05-05T15:54:34"/>
        <d v="2015-03-01T17:16:51"/>
        <d v="2013-06-25T17:30:35"/>
        <d v="2015-01-28T04:14:45"/>
        <d v="2014-10-29T08:20:01"/>
        <d v="2015-10-20T02:23:27"/>
        <d v="2014-07-18T04:52:58"/>
        <d v="2015-10-14T12:55:56"/>
        <d v="2014-11-01T19:12:15"/>
        <d v="2016-04-18T23:38:40"/>
        <d v="2015-01-08T17:25:00"/>
        <d v="2014-11-03T17:31:39"/>
        <d v="2015-12-22T02:29:30"/>
        <d v="2016-12-03T22:04:27"/>
        <d v="2015-07-07T08:13:11"/>
        <d v="2015-10-22T14:13:39"/>
        <d v="2015-08-15T19:36:14"/>
        <d v="2016-01-26T02:57:14"/>
        <d v="2016-09-09T02:56:59"/>
        <d v="2016-06-03T08:01:26"/>
        <d v="2015-01-09T13:58:29"/>
        <d v="2016-08-21T21:45:04"/>
        <d v="2015-12-02T00:38:51"/>
        <d v="2016-11-02T09:13:22"/>
        <d v="2015-03-29T19:09:19"/>
        <d v="2015-06-25T01:22:00"/>
        <d v="2016-08-19T12:26:25"/>
        <d v="2016-03-03T01:06:57"/>
        <d v="2015-03-10T17:27:22"/>
        <d v="2014-11-18T11:31:28"/>
        <d v="2015-10-26T21:03:36"/>
        <d v="2015-06-20T10:43:48"/>
        <d v="2016-10-30T07:01:15"/>
        <d v="2015-05-18T10:24:38"/>
        <d v="2015-09-11T10:43:40"/>
        <d v="2016-01-22T00:24:17"/>
        <d v="2014-06-06T04:45:39"/>
        <d v="2016-03-28T12:54:59"/>
        <d v="2015-02-05T11:55:01"/>
        <d v="2016-04-26T09:57:43"/>
        <d v="2015-07-13T10:22:49"/>
        <d v="2016-04-25T07:29:18"/>
        <d v="2016-12-03T14:13:29"/>
        <d v="2015-07-14T12:57:42"/>
        <d v="2015-05-15T05:00:55"/>
        <d v="2016-04-01T02:44:38"/>
        <d v="2016-06-08T09:32:14"/>
        <d v="2015-04-21T14:28:38"/>
        <d v="2015-03-23T11:28:25"/>
        <d v="2016-01-20T20:06:37"/>
        <d v="2014-10-19T15:00:59"/>
        <d v="2014-06-28T08:52:43"/>
        <d v="2017-03-01T08:42:27"/>
        <d v="2016-04-03T12:48:00"/>
        <d v="2014-07-12T08:08:40"/>
        <d v="2016-12-04T08:02:45"/>
        <d v="2015-10-12T13:30:44"/>
        <d v="2014-07-11T08:56:00"/>
        <d v="2015-11-03T20:54:56"/>
        <d v="2014-10-03T13:31:38"/>
        <d v="2014-09-17T07:29:14"/>
        <d v="2013-03-11T07:54:31"/>
        <d v="2013-02-21T13:52:18"/>
        <d v="2013-01-17T07:52:38"/>
        <d v="2012-02-20T09:37:32"/>
        <d v="2015-12-01T20:07:46"/>
        <d v="2012-01-25T11:14:45"/>
        <d v="2011-04-12T16:20:49"/>
        <d v="2013-01-16T06:21:49"/>
        <d v="2012-12-07T11:51:03"/>
        <d v="2015-03-10T14:58:54"/>
        <d v="2013-09-16T05:01:43"/>
        <d v="2012-01-31T15:30:39"/>
        <d v="2013-08-14T09:28:12"/>
        <d v="2014-11-17T09:21:03"/>
        <d v="2011-08-10T17:00:22"/>
        <d v="2011-10-24T06:46:44"/>
        <d v="2013-04-30T12:55:13"/>
        <d v="2014-04-25T09:53:09"/>
        <d v="2013-07-09T14:24:59"/>
        <d v="2013-10-03T14:09:05"/>
        <d v="2012-08-15T12:35:36"/>
        <d v="2016-06-26T20:37:55"/>
        <d v="2012-05-23T20:49:23"/>
        <d v="2015-05-06T11:06:13"/>
        <d v="2015-01-27T20:02:41"/>
        <d v="2016-07-03T14:01:11"/>
        <d v="2013-12-06T05:31:00"/>
        <d v="2012-10-16T06:40:52"/>
        <d v="2013-09-03T05:27:54"/>
        <d v="2014-12-18T09:07:23"/>
        <d v="2011-05-19T13:14:06"/>
        <d v="2013-05-17T12:47:55"/>
        <d v="2015-03-04T09:20:13"/>
        <d v="2011-07-28T10:57:11"/>
        <d v="2014-07-18T03:24:19"/>
        <d v="2013-06-19T07:25:22"/>
        <d v="2014-07-20T15:36:18"/>
        <d v="2016-06-05T16:10:33"/>
        <d v="2013-04-01T13:42:37"/>
        <d v="2015-06-08T06:00:23"/>
        <d v="2016-02-26T05:01:20"/>
        <d v="2016-08-24T00:20:01"/>
        <d v="2014-05-13T07:47:04"/>
        <d v="2016-02-14T02:38:23"/>
        <d v="2014-06-24T10:51:44"/>
        <d v="2010-03-17T02:48:29"/>
        <d v="2014-05-27T06:44:41"/>
        <d v="2017-01-16T04:48:05"/>
        <d v="2014-06-19T01:14:38"/>
        <d v="2015-10-19T06:00:04"/>
        <d v="2017-01-06T08:25:39"/>
        <d v="2014-06-16T07:17:46"/>
        <d v="2015-08-18T06:20:40"/>
        <d v="2016-02-14T22:04:57"/>
        <d v="2016-09-06T03:11:32"/>
        <d v="2014-11-05T05:35:53"/>
        <d v="2014-05-01T11:40:52"/>
        <d v="2014-05-23T09:48:03"/>
        <d v="2014-11-12T12:35:13"/>
        <d v="2016-05-02T20:01:31"/>
        <d v="2014-09-17T11:55:39"/>
        <d v="2014-11-21T10:01:56"/>
        <d v="2017-01-21T04:01:30"/>
        <d v="2016-07-19T08:52:18"/>
        <d v="2015-11-30T22:37:27"/>
        <d v="2017-02-14T06:24:46"/>
        <d v="2017-01-01T09:35:22"/>
        <d v="2015-02-17T07:05:20"/>
        <d v="2015-09-28T10:24:55"/>
        <d v="2014-10-29T11:15:26"/>
        <d v="2016-01-22T03:24:25"/>
        <d v="2016-03-13T16:02:57"/>
        <d v="2015-08-05T08:11:02"/>
        <d v="2016-04-24T11:53:51"/>
        <d v="2015-07-28T11:15:10"/>
        <d v="2016-06-30T23:33:47"/>
        <d v="2014-12-08T10:46:10"/>
        <d v="2016-12-01T14:03:39"/>
        <d v="2014-10-26T16:10:16"/>
        <d v="2014-12-01T09:05:38"/>
        <d v="2015-06-15T15:55:00"/>
        <d v="2014-10-23T04:13:54"/>
        <d v="2015-02-17T17:13:44"/>
        <d v="2015-01-27T13:13:54"/>
        <d v="2014-07-18T21:06:39"/>
        <d v="2017-02-16T02:14:42"/>
        <d v="2015-10-09T13:10:20"/>
        <d v="2015-10-03T19:15:59"/>
        <d v="2016-04-12T02:47:14"/>
        <d v="2015-04-27T11:47:19"/>
        <d v="2014-09-10T08:31:48"/>
        <d v="2015-08-02T22:47:27"/>
        <d v="2015-07-02T22:03:10"/>
        <d v="2015-08-25T06:43:52"/>
        <d v="2016-06-03T19:40:24"/>
        <d v="2014-08-20T07:40:33"/>
        <d v="2015-06-30T01:32:39"/>
        <d v="2015-04-13T17:16:39"/>
        <d v="2014-10-23T16:29:53"/>
        <d v="2013-10-07T17:00:03"/>
        <d v="2009-09-23T05:35:16"/>
        <d v="2014-01-13T09:49:11"/>
        <d v="2015-04-27T00:48:29"/>
        <d v="2011-05-09T09:31:01"/>
        <d v="2016-06-28T14:00:04"/>
        <d v="2014-02-01T14:29:05"/>
        <d v="2014-11-18T17:29:45"/>
        <d v="2013-04-25T08:18:34"/>
        <d v="2016-03-09T11:31:22"/>
        <d v="2015-05-20T10:28:03"/>
        <d v="2016-02-03T16:47:39"/>
        <d v="2017-02-19T16:00:02"/>
        <d v="2015-01-13T14:15:29"/>
        <d v="2014-06-09T04:34:56"/>
        <d v="2015-05-16T13:06:08"/>
        <d v="2012-05-25T12:20:48"/>
        <d v="2010-08-08T17:34:51"/>
        <d v="2013-07-26T15:54:51"/>
        <d v="2012-03-21T17:12:06"/>
        <d v="2015-11-17T02:46:30"/>
        <d v="2015-08-30T10:57:33"/>
        <d v="2014-08-26T13:43:11"/>
        <d v="2014-05-20T07:35:01"/>
        <d v="2016-12-03T13:29:28"/>
        <d v="2015-03-05T18:30:22"/>
        <d v="2014-11-13T14:49:25"/>
        <d v="2014-12-31T21:59:59"/>
        <d v="2015-09-09T15:38:06"/>
        <d v="2015-08-24T12:34:24"/>
        <d v="2016-03-04T09:25:41"/>
        <d v="2015-02-10T17:44:45"/>
        <d v="2015-01-29T12:17:35"/>
        <d v="2016-03-16T09:06:22"/>
        <d v="2014-05-20T17:12:08"/>
        <d v="2014-10-29T02:19:29"/>
        <d v="2016-08-21T00:29:57"/>
        <d v="2015-05-27T08:00:58"/>
        <d v="2016-03-09T04:56:16"/>
        <d v="2014-05-31T17:22:32"/>
        <d v="2011-04-04T18:13:53"/>
        <d v="2011-09-01T23:08:37"/>
        <d v="2011-11-28T20:04:19"/>
        <d v="2012-02-06T12:17:15"/>
        <d v="2011-07-22T16:18:33"/>
        <d v="2010-12-23T18:40:38"/>
        <d v="2012-05-24T11:24:11"/>
        <d v="2013-11-29T11:56:26"/>
        <d v="2011-09-09T16:01:49"/>
        <d v="2012-11-15T14:11:50"/>
        <d v="2013-05-14T16:00:32"/>
        <d v="2012-12-03T12:59:44"/>
        <d v="2012-06-21T17:40:02"/>
        <d v="2014-06-04T15:32:49"/>
        <d v="2011-10-28T17:13:16"/>
        <d v="2012-10-12T09:10:21"/>
        <d v="2013-09-29T07:56:28"/>
        <d v="2013-01-27T07:42:15"/>
        <d v="2014-08-24T20:28:06"/>
        <d v="2013-02-16T00:09:00"/>
        <d v="2012-04-04T06:33:35"/>
        <d v="2014-11-06T23:04:34"/>
        <d v="2013-06-28T08:31:29"/>
        <d v="2012-11-30T00:48:55"/>
        <d v="2012-08-14T08:47:33"/>
        <d v="2013-11-01T12:21:07"/>
        <d v="2012-10-23T08:58:09"/>
        <d v="2014-05-15T09:41:22"/>
        <d v="2014-01-06T12:48:53"/>
        <d v="2012-01-31T12:06:15"/>
        <d v="2012-09-12T12:37:41"/>
        <d v="2011-07-26T00:10:54"/>
        <d v="2011-12-19T13:12:36"/>
        <d v="2011-04-24T20:33:21"/>
        <d v="2016-05-12T12:51:01"/>
        <d v="2011-04-29T18:04:48"/>
        <d v="2009-11-05T10:02:20"/>
        <d v="2013-01-14T08:29:28"/>
        <d v="2012-02-02T07:39:25"/>
        <d v="2010-07-19T21:32:35"/>
        <d v="2014-11-19T06:19:04"/>
        <d v="2011-05-24T16:35:27"/>
        <d v="2012-08-25T11:46:52"/>
        <d v="2012-09-22T17:26:00"/>
        <d v="2013-09-04T06:49:00"/>
        <d v="2014-07-13T02:48:23"/>
        <d v="2012-05-10T01:49:37"/>
        <d v="2011-02-18T08:54:42"/>
        <d v="2014-04-08T08:25:55"/>
        <d v="2013-09-09T02:27:17"/>
        <d v="2011-03-23T13:37:00"/>
        <d v="2013-10-25T03:49:53"/>
        <d v="2011-03-24T12:01:36"/>
        <d v="2012-03-19T13:22:40"/>
        <d v="2012-03-06T11:00:20"/>
        <d v="2012-11-13T14:17:32"/>
        <d v="2012-04-24T10:46:08"/>
        <d v="2012-11-09T21:19:27"/>
        <d v="2013-11-18T13:55:21"/>
        <d v="2016-03-30T08:39:10"/>
        <d v="2015-12-05T15:57:11"/>
        <d v="2011-10-31T20:45:36"/>
        <d v="2015-01-01T16:31:47"/>
        <d v="2012-01-31T10:16:58"/>
        <d v="2011-01-21T07:35:13"/>
        <d v="2013-02-25T22:04:33"/>
        <d v="2014-02-11T17:41:38"/>
        <d v="2011-10-28T19:35:39"/>
        <d v="2016-04-01T13:14:36"/>
        <d v="2010-05-15T14:19:59"/>
        <d v="2016-07-02T05:03:34"/>
        <d v="2012-05-05T07:45:30"/>
        <d v="2015-02-04T13:04:52"/>
        <d v="2016-07-18T06:31:46"/>
        <d v="2011-09-16T09:35:40"/>
        <d v="2012-03-05T09:25:47"/>
        <d v="2016-02-16T01:46:16"/>
        <d v="2014-01-23T12:31:11"/>
        <d v="2011-06-28T17:39:05"/>
        <d v="2014-06-12T10:11:07"/>
        <d v="2017-02-07T18:54:44"/>
        <d v="2017-02-12T21:07:40"/>
        <d v="2017-03-14T10:45:38"/>
        <d v="2017-02-17T11:34:01"/>
        <d v="2017-02-21T22:00:23"/>
        <d v="2017-02-26T12:15:19"/>
        <d v="2017-03-07T17:07:25"/>
        <d v="2017-03-10T04:49:54"/>
        <d v="2017-02-14T14:37:10"/>
        <d v="2017-03-07T02:20:42"/>
        <d v="2017-03-01T08:50:08"/>
        <d v="2017-02-21T19:37:47"/>
        <d v="2017-03-09T14:05:12"/>
        <d v="2017-02-25T08:04:34"/>
        <d v="2017-03-06T16:45:14"/>
        <d v="2017-03-01T17:40:11"/>
        <d v="2017-03-10T16:47:28"/>
        <d v="2017-03-01T20:59:20"/>
        <d v="2017-03-12T12:44:05"/>
        <d v="2017-03-01T17:43:10"/>
        <d v="2014-12-16T07:56:45"/>
        <d v="2015-02-28T12:52:30"/>
        <d v="2015-07-01T22:45:37"/>
        <d v="2015-01-16T19:21:13"/>
        <d v="2015-08-28T16:24:06"/>
        <d v="2015-06-23T23:21:12"/>
        <d v="2016-02-27T09:18:15"/>
        <d v="2016-03-22T12:48:26"/>
        <d v="2014-07-21T05:31:54"/>
        <d v="2015-12-03T06:11:28"/>
        <d v="2014-08-01T07:30:34"/>
        <d v="2015-05-01T13:55:53"/>
        <d v="2014-09-05T11:13:32"/>
        <d v="2015-04-01T14:02:41"/>
        <d v="2015-02-28T21:13:05"/>
        <d v="2016-10-30T05:51:39"/>
        <d v="2016-03-31T15:33:58"/>
        <d v="2016-03-31T06:39:09"/>
        <d v="2014-08-18T04:49:51"/>
        <d v="2014-10-10T10:47:51"/>
        <d v="2015-11-11T03:04:23"/>
        <d v="2016-02-25T15:03:49"/>
        <d v="2015-05-05T11:48:35"/>
        <d v="2014-09-30T14:22:42"/>
        <d v="2014-07-25T15:14:09"/>
        <d v="2014-05-29T14:04:24"/>
        <d v="2015-02-09T14:16:17"/>
        <d v="2015-09-21T07:01:14"/>
        <d v="2016-04-10T17:15:06"/>
        <d v="2015-09-24T18:06:23"/>
        <d v="2015-05-28T13:45:52"/>
        <d v="2015-11-17T08:24:41"/>
        <d v="2016-09-01T08:12:54"/>
        <d v="2015-04-07T16:52:36"/>
        <d v="2016-07-08T11:32:25"/>
        <d v="2015-10-09T12:40:33"/>
        <d v="2015-06-20T14:46:32"/>
        <d v="2014-09-02T12:59:02"/>
        <d v="2016-03-06T12:58:52"/>
        <d v="2015-06-16T11:37:02"/>
        <d v="2015-04-26T07:04:31"/>
        <d v="2016-12-06T13:02:50"/>
        <d v="2016-08-04T14:12:55"/>
        <d v="2015-01-22T06:31:17"/>
        <d v="2016-11-15T22:13:58"/>
        <d v="2016-10-24T20:14:27"/>
        <d v="2015-10-15T02:27:10"/>
        <d v="2015-08-03T14:49:03"/>
        <d v="2017-01-23T15:25:21"/>
        <d v="2016-03-25T12:05:04"/>
        <d v="2015-02-17T10:45:23"/>
        <d v="2016-09-13T22:04:42"/>
        <d v="2016-02-20T09:59:28"/>
        <d v="2015-03-04T13:02:33"/>
        <d v="2015-09-05T10:56:01"/>
        <d v="2016-07-19T20:01:09"/>
        <d v="2016-12-29T11:51:23"/>
        <d v="2016-05-15T14:56:32"/>
        <d v="2015-03-05T11:53:49"/>
        <d v="2016-02-05T08:08:33"/>
        <d v="2015-07-24T05:37:40"/>
        <d v="2016-02-10T15:34:05"/>
        <d v="2016-09-23T12:50:40"/>
        <d v="2014-07-05T03:39:39"/>
        <d v="2014-07-14T15:31:52"/>
        <d v="2014-08-04T12:38:08"/>
        <d v="2014-07-04T07:48:04"/>
        <d v="2014-07-29T05:27:24"/>
        <d v="2014-12-14T11:39:19"/>
        <d v="2014-09-09T10:43:14"/>
        <d v="2014-09-23T15:30:40"/>
        <d v="2014-05-07T09:13:56"/>
        <d v="2014-12-05T10:14:58"/>
        <d v="2014-10-17T21:14:52"/>
        <d v="2014-09-09T15:26:00"/>
        <d v="2014-09-23T14:57:51"/>
        <d v="2015-01-21T00:34:13"/>
        <d v="2015-02-10T12:43:15"/>
        <d v="2016-08-03T08:36:20"/>
        <d v="2016-05-03T06:25:10"/>
        <d v="2016-08-15T06:49:05"/>
        <d v="2016-01-19T05:48:09"/>
        <d v="2015-04-21T14:47:58"/>
        <d v="2014-12-30T07:44:00"/>
        <d v="2014-09-14T19:14:15"/>
        <d v="2014-11-15T05:12:57"/>
        <d v="2015-03-05T07:43:57"/>
        <d v="2014-10-01T14:45:42"/>
        <d v="2014-11-12T22:00:03"/>
        <d v="2015-01-06T08:11:18"/>
        <d v="2014-11-30T09:46:05"/>
        <d v="2015-07-03T16:44:42"/>
        <d v="2014-10-28T13:24:00"/>
        <d v="2015-01-07T05:13:42"/>
        <d v="2016-09-14T22:55:41"/>
        <d v="2016-05-25T02:32:46"/>
        <d v="2016-11-15T05:39:49"/>
        <d v="2015-12-05T23:50:33"/>
        <d v="2014-10-22T12:13:28"/>
        <d v="2016-09-10T06:32:50"/>
        <d v="2015-11-13T07:51:08"/>
        <d v="2015-06-04T03:20:30"/>
        <d v="2015-01-13T17:43:02"/>
        <d v="2015-10-05T08:16:44"/>
        <d v="2015-08-31T11:17:38"/>
        <d v="2014-08-26T07:19:09"/>
        <d v="2014-08-28T17:38:33"/>
        <d v="2017-01-07T08:20:30"/>
        <d v="2015-01-25T13:47:19"/>
        <d v="2014-08-09T13:50:26"/>
        <d v="2014-08-25T02:24:30"/>
        <d v="2016-06-02T23:38:56"/>
        <d v="2014-07-09T13:20:12"/>
        <d v="2015-01-28T23:32:16"/>
        <d v="2015-06-17T13:45:37"/>
        <d v="2016-06-27T13:01:43"/>
        <d v="2016-12-01T07:53:27"/>
        <d v="2015-03-03T21:37:30"/>
        <d v="2014-06-30T10:03:16"/>
        <d v="2015-03-01T18:01:30"/>
        <d v="2012-01-17T23:39:27"/>
        <d v="2013-12-26T11:07:42"/>
        <d v="2012-09-24T08:26:16"/>
        <d v="2013-12-18T13:59:27"/>
        <d v="2013-06-18T12:01:43"/>
        <d v="2014-01-18T14:10:17"/>
        <d v="2011-01-11T23:49:21"/>
        <d v="2014-04-07T13:35:30"/>
        <d v="2010-12-03T18:06:11"/>
        <d v="2014-01-25T08:25:07"/>
        <d v="2012-04-27T15:54:23"/>
        <d v="2011-02-02T04:57:07"/>
        <d v="2013-01-28T17:03:23"/>
        <d v="2014-12-15T15:08:15"/>
        <d v="2016-03-01T08:51:11"/>
        <d v="2013-01-31T11:25:29"/>
        <d v="2012-01-17T17:08:55"/>
        <d v="2011-09-02T10:52:37"/>
        <d v="2016-09-01T09:19:42"/>
        <d v="2013-04-17T18:18:30"/>
        <d v="2014-04-16T12:17:25"/>
        <d v="2015-01-27T07:09:41"/>
        <d v="2011-01-21T15:52:34"/>
        <d v="2011-05-03T15:21:54"/>
        <d v="2016-06-01T23:59:58"/>
        <d v="2012-11-15T07:36:17"/>
        <d v="2015-03-30T21:40:32"/>
        <d v="2011-05-28T10:54:48"/>
        <d v="2012-09-17T12:17:39"/>
        <d v="2014-06-10T15:01:40"/>
        <d v="2014-07-07T13:45:38"/>
        <d v="2015-03-18T10:30:52"/>
        <d v="2012-09-24T17:26:57"/>
        <d v="2013-04-23T16:30:37"/>
        <d v="2013-11-22T04:55:40"/>
        <d v="2014-06-27T12:31:12"/>
        <d v="2014-08-13T10:26:53"/>
        <d v="2011-10-16T20:48:41"/>
        <d v="2011-08-23T10:28:49"/>
        <d v="2014-01-16T09:01:24"/>
        <d v="2014-12-26T23:12:21"/>
        <d v="2017-01-20T03:49:34"/>
        <d v="2014-05-13T11:08:05"/>
        <d v="2014-04-04T09:11:40"/>
        <d v="2016-10-02T00:49:07"/>
        <d v="2017-01-06T21:54:57"/>
        <d v="2016-10-06T14:11:52"/>
        <d v="2015-11-20T10:42:05"/>
        <d v="2016-12-04T16:04:09"/>
        <d v="2016-01-02T00:32:15"/>
        <d v="2014-10-11T10:48:21"/>
        <d v="2015-05-30T19:06:42"/>
        <d v="2015-06-09T06:46:50"/>
        <d v="2016-06-08T15:15:33"/>
        <d v="2016-06-07T13:35:08"/>
        <d v="2014-05-16T22:50:05"/>
        <d v="2015-01-30T16:42:05"/>
        <d v="2014-05-13T16:12:35"/>
        <d v="2016-02-13T07:35:29"/>
        <d v="2016-03-01T05:36:20"/>
        <d v="2015-02-07T19:39:49"/>
        <d v="2012-06-07T14:46:52"/>
        <d v="2012-03-09T14:45:08"/>
        <d v="2012-10-22T20:45:35"/>
        <d v="2012-07-08T18:15:10"/>
        <d v="2014-10-13T13:45:38"/>
        <d v="2015-11-15T11:12:12"/>
        <d v="2010-04-30T21:45:32"/>
        <d v="2013-01-25T11:02:26"/>
        <d v="2012-11-15T10:52:08"/>
        <d v="2010-06-06T11:09:14"/>
        <d v="2011-05-08T07:18:01"/>
        <d v="2011-03-30T14:36:25"/>
        <d v="2012-01-12T13:43:03"/>
        <d v="2015-09-20T09:55:22"/>
        <d v="2012-03-13T09:02:45"/>
        <d v="2014-02-10T06:00:06"/>
        <d v="2015-12-27T20:37:53"/>
        <d v="2015-02-23T14:36:06"/>
        <d v="2012-09-08T12:55:31"/>
        <d v="2015-04-22T05:02:09"/>
        <d v="2015-02-02T10:57:27"/>
        <d v="2016-11-28T10:29:51"/>
        <d v="2015-11-18T08:27:01"/>
        <d v="2014-08-08T14:13:14"/>
        <d v="2016-05-24T08:06:23"/>
        <d v="2014-05-08T06:05:25"/>
        <d v="2016-11-29T14:01:40"/>
        <d v="2014-09-23T02:17:59"/>
        <d v="2015-09-17T15:06:57"/>
        <d v="2014-07-09T16:48:54"/>
        <d v="2015-05-04T21:26:00"/>
        <d v="2014-09-08T04:16:18"/>
        <d v="2014-10-16T20:11:13"/>
        <d v="2014-08-12T17:10:22"/>
        <d v="2016-10-13T09:12:55"/>
        <d v="2017-01-10T22:28:53"/>
        <d v="2014-07-08T10:57:31"/>
        <d v="2015-04-19T13:00:49"/>
        <d v="2015-09-23T13:01:01"/>
        <d v="2012-06-13T21:19:03"/>
        <d v="2013-11-11T22:08:27"/>
        <d v="2011-08-17T12:22:12"/>
        <d v="2013-12-18T10:15:55"/>
        <d v="2013-09-18T13:38:08"/>
        <d v="2010-10-05T14:54:16"/>
        <d v="2012-02-21T12:40:39"/>
        <d v="2013-04-07T07:33:14"/>
        <d v="2011-05-23T16:31:06"/>
        <d v="2013-05-08T05:24:42"/>
        <d v="2012-05-08T13:25:09"/>
        <d v="2012-01-03T11:26:13"/>
        <d v="2014-08-27T19:08:27"/>
        <d v="2011-11-18T12:48:41"/>
        <d v="2014-05-14T14:22:51"/>
        <d v="2011-11-05T13:21:10"/>
        <d v="2012-05-29T18:51:21"/>
        <d v="2013-05-31T22:13:51"/>
        <d v="2013-02-08T15:38:28"/>
        <d v="2011-05-07T04:10:33"/>
        <d v="2014-04-14T22:58:51"/>
        <d v="2011-04-05T11:52:20"/>
        <d v="2016-06-26T22:28:36"/>
        <d v="2014-04-01T06:01:30"/>
        <d v="2015-06-01T22:02:38"/>
        <d v="2014-02-18T19:36:01"/>
        <d v="2009-10-16T14:02:00"/>
        <d v="2016-04-13T06:30:09"/>
        <d v="2014-06-10T02:09:11"/>
        <d v="2011-03-21T20:21:13"/>
        <d v="2016-10-08T02:05:37"/>
        <d v="2013-09-09T06:33:35"/>
        <d v="2012-02-01T20:47:45"/>
        <d v="2016-01-25T05:56:16"/>
        <d v="2012-04-20T22:31:21"/>
        <d v="2015-03-04T14:10:05"/>
        <d v="2012-09-26T18:21:53"/>
        <d v="2013-02-21T15:42:41"/>
        <d v="2014-08-20T12:17:40"/>
        <d v="2014-11-21T00:42:21"/>
        <d v="2012-08-26T20:40:17"/>
        <d v="2014-04-13T10:43:56"/>
        <d v="2014-08-12T02:18:54"/>
        <d v="2016-03-22T22:32:52"/>
        <d v="2011-12-20T18:08:30"/>
        <d v="2014-07-15T04:58:18"/>
        <d v="2014-04-01T07:55:29"/>
        <d v="2016-11-02T06:05:15"/>
        <d v="2016-07-06T11:01:08"/>
        <d v="2013-02-18T20:38:21"/>
        <d v="2013-10-14T04:01:01"/>
        <d v="2012-10-18T16:17:24"/>
        <d v="2016-06-28T09:21:04"/>
        <d v="2013-06-20T00:01:09"/>
        <d v="2013-02-08T10:07:31"/>
        <d v="2013-06-13T13:35:25"/>
        <d v="2015-11-02T21:12:20"/>
        <d v="2012-05-09T21:24:52"/>
        <d v="2015-10-13T03:02:26"/>
        <d v="2016-02-23T05:01:02"/>
        <d v="2014-06-09T09:24:25"/>
        <d v="2016-11-04T06:04:47"/>
        <d v="2016-08-10T16:16:58"/>
        <d v="2014-10-01T10:58:01"/>
        <d v="2016-07-04T08:46:11"/>
        <d v="2016-02-13T02:24:43"/>
        <d v="2015-01-30T07:21:16"/>
        <d v="2015-07-21T10:19:02"/>
        <d v="2016-11-11T08:20:08"/>
        <d v="2016-01-28T20:42:12"/>
        <d v="2015-06-12T13:26:26"/>
        <d v="2015-01-18T19:26:31"/>
        <d v="2015-11-21T06:07:17"/>
        <d v="2016-10-07T16:09:02"/>
        <d v="2015-06-26T13:38:56"/>
        <d v="2014-06-10T11:40:11"/>
        <d v="2014-07-27T14:20:12"/>
        <d v="2014-06-16T18:50:38"/>
        <d v="2014-10-14T03:35:08"/>
        <d v="2015-12-07T14:50:13"/>
        <d v="2015-05-11T21:01:56"/>
        <d v="2016-12-24T09:05:43"/>
        <d v="2010-06-17T19:00:52"/>
        <d v="2014-06-10T06:31:03"/>
        <d v="2013-09-18T11:30:18"/>
        <d v="2014-10-29T04:00:45"/>
        <d v="2010-06-18T12:06:26"/>
        <d v="2011-08-06T06:30:22"/>
        <d v="2016-10-17T23:45:43"/>
        <d v="2016-07-19T15:54:51"/>
        <d v="2015-12-09T00:36:13"/>
        <d v="2015-01-06T11:44:01"/>
        <d v="2016-05-09T15:03:34"/>
        <d v="2013-02-18T21:08:59"/>
        <d v="2011-08-10T13:02:43"/>
        <d v="2013-02-07T13:08:19"/>
        <d v="2012-02-21T17:22:35"/>
        <d v="2015-07-14T00:46:49"/>
        <d v="2016-08-23T09:00:21"/>
        <d v="2014-04-07T18:20:24"/>
        <d v="2014-08-09T17:41:37"/>
        <d v="2016-05-12T05:39:32"/>
        <d v="2015-05-12T02:05:53"/>
        <d v="2012-07-09T15:12:24"/>
        <d v="2015-05-11T20:25:46"/>
        <d v="2014-03-06T09:39:45"/>
        <d v="2015-02-13T11:31:59"/>
        <d v="2010-02-06T14:03:26"/>
        <d v="2014-07-27T16:31:21"/>
        <d v="2012-10-30T15:54:56"/>
        <d v="2014-12-01T23:54:13"/>
        <d v="2016-11-15T05:34:34"/>
        <d v="2014-03-26T17:58:38"/>
        <d v="2015-03-12T19:07:13"/>
        <d v="2015-11-03T07:00:07"/>
        <d v="2014-04-09T12:45:19"/>
        <d v="2013-10-30T21:02:33"/>
        <d v="2013-05-29T22:30:21"/>
        <d v="2016-11-01T02:32:05"/>
        <d v="2013-10-31T14:15:03"/>
        <d v="2016-10-11T04:37:07"/>
        <d v="2015-11-23T08:59:34"/>
        <d v="2016-10-17T20:14:37"/>
        <d v="2015-05-14T08:25:14"/>
        <d v="2012-06-08T18:07:27"/>
        <d v="2013-04-22T20:07:24"/>
        <d v="2015-03-18T13:41:10"/>
        <d v="2013-04-23T07:38:11"/>
        <d v="2013-10-28T04:39:23"/>
        <d v="2015-04-20T17:42:58"/>
        <d v="2013-11-25T16:32:17"/>
        <d v="2016-01-05T18:00:53"/>
        <d v="2015-10-26T06:49:11"/>
        <d v="2014-04-02T04:30:10"/>
        <d v="2014-11-03T08:10:43"/>
        <d v="2013-03-18T10:15:42"/>
        <d v="2016-01-27T03:52:12"/>
        <d v="2015-01-22T00:53:50"/>
        <d v="2015-12-23T06:27:34"/>
        <d v="2014-05-24T07:25:50"/>
        <d v="2016-12-01T10:20:54"/>
        <d v="2016-02-23T01:11:38"/>
        <d v="2016-04-12T09:35:01"/>
        <d v="2013-04-25T00:45:23"/>
        <d v="2013-11-25T00:00:29"/>
        <d v="2014-07-24T10:31:23"/>
        <d v="2015-04-21T12:29:36"/>
        <d v="2016-09-20T12:11:55"/>
        <d v="2015-12-02T15:19:51"/>
        <d v="2016-05-29T07:45:23"/>
        <d v="2016-08-17T22:41:24"/>
        <d v="2016-04-07T05:57:12"/>
        <d v="2015-03-24T08:01:58"/>
        <d v="2016-04-06T11:49:42"/>
        <d v="2013-06-25T08:21:28"/>
        <d v="2014-06-13T13:08:09"/>
        <d v="2015-04-08T17:01:16"/>
        <d v="2016-11-18T10:30:57"/>
        <d v="2015-05-26T09:03:13"/>
        <d v="2015-10-12T14:58:20"/>
        <d v="2012-04-04T19:45:55"/>
        <d v="2011-09-24T18:53:16"/>
        <d v="2012-05-05T09:19:55"/>
        <d v="2014-04-02T11:59:42"/>
        <d v="2012-06-15T12:03:07"/>
        <d v="2011-11-13T08:05:32"/>
        <d v="2011-08-08T20:54:18"/>
        <d v="2010-08-05T09:09:12"/>
        <d v="2013-06-27T17:49:54"/>
        <d v="2013-01-25T01:09:15"/>
        <d v="2011-01-11T23:44:38"/>
        <d v="2011-08-08T08:58:52"/>
        <d v="2012-10-23T12:30:32"/>
        <d v="2012-01-30T16:28:50"/>
        <d v="2011-08-03T09:36:13"/>
        <d v="2012-10-10T10:12:15"/>
        <d v="2011-10-02T06:02:15"/>
        <d v="2012-02-06T18:43:55"/>
        <d v="2015-06-18T09:54:44"/>
        <d v="2012-06-14T12:02:21"/>
        <d v="2011-12-14T19:35:14"/>
        <d v="2011-04-05T12:50:48"/>
        <d v="2012-10-10T10:07:07"/>
        <d v="2013-04-29T17:47:14"/>
        <d v="2014-11-08T10:55:53"/>
        <d v="2012-12-26T21:09:34"/>
        <d v="2014-10-22T09:03:13"/>
        <d v="2012-08-13T20:13:00"/>
        <d v="2015-06-05T09:00:17"/>
        <d v="2014-04-30T08:06:09"/>
        <d v="2011-06-08T20:43:45"/>
        <d v="2013-04-01T14:16:33"/>
        <d v="2014-08-19T12:46:16"/>
        <d v="2010-10-07T11:34:30"/>
        <d v="2011-01-20T17:56:41"/>
        <d v="2012-08-15T10:40:03"/>
        <d v="2015-10-12T17:25:49"/>
        <d v="2011-06-24T12:08:56"/>
        <d v="2012-07-16T19:07:25"/>
        <d v="2013-11-13T15:08:56"/>
        <d v="2016-12-12T09:49:08"/>
        <d v="2016-12-07T23:12:49"/>
        <d v="2010-01-20T02:11:47"/>
        <d v="2010-10-12T16:40:35"/>
        <d v="2015-07-05T16:33:53"/>
        <d v="2014-11-08T15:21:27"/>
        <d v="2015-02-10T04:07:43"/>
        <d v="2014-07-23T10:32:49"/>
        <d v="2016-02-08T16:35:00"/>
        <d v="2014-07-11T18:04:23"/>
        <d v="2015-06-11T20:58:11"/>
        <d v="2014-01-04T03:41:32"/>
        <d v="2011-03-16T18:19:59"/>
        <d v="2013-03-28T13:16:31"/>
        <d v="2012-09-04T15:07:13"/>
        <d v="2013-09-19T04:13:06"/>
        <d v="2014-11-05T10:30:29"/>
        <d v="2013-10-09T16:18:59"/>
        <d v="2016-10-04T10:00:08"/>
        <d v="2012-12-12T12:00:24"/>
        <d v="2014-10-14T21:39:19"/>
        <d v="2015-12-02T08:50:10"/>
        <d v="2010-06-03T13:16:52"/>
        <d v="2013-08-13T05:07:20"/>
        <d v="2013-10-27T21:41:54"/>
        <d v="2016-01-28T08:18:30"/>
        <d v="2014-10-14T23:05:48"/>
        <d v="2015-03-03T09:36:22"/>
        <d v="2010-06-25T16:35:56"/>
        <d v="2016-06-12T22:49:59"/>
        <d v="2016-05-30T12:20:14"/>
        <d v="2014-02-13T11:58:29"/>
        <d v="2014-12-01T13:51:58"/>
        <d v="2014-01-08T07:10:27"/>
        <d v="2016-03-01T09:56:25"/>
        <d v="2013-08-02T12:30:06"/>
        <d v="2016-11-20T15:33:03"/>
        <d v="2012-12-21T12:29:34"/>
        <d v="2011-06-16T09:32:54"/>
        <d v="2012-04-19T09:05:05"/>
        <d v="2015-08-24T12:27:39"/>
        <d v="2014-06-23T10:23:11"/>
        <d v="2015-04-17T13:35:20"/>
        <d v="2016-05-25T09:13:34"/>
        <d v="2016-03-09T08:00:35"/>
        <d v="2014-10-21T12:06:58"/>
        <d v="2012-08-31T17:35:37"/>
        <d v="2017-01-10T06:24:21"/>
        <d v="2017-02-27T08:49:11"/>
        <d v="2015-07-13T10:00:22"/>
        <d v="2015-05-17T14:58:15"/>
        <d v="2015-03-19T05:55:20"/>
        <d v="2013-08-09T08:37:23"/>
        <d v="2016-04-05T05:01:47"/>
        <d v="2016-07-13T16:13:06"/>
        <d v="2015-04-02T07:11:49"/>
        <d v="2016-05-11T22:01:07"/>
        <d v="2016-12-19T07:16:37"/>
        <d v="2015-03-11T20:06:32"/>
        <d v="2015-10-02T08:04:28"/>
        <d v="2017-02-06T16:07:33"/>
        <d v="2014-08-28T13:37:05"/>
        <d v="2017-01-10T00:46:17"/>
        <d v="2016-01-11T08:34:01"/>
        <d v="2013-02-14T00:23:59"/>
        <d v="2016-08-01T06:45:43"/>
        <d v="2015-03-04T21:01:06"/>
        <d v="2016-09-20T06:04:01"/>
        <d v="2016-04-07T10:55:00"/>
        <d v="2016-02-17T07:00:04"/>
        <d v="2017-02-02T12:00:27"/>
        <d v="2016-11-17T12:25:44"/>
        <d v="2016-10-21T01:44:32"/>
        <d v="2016-02-25T10:11:30"/>
        <d v="2015-07-12T10:31:40"/>
        <d v="2016-11-01T03:41:42"/>
        <d v="2015-01-29T06:00:59"/>
        <d v="2015-10-15T04:20:00"/>
        <d v="2015-09-15T01:59:58"/>
        <d v="2015-06-08T07:01:08"/>
        <d v="2013-01-02T12:19:25"/>
        <d v="2012-10-02T12:22:48"/>
        <d v="2015-08-25T12:38:02"/>
        <d v="2013-02-06T23:28:39"/>
        <d v="2012-05-02T11:43:09"/>
        <d v="2012-03-28T22:10:24"/>
        <d v="2013-10-16T20:39:33"/>
        <d v="2012-02-07T13:10:26"/>
        <d v="2014-04-03T03:30:44"/>
        <d v="2012-02-16T17:35:10"/>
        <d v="2014-03-18T10:50:25"/>
        <d v="2013-10-01T09:56:17"/>
        <d v="2015-04-15T11:49:39"/>
        <d v="2014-01-07T11:00:48"/>
        <d v="2012-02-19T09:12:52"/>
        <d v="2015-07-09T10:02:25"/>
        <d v="2015-10-22T10:38:33"/>
        <d v="2012-08-06T11:29:43"/>
        <d v="2015-07-20T09:15:12"/>
        <d v="2013-06-26T17:27:16"/>
        <d v="2016-03-23T08:00:09"/>
        <d v="2011-12-29T10:54:07"/>
        <d v="2015-05-28T07:22:48"/>
        <d v="2016-10-01T08:01:15"/>
        <d v="2014-08-22T11:00:15"/>
        <d v="2016-01-12T11:10:22"/>
        <d v="2013-10-14T11:22:35"/>
        <d v="2015-07-16T22:40:36"/>
        <d v="2013-07-29T07:56:31"/>
        <d v="2014-03-26T13:08:47"/>
        <d v="2013-05-29T13:51:41"/>
        <d v="2014-06-16T11:03:28"/>
        <d v="2015-11-23T01:05:39"/>
        <d v="2016-12-06T11:47:27"/>
        <d v="2015-02-26T16:31:51"/>
        <d v="2016-01-02T06:48:43"/>
        <d v="2014-10-02T16:04:43"/>
        <d v="2017-02-08T06:55:16"/>
        <d v="2013-10-25T15:00:14"/>
        <d v="2016-03-23T11:49:04"/>
        <d v="2017-01-31T11:51:40"/>
        <d v="2013-10-22T05:48:53"/>
        <d v="2017-03-06T10:01:30"/>
        <d v="2016-10-04T11:39:06"/>
        <d v="2014-01-21T09:00:17"/>
        <d v="2015-08-05T11:00:10"/>
        <d v="2015-07-15T07:59:25"/>
        <d v="2016-11-14T13:01:18"/>
        <d v="2013-03-03T08:52:45"/>
        <d v="2016-11-02T16:07:53"/>
        <d v="2014-07-26T00:17:57"/>
        <d v="2016-07-21T23:52:18"/>
        <d v="2015-10-19T07:09:07"/>
        <d v="2017-01-17T07:32:48"/>
        <d v="2016-04-07T14:50:51"/>
        <d v="2016-11-08T02:50:46"/>
        <d v="2016-05-15T14:28:49"/>
        <d v="2015-05-12T10:01:27"/>
        <d v="2016-11-28T11:18:56"/>
        <d v="2014-02-24T16:24:10"/>
        <d v="2017-01-24T09:23:40"/>
        <d v="2014-10-14T06:02:38"/>
        <d v="2015-01-10T11:58:33"/>
        <d v="2016-05-06T05:58:34"/>
        <d v="2016-11-15T12:28:27"/>
        <d v="2016-04-09T12:59:52"/>
        <d v="2014-11-25T11:54:57"/>
        <d v="2017-02-09T17:58:35"/>
        <d v="2017-02-10T08:54:23"/>
        <d v="2016-12-21T12:51:53"/>
        <d v="2016-11-09T16:00:04"/>
        <d v="2015-11-07T08:47:16"/>
        <d v="2017-02-15T05:10:42"/>
        <d v="2014-01-24T04:00:57"/>
        <d v="2014-11-22T06:47:59"/>
        <d v="2013-12-06T07:38:09"/>
        <d v="2012-01-28T08:17:03"/>
        <d v="2015-11-30T09:01:07"/>
        <d v="2015-01-16T11:21:39"/>
        <d v="2015-08-18T06:59:51"/>
        <d v="2011-05-23T22:51:37"/>
        <d v="2015-11-14T20:11:26"/>
        <d v="2012-03-09T19:00:04"/>
        <d v="2011-02-11T11:07:25"/>
        <d v="2012-05-29T20:27:23"/>
        <d v="2013-08-08T15:07:34"/>
        <d v="2014-06-02T08:01:00"/>
        <d v="2012-06-07T11:51:29"/>
        <d v="2013-10-24T15:57:40"/>
        <d v="2009-09-13T22:05:30"/>
        <d v="2012-03-19T15:26:58"/>
        <d v="2012-03-19T08:44:36"/>
        <d v="2012-08-30T08:59:59"/>
        <d v="2012-12-21T09:21:20"/>
        <d v="2012-12-27T14:54:16"/>
        <d v="2012-01-19T09:33:46"/>
        <d v="2012-02-08T17:00:49"/>
        <d v="2014-02-24T12:10:33"/>
        <d v="2011-01-21T16:46:49"/>
        <d v="2012-06-14T09:26:56"/>
        <d v="2013-05-21T19:31:36"/>
        <d v="2013-11-27T12:50:34"/>
        <d v="2011-11-02T18:39:56"/>
        <d v="2010-11-20T11:34:51"/>
        <d v="2014-07-14T08:41:12"/>
        <d v="2012-02-08T20:02:09"/>
        <d v="2012-04-05T11:15:33"/>
        <d v="2014-07-31T15:06:36"/>
        <d v="2013-02-02T15:42:17"/>
        <d v="2013-02-19T11:03:35"/>
        <d v="2014-04-06T16:06:29"/>
        <d v="2014-03-18T07:11:18"/>
        <d v="2012-04-03T15:00:26"/>
        <d v="2012-05-08T05:14:17"/>
        <d v="2012-04-05T09:25:43"/>
        <d v="2009-09-23T09:24:10"/>
        <d v="2010-01-14T05:00:49"/>
        <d v="2009-08-25T07:26:54"/>
        <d v="2013-11-14T17:58:05"/>
        <d v="2014-02-26T11:36:40"/>
        <d v="2017-03-04T22:15:01"/>
        <d v="2017-03-10T13:29:29"/>
        <d v="2017-03-13T10:07:27"/>
        <d v="2017-02-24T13:14:45"/>
        <d v="2017-02-27T16:32:11"/>
        <d v="2017-03-09T16:49:08"/>
        <d v="2014-07-22T14:00:40"/>
        <d v="2015-05-15T10:45:37"/>
        <d v="2014-06-17T06:59:06"/>
        <d v="2015-11-24T13:35:43"/>
        <d v="2014-07-18T16:08:10"/>
        <d v="2015-01-07T07:04:31"/>
        <d v="2014-05-08T07:36:30"/>
        <d v="2014-10-06T08:04:58"/>
        <d v="2014-05-12T05:44:03"/>
        <d v="2014-01-27T14:11:35"/>
        <d v="2014-05-27T07:22:23"/>
        <d v="2014-05-30T13:31:24"/>
        <d v="2016-11-18T11:11:49"/>
        <d v="2016-09-30T07:25:38"/>
        <d v="2015-06-12T11:31:44"/>
        <d v="2014-09-15T08:51:10"/>
        <d v="2015-11-19T11:48:25"/>
        <d v="2016-05-25T09:27:49"/>
        <d v="2015-02-24T16:02:36"/>
        <d v="2016-09-02T11:10:31"/>
        <d v="2016-07-26T06:34:36"/>
        <d v="2015-12-22T14:22:18"/>
        <d v="2015-07-13T10:37:08"/>
        <d v="2016-12-04T12:12:50"/>
        <d v="2015-03-30T18:25:39"/>
        <d v="2015-04-07T07:12:32"/>
        <d v="2015-04-09T08:13:42"/>
        <d v="2014-11-11T09:21:00"/>
        <d v="2015-04-02T14:02:16"/>
        <d v="2015-05-06T10:48:24"/>
        <d v="2015-09-17T06:52:58"/>
        <d v="2014-12-05T14:20:36"/>
        <d v="2015-06-04T07:35:24"/>
        <d v="2016-01-08T08:58:00"/>
        <d v="2016-04-06T12:36:48"/>
        <d v="2014-11-11T08:31:10"/>
        <d v="2015-11-13T16:16:40"/>
        <d v="2015-09-01T14:25:56"/>
        <d v="2015-12-08T09:40:25"/>
        <d v="2015-09-21T04:45:33"/>
        <d v="2016-02-25T15:16:56"/>
        <d v="2015-02-28T09:19:25"/>
        <d v="2016-01-11T11:30:11"/>
        <d v="2014-11-17T20:32:21"/>
        <d v="2015-05-26T10:39:56"/>
        <d v="2015-03-24T17:39:31"/>
        <d v="2015-07-30T07:53:44"/>
        <d v="2015-01-13T12:14:20"/>
        <d v="2016-08-10T12:03:57"/>
        <d v="2015-11-10T14:12:46"/>
        <d v="2016-10-26T12:53:03"/>
        <d v="2015-07-27T16:18:50"/>
        <d v="2015-08-20T16:23:36"/>
        <d v="2015-09-01T11:02:22"/>
        <d v="2015-03-11T14:27:28"/>
        <d v="2015-07-09T20:30:03"/>
        <d v="2015-01-22T17:21:47"/>
        <d v="2014-10-14T17:37:23"/>
        <d v="2015-07-06T08:50:32"/>
        <d v="2014-11-11T12:07:04"/>
        <d v="2016-06-07T07:02:20"/>
        <d v="2014-12-16T12:29:19"/>
        <d v="2015-06-24T07:40:52"/>
        <d v="2014-11-24T22:17:44"/>
        <d v="2015-03-01T11:04:04"/>
        <d v="2015-09-28T18:53:43"/>
        <d v="2015-07-09T07:33:37"/>
        <d v="2015-01-27T00:41:33"/>
        <d v="2016-12-12T18:54:47"/>
        <d v="2015-09-15T12:22:38"/>
        <d v="2014-12-03T13:14:16"/>
        <d v="2015-06-02T13:59:44"/>
        <d v="2014-11-13T12:28:26"/>
        <d v="2016-03-14T22:26:04"/>
        <d v="2016-01-05T11:44:56"/>
        <d v="2015-04-13T08:18:51"/>
        <d v="2016-01-30T13:10:58"/>
        <d v="2015-12-03T16:56:47"/>
        <d v="2016-08-13T06:02:55"/>
        <d v="2014-12-09T18:39:50"/>
        <d v="2015-03-19T05:48:48"/>
        <d v="2014-10-06T19:22:37"/>
        <d v="2015-07-19T13:01:15"/>
        <d v="2015-08-08T01:47:55"/>
        <d v="2015-07-26T09:34:42"/>
        <d v="2016-10-12T09:41:13"/>
        <d v="2014-04-30T18:38:02"/>
        <d v="2015-07-13T08:41:00"/>
        <d v="2016-06-15T12:42:26"/>
        <d v="2015-01-15T09:42:23"/>
        <d v="2014-07-11T13:13:07"/>
        <d v="2015-01-23T12:34:04"/>
        <d v="2014-12-20T09:43:09"/>
        <d v="2014-09-10T16:41:35"/>
        <d v="2015-01-22T08:29:56"/>
        <d v="2015-02-09T09:23:56"/>
        <d v="2014-12-01T08:54:50"/>
        <d v="2014-09-27T13:25:08"/>
        <d v="2016-05-12T13:55:49"/>
        <d v="2015-06-08T20:04:52"/>
        <d v="2016-02-11T23:38:53"/>
        <d v="2015-02-10T10:49:11"/>
        <d v="2016-12-30T13:06:06"/>
        <d v="2016-01-12T19:08:24"/>
        <d v="2016-04-28T18:23:33"/>
        <d v="2015-02-05T21:14:57"/>
        <d v="2016-01-28T13:35:43"/>
        <d v="2015-06-24T20:27:54"/>
        <d v="2015-09-04T22:39:46"/>
        <d v="2015-11-30T06:46:10"/>
        <d v="2015-01-27T15:09:48"/>
        <d v="2015-10-08T13:57:42"/>
        <d v="2015-09-18T11:38:49"/>
        <d v="2016-01-14T13:35:13"/>
        <d v="2015-07-01T19:00:54"/>
        <d v="2015-02-17T08:00:28"/>
        <d v="2014-07-16T07:00:22"/>
        <d v="2016-04-25T10:06:31"/>
        <d v="2015-08-26T20:33:41"/>
        <d v="2016-10-27T06:27:51"/>
        <d v="2016-10-11T03:16:33"/>
        <d v="2016-08-24T23:35:13"/>
        <d v="2014-10-30T19:25:15"/>
        <d v="2014-09-19T17:44:16"/>
        <d v="2017-02-13T13:48:10"/>
        <d v="2015-11-30T12:15:00"/>
        <d v="2017-01-03T08:36:49"/>
        <d v="2017-02-03T20:50:08"/>
        <d v="2016-03-23T10:45:50"/>
        <d v="2017-01-26T15:03:59"/>
        <d v="2016-02-23T06:27:36"/>
        <d v="2016-05-05T12:55:18"/>
        <d v="2016-02-07T07:18:05"/>
        <d v="2016-11-29T20:29:27"/>
        <d v="2011-08-28T16:18:17"/>
        <d v="2012-06-28T20:28:16"/>
        <d v="2013-03-07T18:40:25"/>
        <d v="2015-09-01T13:36:37"/>
        <d v="2012-08-24T09:15:48"/>
        <d v="2013-04-08T18:27:33"/>
        <d v="2012-04-26T12:58:51"/>
        <d v="2012-09-21T19:42:01"/>
        <d v="2011-01-14T02:18:49"/>
        <d v="2012-04-23T17:47:35"/>
        <d v="2011-12-16T15:49:52"/>
        <d v="2010-06-24T18:46:20"/>
        <d v="2012-10-11T09:57:49"/>
        <d v="2010-08-26T16:16:16"/>
        <d v="2010-05-11T22:54:15"/>
        <d v="2014-09-30T23:52:50"/>
        <d v="2012-06-28T08:35:45"/>
        <d v="2012-12-14T14:48:33"/>
        <d v="2012-07-17T09:26:34"/>
        <d v="2015-08-11T14:28:04"/>
        <d v="2012-03-31T07:30:08"/>
        <d v="2011-06-17T10:46:23"/>
        <d v="2012-03-02T10:00:03"/>
        <d v="2011-08-16T14:00:03"/>
        <d v="2011-09-07T15:57:59"/>
        <d v="2012-03-23T08:59:36"/>
        <d v="2012-04-26T17:59:57"/>
        <d v="2011-10-17T07:11:48"/>
        <d v="2013-04-09T08:33:59"/>
        <d v="2012-04-23T21:27:56"/>
        <d v="2010-12-30T12:08:34"/>
        <d v="2012-04-25T15:39:48"/>
        <d v="2013-03-14T20:02:20"/>
        <d v="2012-04-23T07:29:04"/>
        <d v="2012-05-07T14:42:55"/>
        <d v="2013-02-22T15:54:52"/>
        <d v="2011-07-06T13:05:38"/>
        <d v="2015-01-13T15:13:07"/>
        <d v="2012-11-13T07:33:57"/>
        <d v="2012-05-24T10:32:55"/>
        <d v="2015-08-28T10:38:24"/>
        <d v="2014-08-07T11:48:38"/>
        <d v="2016-05-08T13:35:08"/>
        <d v="2014-10-15T16:22:14"/>
        <d v="2015-02-11T17:20:16"/>
        <d v="2015-09-10T23:07:49"/>
        <d v="2015-04-10T17:45:04"/>
        <d v="2014-07-15T14:50:34"/>
        <d v="2015-02-23T11:25:49"/>
        <d v="2015-03-15T15:56:12"/>
        <d v="2016-01-02T02:43:33"/>
        <d v="2014-11-28T13:02:41"/>
        <d v="2016-12-27T16:09:49"/>
        <d v="2014-08-03T01:21:17"/>
        <d v="2015-01-23T12:09:13"/>
        <d v="2014-10-30T07:40:52"/>
        <d v="2015-02-17T11:15:30"/>
        <d v="2014-10-14T08:20:28"/>
        <d v="2014-06-18T19:43:24"/>
        <d v="2016-08-30T06:24:45"/>
        <d v="2015-09-22T15:13:41"/>
        <d v="2016-03-31T05:46:00"/>
        <d v="2014-10-18T15:24:52"/>
        <d v="2014-11-18T11:22:37"/>
        <d v="2012-05-29T12:16:11"/>
        <d v="2014-11-09T18:11:14"/>
        <d v="2013-09-29T10:01:31"/>
        <d v="2015-08-01T12:01:43"/>
        <d v="2012-02-08T17:56:15"/>
        <d v="2015-03-18T12:45:05"/>
        <d v="2015-07-23T08:19:14"/>
        <d v="2012-07-17T12:22:46"/>
        <d v="2013-01-30T10:01:51"/>
        <d v="2009-11-10T08:48:32"/>
        <d v="2014-10-31T10:59:05"/>
        <d v="2013-07-08T18:32:46"/>
        <d v="2011-06-02T07:34:15"/>
        <d v="2013-01-24T04:14:21"/>
        <d v="2014-12-04T13:39:12"/>
        <d v="2011-08-30T08:12:01"/>
        <d v="2013-07-28T02:46:58"/>
        <d v="2013-08-23T02:14:17"/>
        <d v="2010-12-01T18:34:58"/>
        <d v="2012-06-08T04:29:29"/>
        <d v="2015-01-22T19:18:58"/>
        <d v="2013-09-07T12:36:19"/>
        <d v="2012-03-05T10:33:23"/>
        <d v="2016-09-05T07:00:37"/>
        <d v="2013-04-26T10:11:10"/>
        <d v="2015-08-12T07:13:26"/>
        <d v="2012-02-21T22:03:05"/>
        <d v="2017-02-03T11:26:21"/>
        <d v="2012-07-22T20:46:47"/>
        <d v="2015-04-30T17:52:43"/>
        <d v="2012-04-27T07:43:13"/>
        <d v="2012-11-09T15:47:37"/>
        <d v="2014-04-15T09:53:06"/>
        <d v="2015-03-30T12:38:26"/>
        <d v="2011-10-13T12:58:04"/>
        <d v="2015-02-04T14:49:34"/>
        <d v="2015-09-13T04:41:29"/>
        <d v="2016-08-12T04:35:39"/>
        <d v="2015-05-30T19:20:51"/>
        <d v="2014-07-01T16:58:19"/>
        <d v="2016-03-11T07:36:29"/>
        <d v="2014-07-22T15:32:28"/>
        <d v="2015-03-24T13:05:38"/>
        <d v="2016-08-02T07:59:54"/>
        <d v="2015-08-17T18:31:52"/>
        <d v="2017-01-09T13:40:35"/>
        <d v="2016-03-20T00:12:01"/>
        <d v="2015-03-13T18:51:57"/>
        <d v="2014-07-09T06:12:29"/>
        <d v="2016-04-27T11:49:05"/>
        <d v="2014-12-12T18:36:34"/>
        <d v="2015-02-24T16:14:07"/>
        <d v="2014-07-10T11:41:37"/>
        <d v="2015-08-21T16:32:59"/>
        <d v="2014-07-17T11:55:03"/>
        <d v="2015-04-15T23:50:03"/>
        <d v="2015-10-17T07:04:58"/>
        <d v="2016-09-29T15:43:54"/>
        <d v="2015-01-15T10:28:00"/>
        <d v="2015-05-15T20:09:29"/>
        <d v="2014-06-05T15:07:12"/>
        <d v="2015-11-24T23:55:36"/>
        <d v="2015-11-30T08:12:33"/>
        <d v="2015-02-07T08:13:46"/>
        <d v="2016-02-22T04:52:07"/>
        <d v="2016-01-19T06:08:17"/>
        <d v="2016-01-13T13:45:24"/>
        <d v="2014-09-05T11:13:41"/>
        <d v="2015-03-26T12:17:06"/>
        <d v="2014-07-08T15:13:48"/>
        <d v="2017-01-24T21:51:40"/>
        <d v="2014-07-08T07:56:49"/>
        <d v="2016-05-20T00:11:57"/>
        <d v="2015-08-24T12:10:01"/>
        <d v="2014-06-19T10:05:47"/>
        <d v="2016-01-25T13:36:40"/>
        <d v="2012-08-29T13:39:09"/>
        <d v="2014-10-03T09:56:08"/>
        <d v="2013-12-09T13:54:14"/>
        <d v="2012-03-29T17:13:43"/>
        <d v="2016-05-18T04:59:50"/>
        <d v="2014-03-28T09:06:22"/>
        <d v="2015-06-29T12:59:32"/>
        <d v="2017-02-01T11:14:28"/>
        <d v="2012-06-14T21:42:31"/>
        <d v="2016-07-13T13:08:45"/>
        <d v="2016-11-30T00:03:34"/>
        <d v="2014-12-08T19:26:10"/>
        <d v="2012-08-22T11:38:14"/>
        <d v="2014-04-01T09:00:12"/>
        <d v="2016-03-24T03:56:04"/>
        <d v="2015-07-26T15:52:09"/>
        <d v="2014-09-20T12:59:11"/>
        <d v="2015-10-02T11:01:01"/>
        <d v="2015-09-26T13:13:24"/>
        <d v="2015-09-03T20:00:42"/>
        <d v="2015-04-21T09:56:28"/>
        <d v="2016-11-15T09:50:16"/>
        <d v="2016-11-17T22:09:26"/>
        <d v="2012-08-23T02:07:02"/>
        <d v="2016-10-15T11:26:48"/>
        <d v="2015-05-04T07:04:29"/>
        <d v="2015-10-27T11:54:21"/>
        <d v="2014-11-10T15:11:07"/>
        <d v="2015-04-14T04:55:22"/>
        <d v="2016-06-02T18:31:52"/>
        <d v="2015-08-01T20:03:47"/>
        <d v="2016-05-03T17:28:59"/>
        <d v="2014-01-28T11:45:32"/>
        <d v="2016-08-30T07:45:21"/>
        <d v="2015-02-02T14:49:21"/>
        <d v="2016-09-23T06:45:14"/>
        <d v="2016-09-26T05:11:15"/>
        <d v="2014-12-16T13:54:55"/>
        <d v="2015-01-20T12:45:48"/>
        <d v="2015-04-08T19:51:14"/>
        <d v="2014-08-29T11:51:03"/>
        <d v="2016-06-14T21:55:08"/>
        <d v="2016-11-15T05:58:35"/>
        <d v="2017-02-08T11:00:35"/>
        <d v="2014-10-09T12:13:23"/>
        <d v="2015-08-09T23:31:09"/>
        <d v="2015-07-14T22:16:59"/>
        <d v="2016-02-08T09:09:20"/>
        <d v="2015-12-03T15:55:41"/>
        <d v="2016-11-21T06:59:03"/>
        <d v="2015-11-19T11:20:09"/>
        <d v="2014-11-09T19:48:45"/>
        <d v="2014-05-12T07:38:47"/>
        <d v="2015-02-20T06:25:26"/>
        <d v="2016-01-12T12:47:27"/>
        <d v="2017-02-01T08:31:28"/>
        <d v="2016-06-30T14:17:33"/>
        <d v="2016-06-30T13:13:14"/>
        <d v="2015-03-18T17:40:10"/>
        <d v="2015-09-25T09:06:58"/>
        <d v="2013-09-25T15:00:10"/>
        <d v="2015-07-22T09:55:13"/>
        <d v="2015-08-06T06:56:47"/>
        <d v="2015-11-04T16:36:37"/>
        <d v="2015-03-20T13:29:34"/>
        <d v="2015-08-19T10:20:39"/>
        <d v="2016-01-11T14:13:36"/>
        <d v="2015-09-28T06:07:45"/>
        <d v="2015-11-10T16:51:36"/>
        <d v="2014-06-30T16:29:40"/>
        <d v="2014-11-19T09:58:36"/>
        <d v="2015-12-06T13:13:10"/>
        <d v="2014-09-30T04:59:59"/>
        <d v="2016-06-08T07:11:10"/>
        <d v="2014-10-11T12:34:49"/>
        <d v="2016-04-22T06:59:34"/>
        <d v="2014-06-02T16:42:23"/>
        <d v="2015-08-25T11:09:25"/>
        <d v="2015-01-28T16:01:34"/>
        <d v="2016-03-06T21:04:51"/>
        <d v="2014-06-15T13:29:10"/>
        <d v="2014-10-20T12:55:40"/>
        <d v="2015-01-30T10:07:20"/>
        <d v="2014-06-30T13:57:05"/>
        <d v="2015-02-26T08:42:10"/>
        <d v="2014-09-10T15:23:43"/>
        <d v="2015-05-30T07:21:58"/>
        <d v="2015-01-23T18:51:10"/>
        <d v="2016-06-30T15:04:50"/>
        <d v="2015-04-18T18:31:16"/>
        <d v="2015-03-26T09:22:37"/>
        <d v="2015-02-23T00:01:00"/>
        <d v="2014-07-13T19:19:26"/>
        <d v="2014-08-26T19:22:19"/>
        <d v="2015-02-12T20:21:58"/>
        <d v="2014-11-21T12:16:00"/>
        <d v="2015-07-02T14:33:43"/>
        <d v="2014-05-28T13:33:28"/>
        <d v="2014-07-09T13:31:03"/>
        <d v="2014-08-19T12:59:32"/>
        <d v="2017-03-07T10:35:34"/>
        <d v="2017-03-06T11:14:37"/>
        <d v="2017-01-21T08:33:50"/>
        <d v="2017-02-21T12:41:54"/>
        <d v="2017-02-07T13:59:18"/>
        <d v="2014-09-16T23:04:43"/>
        <d v="2013-04-27T10:47:23"/>
        <d v="2016-05-22T08:45:26"/>
        <d v="2016-08-29T19:35:41"/>
        <d v="2014-07-07T21:30:28"/>
        <d v="2014-05-21T09:53:10"/>
        <d v="2013-06-06T17:29:20"/>
        <d v="2015-11-14T07:41:24"/>
        <d v="2016-09-16T07:43:16"/>
        <d v="2016-01-18T01:33:48"/>
        <d v="2015-09-07T23:59:53"/>
        <d v="2014-10-22T13:57:29"/>
        <d v="2016-04-05T06:19:05"/>
        <d v="2016-02-17T16:44:54"/>
        <d v="2016-10-12T03:10:53"/>
        <d v="2013-08-07T05:03:18"/>
        <d v="2016-11-30T12:34:13"/>
        <d v="2014-11-01T12:08:08"/>
        <d v="2015-07-13T23:50:59"/>
        <d v="2017-01-10T09:52:15"/>
        <d v="2016-03-23T05:55:11"/>
        <d v="2015-07-13T08:14:23"/>
        <d v="2015-11-25T06:23:54"/>
        <d v="2015-03-31T21:46:37"/>
        <d v="2013-03-18T04:59:35"/>
        <d v="2014-08-21T04:37:02"/>
        <d v="2013-04-25T11:23:48"/>
        <d v="2015-02-08T22:32:54"/>
        <d v="2016-09-13T08:03:12"/>
        <d v="2013-02-10T18:54:10"/>
        <d v="2014-03-24T07:59:33"/>
        <d v="2013-12-03T14:01:27"/>
        <d v="2016-09-06T19:26:44"/>
        <d v="2014-03-21T13:18:37"/>
        <d v="2015-02-09T16:45:52"/>
        <d v="2014-09-29T07:46:42"/>
        <d v="2012-05-01T09:16:27"/>
        <d v="2016-09-18T23:53:27"/>
        <d v="2012-01-29T17:29:58"/>
        <d v="2012-05-15T15:42:48"/>
        <d v="2014-07-30T10:45:11"/>
        <d v="2012-05-15T07:33:17"/>
        <d v="2016-08-03T09:03:22"/>
        <d v="2015-03-05T11:10:37"/>
        <d v="2012-06-18T13:35:45"/>
        <d v="2014-04-18T13:17:22"/>
        <d v="2011-11-08T10:21:44"/>
        <d v="2012-07-27T13:37:03"/>
        <d v="2014-08-12T07:15:51"/>
        <d v="2015-03-09T10:58:47"/>
        <d v="2013-12-12T13:36:41"/>
        <d v="2016-07-22T07:45:32"/>
        <d v="2016-09-26T02:36:23"/>
        <d v="2016-06-03T00:47:46"/>
        <d v="2013-05-21T03:04:18"/>
        <d v="2012-12-03T17:31:33"/>
        <d v="2012-01-18T16:53:15"/>
        <d v="2013-04-09T05:54:44"/>
        <d v="2012-04-30T23:00:31"/>
        <d v="2012-10-12T05:53:48"/>
        <d v="2011-07-12T08:01:58"/>
        <d v="2015-06-17T15:00:50"/>
        <d v="2012-02-28T06:45:23"/>
        <d v="2014-04-16T11:49:50"/>
        <d v="2014-02-16T08:55:30"/>
        <d v="2012-12-14T04:45:40"/>
        <d v="2013-09-20T12:51:34"/>
        <d v="2016-04-14T12:45:21"/>
        <d v="2013-02-05T19:02:08"/>
        <d v="2011-11-15T16:19:14"/>
        <d v="2015-05-11T23:07:56"/>
        <d v="2015-06-17T08:03:24"/>
        <d v="2014-07-26T15:28:26"/>
        <d v="2015-10-23T06:03:41"/>
        <d v="2017-02-08T02:44:48"/>
        <d v="2015-01-14T14:35:54"/>
        <d v="2015-01-22T14:11:58"/>
        <d v="2015-04-09T04:50:46"/>
        <d v="2014-10-08T10:54:03"/>
        <d v="2016-07-06T20:32:47"/>
        <d v="2014-06-25T05:39:40"/>
        <d v="2014-06-17T20:45:52"/>
        <d v="2016-06-29T08:50:43"/>
        <d v="2015-02-20T16:18:54"/>
        <d v="2015-01-12T14:31:43"/>
        <d v="2016-08-09T13:35:59"/>
        <d v="2015-06-27T21:32:39"/>
        <d v="2015-06-21T02:03:25"/>
        <d v="2016-02-16T08:35:59"/>
        <d v="2014-05-21T04:37:21"/>
        <d v="2014-06-05T04:40:28"/>
        <d v="2014-06-08T14:34:00"/>
        <d v="2015-07-16T08:12:01"/>
        <d v="2016-05-16T22:21:10"/>
        <d v="2014-11-05T05:16:06"/>
        <d v="2014-09-17T21:50:09"/>
        <d v="2015-07-07T07:31:47"/>
        <d v="2015-06-02T17:34:36"/>
        <d v="2014-08-30T02:53:10"/>
        <d v="2015-07-28T04:07:53"/>
        <d v="2015-06-29T22:24:50"/>
        <d v="2015-05-30T12:57:18"/>
        <d v="2015-07-23T12:18:55"/>
        <d v="2016-03-22T03:55:25"/>
        <d v="2014-04-29T19:21:04"/>
        <d v="2015-01-24T03:55:03"/>
        <d v="2015-02-19T09:51:38"/>
        <d v="2016-11-19T09:49:21"/>
        <d v="2015-04-09T01:35:15"/>
        <d v="2016-07-08T10:38:29"/>
        <d v="2015-07-03T03:13:12"/>
        <d v="2015-01-19T07:14:22"/>
        <d v="2015-09-03T06:21:26"/>
        <d v="2015-05-15T04:36:49"/>
        <d v="2016-02-01T06:39:49"/>
        <d v="2014-08-24T14:08:55"/>
        <d v="2015-02-25T08:24:52"/>
        <d v="2015-03-03T16:16:46"/>
        <d v="2015-05-11T22:29:56"/>
        <d v="2015-11-04T11:01:26"/>
        <d v="2015-06-15T16:50:12"/>
        <d v="2016-05-04T08:24:26"/>
        <d v="2015-09-06T22:21:09"/>
        <d v="2016-05-05T02:25:18"/>
        <d v="2014-04-29T12:09:08"/>
        <d v="2015-06-16T11:47:50"/>
        <d v="2014-10-26T09:01:34"/>
        <d v="2015-09-20T19:03:53"/>
        <d v="2015-01-15T15:02:10"/>
        <d v="2015-11-05T08:53:37"/>
        <d v="2017-01-10T22:16:58"/>
        <d v="2015-10-30T13:48:04"/>
        <d v="2014-07-22T06:34:56"/>
        <d v="2014-08-01T21:45:54"/>
        <d v="2015-02-24T16:51:19"/>
        <d v="2015-10-14T09:44:57"/>
        <d v="2014-05-25T14:51:35"/>
        <d v="2016-05-02T09:42:30"/>
        <d v="2016-12-05T05:06:20"/>
        <d v="2015-04-08T16:23:53"/>
        <d v="2015-04-14T08:36:34"/>
        <d v="2016-03-24T11:21:05"/>
        <d v="2015-04-29T07:34:19"/>
        <d v="2016-03-24T02:16:40"/>
        <d v="2014-08-06T16:10:11"/>
        <d v="2016-01-20T16:03:49"/>
        <d v="2014-05-21T17:05:03"/>
        <d v="2014-07-15T20:34:57"/>
        <d v="2015-04-17T09:11:59"/>
        <d v="2015-12-31T16:11:11"/>
        <d v="2015-06-09T16:54:07"/>
        <d v="2016-12-22T14:04:55"/>
        <d v="2014-11-11T05:04:55"/>
        <d v="2015-08-17T00:41:44"/>
        <d v="2016-04-20T11:12:56"/>
        <d v="2015-09-10T06:10:48"/>
        <d v="2014-05-25T10:57:09"/>
        <d v="2014-07-11T08:12:03"/>
        <d v="2015-06-17T06:43:27"/>
        <d v="2014-11-06T18:44:19"/>
        <d v="2016-09-14T14:55:21"/>
        <d v="2016-06-09T20:41:12"/>
        <d v="2016-09-05T11:50:54"/>
        <d v="2016-06-19T06:14:41"/>
        <d v="2014-04-16T20:32:45"/>
        <d v="2014-12-01T09:43:33"/>
        <d v="2015-04-20T18:47:18"/>
        <d v="2014-12-29T11:37:11"/>
        <d v="2016-12-18T12:16:26"/>
        <d v="2016-04-04T19:04:53"/>
        <d v="2015-06-16T09:51:19"/>
        <d v="2016-10-29T14:55:24"/>
        <d v="2015-05-04T06:46:35"/>
        <d v="2015-12-21T09:24:21"/>
        <d v="2015-07-07T13:44:12"/>
        <d v="2014-10-04T06:20:36"/>
        <d v="2016-04-01T06:18:38"/>
        <d v="2016-01-01T13:40:37"/>
        <d v="2014-11-05T09:27:15"/>
        <d v="2015-02-11T17:50:01"/>
        <d v="2015-09-14T07:11:24"/>
        <d v="2014-12-12T02:15:24"/>
        <d v="2014-10-10T04:50:40"/>
        <d v="2014-07-30T12:43:05"/>
        <d v="2014-07-11T09:49:52"/>
        <d v="2016-02-15T13:12:08"/>
        <d v="2014-08-18T09:08:24"/>
        <d v="2014-11-10T10:33:15"/>
        <d v="2015-02-02T15:40:15"/>
        <d v="2014-06-21T05:19:52"/>
        <d v="2016-11-27T13:48:41"/>
        <d v="2015-09-11T07:30:58"/>
        <d v="2015-10-01T07:57:33"/>
        <d v="2016-05-24T17:52:38"/>
        <d v="2014-07-09T21:37:12"/>
        <d v="2014-12-09T13:42:19"/>
        <d v="2015-07-25T02:33:16"/>
        <d v="2015-07-10T20:00:18"/>
        <d v="2014-10-28T15:13:51"/>
        <d v="2016-08-23T17:21:53"/>
        <d v="2015-07-14T07:34:26"/>
        <d v="2016-03-15T13:03:57"/>
        <d v="2016-05-09T09:33:39"/>
        <d v="2014-10-16T22:23:21"/>
        <d v="2015-04-13T12:11:27"/>
        <d v="2015-05-18T10:27:06"/>
        <d v="2015-12-15T19:09:34"/>
        <d v="2014-07-08T14:08:59"/>
        <d v="2015-01-13T13:46:34"/>
        <d v="2016-02-15T01:33:10"/>
        <d v="2014-04-26T03:26:29"/>
        <d v="2015-08-28T21:37:27"/>
        <d v="2015-10-01T07:06:47"/>
        <d v="2014-07-06T06:52:09"/>
        <d v="2015-02-23T11:01:10"/>
        <d v="2014-08-26T13:16:44"/>
        <d v="2015-04-03T12:58:47"/>
        <d v="2015-01-08T19:39:39"/>
        <d v="2015-04-09T05:21:50"/>
        <d v="2014-08-12T06:01:08"/>
        <d v="2015-02-09T10:22:59"/>
        <d v="2014-06-16T08:03:49"/>
        <d v="2016-02-03T15:57:26"/>
        <d v="2014-04-25T05:32:38"/>
        <d v="2015-04-07T06:01:04"/>
        <d v="2014-08-20T22:59:23"/>
        <d v="2015-01-20T19:57:17"/>
        <d v="2016-05-05T14:57:33"/>
        <d v="2014-05-16T07:16:04"/>
        <d v="2016-07-02T06:00:08"/>
        <d v="2014-09-30T07:37:03"/>
        <d v="2014-06-13T02:58:33"/>
        <d v="2014-12-31T08:53:34"/>
        <d v="2014-07-25T11:25:12"/>
        <d v="2014-12-09T10:33:38"/>
        <d v="2015-01-30T15:02:35"/>
        <d v="2015-11-26T11:17:39"/>
        <d v="2015-03-13T19:06:20"/>
        <d v="2015-05-08T13:56:38"/>
        <d v="2015-04-23T19:21:00"/>
        <d v="2016-07-16T04:44:52"/>
        <d v="2016-10-06T05:29:27"/>
        <d v="2015-04-03T07:34:53"/>
        <d v="2015-10-20T11:45:17"/>
        <d v="2015-12-24T00:45:52"/>
        <d v="2014-08-21T11:16:13"/>
        <d v="2016-09-15T08:33:59"/>
        <d v="2015-09-08T11:00:21"/>
        <d v="2017-02-24T06:00:03"/>
        <d v="2015-05-17T09:47:29"/>
        <d v="2016-04-04T15:00:50"/>
        <d v="2015-01-26T16:16:12"/>
        <d v="2016-03-09T10:41:57"/>
        <d v="2016-05-07T16:12:05"/>
        <d v="2014-08-12T10:10:23"/>
        <d v="2015-02-25T21:05:59"/>
        <d v="2015-01-31T21:51:46"/>
        <d v="2015-06-02T03:17:04"/>
        <d v="2014-07-07T13:50:19"/>
        <d v="2015-06-07T09:30:33"/>
        <d v="2015-08-17T09:43:32"/>
        <d v="2015-02-06T20:44:52"/>
        <d v="2016-08-03T04:34:20"/>
        <d v="2015-04-03T10:52:33"/>
        <d v="2014-06-18T08:04:11"/>
        <d v="2014-08-01T07:47:58"/>
        <d v="2016-11-19T18:38:40"/>
        <d v="2015-12-03T11:38:28"/>
        <d v="2014-08-28T17:27:51"/>
        <d v="2014-10-29T08:24:46"/>
        <d v="2016-02-25T09:32:10"/>
        <d v="2015-01-22T13:08:54"/>
        <d v="2014-10-10T07:22:27"/>
        <d v="2014-12-20T11:47:03"/>
        <d v="2015-08-03T13:58:50"/>
        <d v="2015-08-09T05:25:56"/>
        <d v="2016-01-12T08:29:03"/>
        <d v="2014-09-12T07:10:36"/>
        <d v="2016-07-24T22:41:21"/>
        <d v="2016-10-11T15:22:08"/>
        <d v="2016-03-02T04:00:06"/>
        <d v="2016-09-13T23:22:31"/>
        <d v="2016-05-21T00:41:21"/>
        <d v="2015-11-28T16:29:22"/>
        <d v="2015-12-03T05:47:00"/>
        <d v="2017-01-05T12:05:30"/>
        <d v="2016-09-09T10:25:10"/>
        <d v="2016-01-21T12:07:47"/>
        <d v="2014-09-03T03:29:32"/>
        <d v="2016-12-20T07:57:51"/>
        <d v="2015-03-27T13:54:00"/>
        <d v="2017-02-09T09:36:33"/>
        <d v="2014-05-18T20:38:49"/>
        <d v="2017-02-14T09:46:00"/>
        <d v="2017-01-17T11:51:10"/>
        <d v="2016-06-13T13:29:42"/>
        <d v="2012-11-26T12:04:12"/>
        <d v="2016-01-29T12:22:56"/>
        <d v="2014-10-16T13:08:44"/>
        <d v="2014-09-06T08:11:45"/>
        <d v="2014-11-14T10:09:51"/>
        <d v="2015-04-03T21:11:23"/>
        <d v="2015-12-21T21:05:19"/>
        <d v="2014-10-27T05:40:40"/>
        <d v="2014-12-23T11:58:39"/>
        <d v="2015-11-26T03:15:16"/>
        <d v="2015-01-20T08:52:10"/>
        <d v="2015-05-22T12:04:09"/>
        <d v="2014-10-07T18:58:00"/>
        <d v="2014-05-26T09:27:18"/>
        <d v="2014-05-19T05:09:12"/>
        <d v="2014-07-21T12:24:03"/>
        <d v="2015-06-07T23:09:36"/>
        <d v="2014-04-29T12:00:20"/>
        <d v="2015-06-15T12:18:53"/>
        <d v="2016-10-17T06:51:09"/>
        <d v="2016-07-13T14:53:29"/>
        <d v="2015-04-27T08:13:06"/>
        <d v="2012-09-06T15:51:15"/>
        <d v="2014-05-02T04:13:33"/>
        <d v="2017-02-17T03:01:32"/>
        <d v="2015-02-18T08:54:11"/>
        <d v="2016-07-15T22:20:25"/>
        <d v="2014-10-20T09:00:47"/>
        <d v="2015-08-17T09:56:11"/>
        <d v="2016-08-15T13:10:47"/>
        <d v="2015-08-11T17:04:19"/>
        <d v="2016-07-18T18:38:45"/>
        <d v="2016-10-01T04:50:55"/>
        <d v="2013-04-04T05:26:49"/>
        <d v="2013-07-11T10:50:44"/>
        <d v="2010-07-19T13:26:13"/>
        <d v="2016-01-03T22:03:17"/>
        <d v="2013-12-02T11:03:58"/>
        <d v="2015-06-22T11:00:21"/>
        <d v="2015-12-21T12:50:48"/>
        <d v="2015-09-06T08:30:47"/>
        <d v="2015-03-19T17:41:39"/>
        <d v="2016-01-18T09:26:38"/>
        <d v="2014-07-22T19:44:15"/>
        <d v="2014-08-11T11:16:26"/>
        <d v="2016-03-14T15:44:14"/>
        <d v="2014-12-02T13:37:42"/>
        <d v="2015-05-14T16:20:55"/>
        <d v="2016-04-04T20:02:40"/>
        <d v="2017-01-09T01:59:05"/>
        <d v="2015-04-28T08:04:54"/>
        <d v="2014-08-11T10:16:53"/>
        <d v="2015-01-23T11:59:14"/>
        <d v="2014-11-10T14:59:50"/>
        <d v="2014-07-31T07:16:24"/>
        <d v="2016-03-04T07:36:51"/>
        <d v="2016-03-31T00:59:00"/>
        <d v="2014-07-09T14:27:26"/>
        <d v="2015-08-28T22:35:34"/>
        <d v="2014-07-14T10:49:08"/>
        <d v="2015-09-01T04:51:32"/>
        <d v="2016-09-17T14:08:58"/>
        <d v="2015-10-21T19:07:26"/>
        <d v="2014-07-04T17:19:32"/>
        <d v="2016-06-09T21:28:57"/>
        <d v="2015-08-10T14:31:19"/>
        <d v="2015-09-16T08:35:52"/>
        <d v="2014-11-14T12:00:34"/>
        <d v="2016-11-16T09:36:09"/>
        <d v="2015-04-03T09:34:41"/>
        <d v="2016-10-15T08:34:22"/>
        <d v="2015-04-17T08:25:00"/>
        <d v="2016-02-09T05:42:39"/>
        <d v="2016-06-29T18:27:20"/>
        <d v="2015-08-10T07:38:43"/>
        <d v="2017-01-31T14:57:58"/>
        <d v="2015-01-26T19:19:55"/>
        <d v="2015-02-20T09:07:15"/>
        <d v="2014-10-27T16:40:44"/>
        <d v="2015-08-20T20:21:31"/>
        <d v="2015-10-16T14:09:06"/>
        <d v="2014-08-02T05:31:18"/>
        <d v="2015-04-06T09:22:11"/>
        <d v="2015-08-30T13:12:39"/>
        <d v="2015-06-18T08:05:59"/>
        <d v="2016-10-21T19:36:30"/>
        <d v="2014-12-08T05:44:07"/>
        <d v="2016-06-07T05:01:23"/>
        <d v="2015-03-02T11:39:05"/>
        <d v="2016-07-15T14:45:43"/>
        <d v="2015-09-08T06:51:52"/>
        <d v="2014-05-01T13:49:01"/>
        <d v="2015-07-22T11:05:56"/>
        <d v="2016-06-01T16:36:20"/>
        <d v="2015-04-20T11:48:46"/>
        <d v="2016-09-16T04:05:01"/>
        <d v="2015-12-21T11:00:49"/>
        <d v="2016-01-12T20:33:11"/>
        <d v="2014-09-20T06:56:15"/>
        <d v="2015-06-16T01:12:17"/>
        <d v="2016-07-04T00:10:18"/>
        <d v="2015-04-12T19:45:06"/>
        <d v="2015-01-02T13:48:31"/>
        <d v="2014-08-25T09:15:16"/>
        <d v="2015-08-25T02:17:56"/>
        <d v="2015-05-04T11:32:31"/>
        <d v="2015-02-27T08:19:54"/>
        <d v="2014-07-23T19:00:10"/>
        <d v="2017-01-09T16:45:19"/>
        <d v="2014-09-03T06:17:00"/>
        <d v="2016-09-01T18:55:34"/>
        <d v="2015-03-18T09:33:02"/>
        <d v="2014-07-23T07:10:50"/>
        <d v="2016-05-06T02:43:47"/>
        <d v="2015-03-18T04:22:05"/>
        <d v="2016-05-19T00:59:20"/>
        <d v="2016-06-13T07:35:23"/>
        <d v="2015-02-24T17:05:32"/>
        <d v="2016-03-06T14:36:36"/>
        <d v="2014-07-28T08:18:55"/>
        <d v="2016-11-04T14:22:12"/>
        <d v="2016-06-09T15:49:58"/>
        <d v="2014-12-04T10:43:21"/>
        <d v="2015-12-07T20:57:52"/>
        <d v="2016-02-26T16:26:02"/>
        <d v="2015-01-30T12:33:49"/>
        <d v="2017-02-14T11:49:01"/>
        <d v="2017-03-09T12:13:39"/>
        <d v="2017-03-14T07:21:56"/>
        <d v="2017-03-09T05:54:05"/>
        <d v="2017-02-20T00:24:20"/>
        <d v="2017-02-22T05:33:54"/>
        <d v="2017-03-06T09:16:59"/>
        <d v="2017-03-12T19:38:41"/>
        <d v="2017-02-23T03:05:54"/>
        <d v="2017-03-13T13:14:29"/>
        <d v="2017-03-15T07:30:07"/>
        <d v="2017-02-18T22:29:20"/>
        <d v="2017-03-08T09:15:03"/>
        <d v="2017-03-06T10:04:48"/>
        <d v="2017-02-17T04:18:59"/>
        <d v="2017-03-14T00:35:56"/>
        <d v="2017-03-02T04:55:07"/>
        <d v="2017-01-26T16:58:54"/>
        <d v="2017-03-02T08:22:46"/>
        <d v="2014-09-27T15:15:55"/>
        <d v="2014-09-09T07:58:04"/>
        <d v="2012-11-12T16:25:00"/>
        <d v="2010-10-26T22:20:03"/>
        <d v="2014-08-11T12:09:34"/>
        <d v="2013-10-03T12:49:27"/>
        <d v="2011-03-30T19:42:17"/>
        <d v="2012-03-02T13:00:58"/>
        <d v="2012-11-20T03:58:45"/>
        <d v="2012-04-27T14:52:24"/>
        <d v="2014-07-09T10:55:05"/>
        <d v="2013-06-22T12:09:12"/>
        <d v="2011-12-06T17:36:01"/>
        <d v="2014-07-20T22:21:27"/>
        <d v="2014-09-15T04:52:02"/>
        <d v="2014-06-09T08:27:42"/>
        <d v="2014-05-16T10:05:25"/>
        <d v="2014-05-07T11:20:15"/>
        <d v="2011-04-10T19:49:20"/>
        <d v="2014-10-28T08:35:53"/>
        <d v="2014-07-18T20:13:01"/>
        <d v="2014-05-12T18:32:33"/>
        <d v="2013-11-13T09:42:41"/>
        <d v="2014-05-29T17:55:44"/>
        <d v="2016-04-06T06:35:58"/>
        <d v="2012-01-15T09:31:08"/>
        <d v="2014-08-27T13:04:52"/>
        <d v="2014-08-11T12:45:08"/>
        <d v="2010-12-19T13:17:07"/>
        <d v="2013-07-22T14:20:31"/>
        <d v="2014-05-22T08:00:09"/>
        <d v="2014-06-16T06:31:15"/>
        <d v="2013-04-11T08:51:11"/>
        <d v="2014-05-21T01:54:09"/>
        <d v="2014-05-19T23:26:27"/>
        <d v="2011-12-06T14:47:01"/>
        <d v="2013-08-05T11:04:29"/>
        <d v="2014-06-01T15:50:31"/>
        <d v="2014-07-09T15:27:21"/>
        <d v="2014-08-17T14:10:38"/>
        <d v="2014-07-15T07:59:33"/>
        <d v="2015-05-20T01:58:22"/>
        <d v="2015-04-24T00:18:52"/>
        <d v="2016-11-08T19:37:55"/>
        <d v="2016-06-17T10:07:49"/>
        <d v="2015-01-14T14:34:19"/>
        <d v="2015-01-06T15:14:16"/>
        <d v="2015-06-26T17:29:58"/>
        <d v="2015-01-13T06:15:42"/>
        <d v="2015-06-02T06:21:15"/>
        <d v="2015-01-05T03:50:18"/>
        <d v="2015-01-09T02:11:17"/>
        <d v="2014-08-07T10:16:58"/>
        <d v="2016-03-30T23:41:41"/>
        <d v="2014-08-10T10:24:37"/>
        <d v="2015-10-16T12:29:06"/>
        <d v="2015-08-26T15:43:42"/>
        <d v="2015-06-17T08:27:59"/>
        <d v="2015-04-01T00:59:32"/>
        <d v="2015-08-19T22:37:31"/>
        <d v="2015-02-21T22:40:07"/>
        <d v="2014-07-07T06:31:17"/>
        <d v="2014-05-19T07:17:38"/>
        <d v="2012-04-14T14:28:39"/>
        <d v="2014-07-14T06:04:40"/>
        <d v="2014-07-09T11:05:51"/>
        <d v="2015-06-16T10:19:19"/>
        <d v="2015-11-29T11:01:13"/>
        <d v="2015-08-03T07:57:51"/>
        <d v="2015-06-10T03:06:11"/>
        <d v="2016-10-05T05:06:24"/>
        <d v="2014-11-27T16:03:06"/>
        <d v="2015-02-15T15:35:47"/>
        <d v="2017-02-06T12:00:04"/>
        <d v="2015-05-31T08:43:23"/>
        <d v="2015-09-23T05:58:17"/>
        <d v="2015-07-21T12:02:56"/>
        <d v="2016-11-23T12:25:13"/>
        <d v="2016-05-13T05:25:38"/>
        <d v="2015-09-30T06:00:12"/>
        <d v="2016-12-18T13:10:36"/>
        <d v="2015-11-15T09:01:24"/>
        <d v="2014-10-20T22:59:58"/>
        <d v="2014-09-15T20:02:06"/>
        <d v="2016-03-17T14:39:07"/>
        <d v="2016-04-03T11:31:57"/>
        <d v="2017-01-31T11:19:15"/>
        <d v="2016-12-30T10:56:48"/>
        <d v="2016-06-01T00:20:51"/>
        <d v="2016-11-28T14:00:33"/>
        <d v="2015-09-05T03:23:04"/>
        <d v="2015-06-01T04:14:58"/>
        <d v="2015-09-30T18:08:13"/>
        <d v="2017-01-19T08:39:08"/>
        <d v="2014-09-10T23:47:50"/>
        <d v="2014-08-20T10:08:12"/>
        <d v="2015-09-14T18:19:22"/>
        <d v="2016-11-01T08:39:42"/>
        <d v="2015-05-11T06:24:18"/>
        <d v="2015-08-14T03:20:00"/>
        <d v="2015-06-12T02:25:12"/>
        <d v="2015-03-05T13:19:17"/>
        <d v="2015-05-21T09:55:14"/>
        <d v="2014-10-06T09:48:44"/>
        <d v="2015-05-22T09:32:46"/>
        <d v="2016-08-08T03:20:40"/>
        <d v="2016-08-20T05:50:28"/>
        <d v="2015-02-23T18:03:29"/>
        <d v="2014-09-07T10:26:15"/>
        <d v="2015-05-20T05:46:17"/>
        <d v="2017-01-23T05:25:52"/>
        <d v="2014-12-09T13:17:41"/>
        <d v="2016-09-01T10:15:45"/>
        <d v="2015-10-26T08:08:38"/>
        <d v="2015-06-16T09:24:36"/>
        <d v="2014-11-20T23:34:22"/>
        <d v="2015-10-07T04:23:08"/>
        <d v="2015-01-12T11:12:18"/>
        <d v="2015-11-03T09:05:15"/>
        <d v="2015-05-12T04:52:02"/>
        <d v="2015-06-17T10:11:00"/>
        <d v="2016-08-08T13:42:08"/>
        <d v="2015-05-13T01:29:57"/>
        <d v="2015-06-12T04:47:45"/>
        <d v="2014-10-03T02:29:35"/>
        <d v="2015-10-07T04:00:09"/>
        <d v="2016-08-29T11:14:02"/>
        <d v="2016-01-31T08:54:32"/>
        <d v="2015-01-13T13:07:51"/>
        <d v="2016-02-26T14:47:59"/>
        <d v="2014-10-19T08:23:26"/>
        <d v="2015-04-30T12:21:43"/>
        <d v="2016-03-01T18:27:39"/>
        <d v="2015-04-27T10:09:58"/>
        <d v="2015-08-02T16:28:25"/>
        <d v="2016-03-15T20:39:48"/>
        <d v="2016-01-10T09:51:38"/>
        <d v="2016-01-11T13:14:13"/>
        <d v="2017-01-27T14:37:06"/>
        <d v="2016-07-16T12:09:42"/>
        <d v="2015-11-03T10:00:28"/>
        <d v="2016-05-15T10:35:15"/>
        <d v="2017-01-23T00:50:02"/>
        <d v="2017-02-09T04:21:31"/>
        <d v="2015-08-16T08:51:40"/>
        <d v="2015-10-05T10:29:08"/>
        <d v="2017-02-02T02:12:32"/>
        <d v="2015-05-17T04:59:14"/>
        <d v="2016-08-27T02:37:09"/>
        <d v="2015-11-01T10:09:32"/>
        <d v="2015-07-08T10:30:56"/>
        <d v="2015-08-23T14:59:28"/>
        <d v="2015-09-14T14:01:03"/>
        <d v="2015-04-08T09:51:02"/>
        <d v="2016-06-17T09:39:36"/>
        <d v="2016-11-07T00:26:16"/>
        <d v="2015-02-21T07:38:04"/>
        <d v="2016-11-22T06:59:12"/>
        <d v="2015-07-01T12:32:28"/>
        <d v="2016-05-02T21:15:42"/>
        <d v="2016-04-14T17:22:19"/>
        <d v="2016-03-23T13:02:45"/>
        <d v="2016-09-15T07:36:18"/>
        <d v="2015-09-06T14:17:05"/>
        <d v="2015-09-16T23:00:10"/>
        <d v="2016-10-21T11:25:46"/>
        <d v="2016-01-12T21:51:57"/>
        <d v="2015-04-10T22:25:11"/>
        <d v="2016-04-05T23:17:21"/>
        <d v="2014-07-06T12:54:35"/>
        <d v="2016-05-08T16:57:04"/>
        <d v="2016-03-01T23:14:53"/>
        <d v="2014-12-17T06:03:06"/>
        <d v="2016-05-22T17:05:57"/>
        <d v="2014-10-01T18:24:25"/>
        <d v="2016-05-30T16:14:56"/>
        <d v="2016-08-26T00:46:48"/>
        <d v="2016-05-22T05:59:50"/>
        <d v="2015-03-01T10:51:17"/>
        <d v="2015-02-06T09:08:25"/>
        <d v="2016-04-08T00:59:26"/>
        <d v="2014-07-02T05:48:03"/>
        <d v="2014-07-16T23:45:08"/>
        <d v="2015-03-02T13:17:48"/>
        <d v="2015-09-01T08:44:46"/>
        <d v="2014-06-19T12:38:50"/>
        <d v="2015-05-24T08:14:40"/>
        <d v="2015-06-30T04:30:22"/>
        <d v="2014-07-07T08:10:46"/>
        <d v="2016-03-08T01:34:06"/>
        <d v="2014-09-18T22:46:07"/>
        <d v="2017-02-03T05:48:00"/>
        <d v="2016-06-28T07:58:38"/>
        <d v="2016-11-11T15:22:34"/>
        <d v="2016-05-20T11:10:21"/>
        <d v="2015-02-26T23:06:50"/>
        <d v="2016-03-23T13:59:44"/>
        <d v="2014-07-30T20:48:13"/>
        <d v="2015-02-17T18:32:48"/>
        <d v="2015-02-18T16:35:10"/>
        <d v="2016-04-24T05:14:14"/>
        <d v="2016-04-06T05:24:40"/>
        <d v="2016-05-22T18:39:32"/>
        <d v="2015-10-25T08:50:11"/>
        <d v="2014-06-16T01:29:25"/>
        <d v="2016-05-05T15:49:38"/>
        <d v="2016-04-19T02:22:30"/>
        <d v="2015-09-23T09:26:46"/>
        <d v="2016-04-29T06:52:07"/>
        <d v="2016-06-15T11:34:32"/>
        <d v="2014-07-02T02:01:50"/>
        <d v="2014-10-19T23:27:59"/>
        <d v="2017-01-10T17:22:14"/>
        <d v="2016-11-22T17:59:03"/>
        <d v="2014-08-14T16:36:30"/>
        <d v="2015-02-20T18:11:57"/>
        <d v="2014-07-31T10:30:45"/>
        <d v="2016-02-22T15:27:29"/>
        <d v="2015-11-12T18:26:32"/>
        <d v="2015-04-12T17:37:17"/>
        <d v="2015-07-07T14:24:54"/>
        <d v="2014-11-25T20:47:39"/>
        <d v="2016-11-15T16:59:40"/>
        <d v="2016-11-16T00:01:25"/>
        <d v="2015-11-04T12:59:25"/>
        <d v="2014-08-04T05:09:16"/>
        <d v="2015-06-24T12:30:40"/>
        <d v="2015-09-28T09:33:36"/>
        <d v="2014-05-06T06:39:33"/>
        <d v="2015-02-24T08:49:54"/>
        <d v="2015-02-18T09:34:59"/>
        <d v="2014-08-07T00:31:46"/>
        <d v="2015-08-09T04:20:00"/>
        <d v="2014-10-25T14:52:58"/>
        <d v="2015-02-08T20:26:23"/>
        <d v="2016-07-08T02:20:56"/>
        <d v="2016-06-03T10:47:00"/>
        <d v="2015-10-14T18:06:08"/>
        <d v="2014-11-10T12:49:12"/>
        <d v="2014-11-03T07:28:26"/>
        <d v="2014-11-04T10:18:08"/>
        <d v="2015-05-19T03:04:01"/>
        <d v="2016-05-04T05:31:22"/>
        <d v="2014-06-25T10:35:45"/>
        <d v="2014-07-10T05:05:48"/>
        <d v="2016-03-17T12:17:35"/>
        <d v="2014-10-11T14:07:10"/>
        <d v="2014-06-27T06:17:25"/>
        <d v="2015-05-16T09:05:44"/>
        <d v="2014-05-05T02:43:09"/>
        <d v="2016-01-09T03:28:49"/>
        <d v="2014-10-29T10:02:56"/>
        <d v="2015-01-22T14:05:25"/>
        <d v="2014-07-14T14:53:34"/>
        <d v="2015-07-08T09:22:26"/>
        <d v="2015-10-13T06:50:43"/>
        <d v="2015-05-26T03:05:24"/>
        <d v="2015-05-28T04:05:02"/>
        <d v="2016-02-09T16:24:46"/>
        <d v="2014-06-01T03:49:36"/>
        <d v="2014-06-06T02:08:09"/>
        <d v="2014-06-18T15:48:24"/>
        <d v="2016-06-23T11:32:38"/>
        <d v="2016-05-09T16:59:50"/>
        <d v="2015-09-17T16:32:52"/>
        <d v="2014-08-28T15:01:02"/>
        <d v="2015-02-18T09:35:38"/>
        <d v="2016-11-01T11:58:45"/>
        <d v="2016-04-06T19:27:36"/>
        <d v="2015-03-26T01:54:05"/>
        <d v="2014-09-12T13:55:48"/>
        <d v="2014-04-23T12:01:47"/>
        <d v="2016-03-19T11:43:05"/>
        <d v="2016-02-04T18:10:02"/>
        <d v="2015-02-02T10:59:23"/>
        <d v="2015-11-15T05:29:36"/>
        <d v="2015-03-25T13:52:21"/>
        <d v="2015-01-14T08:14:44"/>
        <d v="2014-09-02T06:48:56"/>
        <d v="2014-09-01T17:21:43"/>
        <d v="2014-06-02T07:29:12"/>
        <d v="2015-02-03T09:17:27"/>
        <d v="2016-10-18T16:31:01"/>
        <d v="2014-06-30T14:41:41"/>
        <d v="2014-07-19T09:32:33"/>
        <d v="2016-01-11T05:56:54"/>
        <d v="2014-05-16T17:30:55"/>
        <d v="2014-06-10T01:07:49"/>
        <d v="2016-07-21T06:48:13"/>
        <d v="2014-07-31T04:59:53"/>
        <d v="2015-07-20T09:03:40"/>
        <d v="2015-04-06T14:16:07"/>
        <d v="2016-01-05T13:52:10"/>
        <d v="2014-06-18T18:57:08"/>
        <d v="2015-10-17T02:18:41"/>
        <d v="2015-04-30T12:11:12"/>
        <d v="2014-08-10T04:35:46"/>
        <d v="2016-05-30T22:59:46"/>
        <d v="2015-09-25T04:43:56"/>
        <d v="2015-01-12T11:58:45"/>
        <d v="2016-02-02T13:20:12"/>
        <d v="2014-11-16T18:51:29"/>
        <d v="2016-06-10T17:15:38"/>
        <d v="2015-02-01T08:54:31"/>
        <d v="2015-03-25T09:22:07"/>
        <d v="2014-06-30T07:20:26"/>
        <d v="2016-06-14T15:29:16"/>
        <d v="2014-07-01T08:45:59"/>
        <d v="2016-09-13T10:00:27"/>
        <d v="2014-06-30T20:56:07"/>
        <d v="2015-01-12T08:57:37"/>
        <d v="2015-01-06T20:51:43"/>
        <d v="2016-04-20T03:31:00"/>
        <d v="2014-08-01T04:39:12"/>
        <d v="2016-09-30T07:11:19"/>
        <d v="2015-06-24T13:33:48"/>
        <d v="2016-08-30T14:03:05"/>
        <d v="2016-07-23T19:07:17"/>
        <d v="2015-07-15T07:01:12"/>
        <d v="2016-02-19T16:27:30"/>
        <d v="2015-02-18T08:07:12"/>
        <d v="2016-08-23T10:22:09"/>
        <d v="2016-03-29T07:24:05"/>
        <d v="2016-06-07T16:31:42"/>
        <d v="2014-07-21T11:41:30"/>
        <d v="2014-10-15T20:05:31"/>
        <d v="2015-02-27T12:01:36"/>
        <d v="2016-06-20T04:02:11"/>
        <d v="2014-10-06T13:08:24"/>
        <d v="2014-10-08T22:43:10"/>
        <d v="2015-05-04T09:40:43"/>
        <d v="2015-02-18T14:00:22"/>
        <d v="2014-05-22T12:31:20"/>
        <d v="2015-06-15T23:37:07"/>
        <d v="2014-12-15T21:56:28"/>
        <d v="2014-06-06T10:31:06"/>
        <d v="2014-06-03T08:03:01"/>
        <d v="2016-05-16T10:14:59"/>
        <d v="2016-01-03T08:38:00"/>
        <d v="2015-05-02T13:00:01"/>
        <d v="2015-05-25T14:34:12"/>
        <d v="2015-03-24T10:26:00"/>
        <d v="2014-04-24T07:15:31"/>
        <d v="2016-03-14T11:15:24"/>
        <d v="2015-04-26T21:59:44"/>
        <d v="2015-09-20T16:13:17"/>
        <d v="2014-07-28T12:47:16"/>
        <d v="2016-11-14T21:09:35"/>
        <d v="2014-10-03T10:18:29"/>
        <d v="2016-08-02T12:19:26"/>
        <d v="2016-05-21T09:48:24"/>
        <d v="2016-03-29T19:48:24"/>
        <d v="2015-05-07T16:52:05"/>
        <d v="2016-02-19T14:03:58"/>
        <d v="2015-08-17T10:19:55"/>
        <d v="2016-03-01T12:08:44"/>
        <d v="2016-06-24T03:28:48"/>
        <d v="2015-10-20T09:58:11"/>
        <d v="2014-05-01T14:27:25"/>
        <d v="2014-07-09T09:37:20"/>
        <d v="2016-05-01T14:08:57"/>
        <d v="2016-04-17T09:30:53"/>
        <d v="2014-11-07T12:37:46"/>
        <d v="2014-06-12T06:54:06"/>
        <d v="2014-10-15T12:58:15"/>
        <d v="2015-02-22T04:53:12"/>
        <d v="2014-05-21T18:18:32"/>
        <d v="2015-01-16T12:19:12"/>
        <d v="2015-05-01T10:32:51"/>
        <d v="2014-08-04T16:14:30"/>
        <d v="2014-06-04T11:37:14"/>
        <d v="2014-09-11T10:48:19"/>
        <d v="2015-02-02T06:22:30"/>
        <d v="2015-08-11T11:46:52"/>
        <d v="2014-08-30T00:40:20"/>
        <d v="2015-08-18T10:57:26"/>
        <d v="2016-07-30T01:32:28"/>
        <d v="2014-08-29T10:19:33"/>
        <d v="2015-07-29T08:41:46"/>
        <d v="2016-03-31T00:02:51"/>
        <d v="2015-06-11T16:33:25"/>
        <d v="2016-12-29T04:01:58"/>
        <d v="2015-06-22T10:16:58"/>
        <d v="2016-03-13T06:57:37"/>
        <d v="2016-05-31T07:42:14"/>
        <d v="2014-09-02T06:23:47"/>
        <d v="2015-10-12T10:16:07"/>
        <d v="2015-08-27T07:00:23"/>
        <d v="2015-09-01T07:21:50"/>
        <d v="2015-11-20T09:27:05"/>
        <d v="2014-10-11T00:30:16"/>
        <d v="2016-07-20T02:05:40"/>
        <d v="2016-08-18T10:08:42"/>
        <d v="2016-05-26T16:04:51"/>
        <d v="2015-08-06T09:31:15"/>
        <d v="2014-07-09T06:23:42"/>
        <d v="2015-05-26T10:07:39"/>
        <d v="2015-02-05T11:57:37"/>
        <d v="2015-03-12T11:22:39"/>
        <d v="2015-03-10T07:51:24"/>
        <d v="2016-04-19T17:53:21"/>
        <d v="2016-02-11T14:36:54"/>
        <d v="2015-08-07T01:27:53"/>
        <d v="2016-04-02T13:26:38"/>
        <d v="2014-04-24T04:22:50"/>
        <d v="2014-05-29T06:05:24"/>
        <d v="2015-07-10T16:41:20"/>
        <d v="2015-01-11T17:12:39"/>
        <d v="2016-10-18T02:36:34"/>
        <d v="2014-06-18T07:35:24"/>
        <d v="2014-03-31T22:38:31"/>
        <d v="2015-05-15T11:36:15"/>
        <d v="2015-07-08T18:18:28"/>
        <d v="2015-04-21T13:21:06"/>
        <d v="2015-07-18T08:19:38"/>
        <d v="2016-03-04T10:17:07"/>
        <d v="2016-07-04T08:07:36"/>
        <d v="2015-08-20T06:57:29"/>
        <d v="2014-12-01T09:50:08"/>
        <d v="2014-12-24T04:11:23"/>
        <d v="2015-05-11T11:27:24"/>
        <d v="2014-08-18T09:46:34"/>
        <d v="2014-12-09T08:31:36"/>
        <d v="2014-12-02T23:58:03"/>
        <d v="2014-09-30T12:36:53"/>
        <d v="2015-05-22T05:41:22"/>
        <d v="2014-10-09T01:00:46"/>
        <d v="2014-10-14T14:37:28"/>
        <d v="2016-07-10T10:48:47"/>
        <d v="2016-10-06T05:10:54"/>
        <d v="2015-03-30T10:53:03"/>
        <d v="2016-03-31T09:36:17"/>
        <d v="2016-03-01T10:17:36"/>
        <d v="2015-01-21T20:13:42"/>
        <d v="2014-07-16T03:18:30"/>
        <d v="2016-03-21T18:18:02"/>
        <d v="2016-02-18T02:13:25"/>
        <d v="2015-06-12T23:35:44"/>
        <d v="2014-11-21T09:11:30"/>
        <d v="2016-07-25T08:44:30"/>
        <d v="2016-05-13T04:57:34"/>
        <d v="2015-04-07T11:53:30"/>
        <d v="2015-05-01T07:32:27"/>
        <d v="2014-09-20T00:00:34"/>
        <d v="2014-12-30T14:45:44"/>
        <d v="2014-12-15T11:55:07"/>
        <d v="2014-12-01T13:33:59"/>
        <d v="2016-08-09T17:36:22"/>
        <d v="2015-02-14T16:12:03"/>
        <d v="2014-08-05T09:09:42"/>
        <d v="2016-02-17T06:03:10"/>
        <d v="2014-08-15T11:10:22"/>
        <d v="2015-08-04T11:04:37"/>
        <d v="2016-09-15T12:22:44"/>
        <d v="2014-12-17T15:58:02"/>
        <d v="2016-03-18T13:27:59"/>
        <d v="2015-10-06T12:44:40"/>
        <d v="2016-04-22T16:22:36"/>
        <d v="2016-01-14T11:02:06"/>
        <d v="2016-07-15T06:30:57"/>
        <d v="2015-11-30T15:08:02"/>
        <d v="2016-05-16T09:01:30"/>
        <d v="2016-02-29T15:48:05"/>
        <d v="2015-07-18T02:22:16"/>
        <d v="2015-03-09T00:53:21"/>
        <d v="2014-05-30T09:26:51"/>
        <d v="2014-05-29T06:09:34"/>
        <d v="2015-05-19T17:00:16"/>
        <d v="2015-11-10T06:14:56"/>
        <d v="2015-02-17T14:47:44"/>
        <d v="2017-02-13T06:38:49"/>
        <d v="2015-05-04T07:04:10"/>
        <d v="2016-10-17T19:10:26"/>
        <d v="2015-02-02T14:31:01"/>
        <d v="2016-09-06T14:27:24"/>
        <d v="2014-08-25T21:19:31"/>
        <d v="2014-07-08T09:41:10"/>
        <d v="2016-06-24T10:34:50"/>
        <d v="2015-06-02T07:39:37"/>
        <d v="2014-07-26T08:00:57"/>
        <d v="2016-03-31T09:48:07"/>
        <d v="2015-10-14T11:59:56"/>
        <d v="2016-03-07T18:16:04"/>
        <d v="2014-10-30T12:19:50"/>
        <d v="2014-08-29T10:04:57"/>
        <d v="2014-11-03T14:29:09"/>
        <d v="2016-10-06T06:57:47"/>
        <d v="2016-11-26T19:59:34"/>
        <d v="2016-03-21T13:11:16"/>
        <d v="2015-08-10T08:40:29"/>
        <d v="2014-12-02T08:48:55"/>
        <d v="2015-02-18T08:08:52"/>
        <d v="2016-08-08T08:15:06"/>
        <d v="2015-04-10T10:45:30"/>
        <d v="2014-09-17T07:02:59"/>
        <d v="2015-10-20T11:35:27"/>
        <d v="2015-10-07T19:27:19"/>
        <d v="2016-02-08T21:48:07"/>
        <d v="2016-10-22T15:17:18"/>
        <d v="2015-05-16T02:06:42"/>
        <d v="2016-08-16T09:58:47"/>
        <d v="2014-09-04T23:00:45"/>
        <d v="2014-05-21T09:06:34"/>
        <d v="2016-01-12T03:29:44"/>
        <d v="2014-07-08T07:30:42"/>
        <d v="2016-08-14T07:28:22"/>
        <d v="2015-07-06T00:43:27"/>
        <d v="2016-03-11T01:59:46"/>
        <d v="2015-06-18T11:16:38"/>
        <d v="2017-01-02T13:50:36"/>
        <d v="2016-05-09T07:06:59"/>
        <d v="2014-05-16T12:36:20"/>
        <d v="2015-02-19T22:39:10"/>
        <d v="2014-11-28T13:08:45"/>
        <d v="2016-03-18T13:31:12"/>
        <d v="2015-02-28T21:16:54"/>
        <d v="2016-10-22T02:50:30"/>
        <d v="2016-06-01T21:58:09"/>
        <d v="2015-10-17T11:23:42"/>
        <d v="2014-07-02T13:43:02"/>
        <d v="2015-06-18T15:16:59"/>
        <d v="2015-06-30T05:20:52"/>
        <d v="2015-05-12T08:12:17"/>
        <d v="2015-05-18T04:20:11"/>
        <d v="2014-06-30T07:04:27"/>
        <d v="2014-08-27T14:43:04"/>
        <d v="2014-10-01T23:04:57"/>
        <d v="2016-07-05T12:57:09"/>
        <d v="2016-05-03T06:19:42"/>
        <d v="2014-08-25T11:34:44"/>
        <d v="2014-06-12T05:46:58"/>
        <d v="2015-04-26T04:44:58"/>
        <d v="2014-05-27T10:16:21"/>
        <d v="2016-09-14T02:53:54"/>
        <d v="2016-01-05T07:38:10"/>
        <d v="2014-05-13T08:26:58"/>
        <d v="2016-09-19T18:48:16"/>
        <d v="2015-08-02T20:19:46"/>
        <d v="2014-04-24T06:14:19"/>
        <d v="2015-08-14T07:54:20"/>
        <d v="2014-05-27T21:14:15"/>
        <d v="2014-07-09T10:53:24"/>
        <d v="2015-05-23T11:50:39"/>
        <d v="2014-10-28T06:21:23"/>
        <d v="2015-01-16T08:48:49"/>
        <d v="2014-09-09T15:09:39"/>
        <d v="2015-10-31T20:35:29"/>
        <d v="2016-04-29T19:12:47"/>
        <d v="2014-12-22T12:53:30"/>
        <d v="2014-12-15T06:48:36"/>
        <d v="2016-04-19T03:10:48"/>
        <d v="2016-02-01T11:21:27"/>
        <d v="2014-09-15T06:26:56"/>
        <d v="2014-08-31T06:03:20"/>
        <d v="2015-05-05T04:59:53"/>
        <d v="2016-06-03T04:54:44"/>
        <d v="2016-07-05T04:06:28"/>
        <d v="2016-04-01T08:33:14"/>
        <d v="2014-06-02T05:01:54"/>
        <d v="2014-08-28T13:55:49"/>
        <d v="2016-06-30T17:09:38"/>
        <d v="2014-06-19T19:24:46"/>
        <d v="2014-05-26T08:59:06"/>
        <d v="2015-03-09T05:49:48"/>
        <d v="2014-05-20T09:22:53"/>
        <d v="2015-05-09T20:07:47"/>
        <d v="2016-05-15T09:42:46"/>
        <d v="2015-04-24T05:21:07"/>
        <d v="2015-02-01T15:53:39"/>
        <d v="2015-12-22T13:18:29"/>
        <d v="2015-04-08T12:47:29"/>
        <d v="2015-01-28T09:11:15"/>
        <d v="2015-05-23T09:31:06"/>
        <d v="2015-06-10T15:50:06"/>
        <d v="2014-10-15T14:28:04"/>
        <d v="2016-01-12T08:07:27"/>
        <d v="2014-10-31T10:04:22"/>
        <d v="2016-04-05T03:47:40"/>
        <d v="2016-02-01T14:41:07"/>
        <d v="2016-04-01T19:22:51"/>
        <d v="2016-09-19T00:21:34"/>
        <d v="2015-07-19T20:06:16"/>
        <d v="2015-02-05T20:55:12"/>
        <d v="2015-07-18T08:15:59"/>
        <d v="2014-12-10T10:04:06"/>
        <d v="2014-11-25T08:15:33"/>
        <d v="2015-04-08T16:35:08"/>
        <d v="2015-03-26T13:38:16"/>
        <d v="2015-04-28T08:38:09"/>
        <d v="2015-02-13T09:04:53"/>
        <d v="2015-10-20T08:35:03"/>
        <d v="2014-06-23T14:31:45"/>
        <d v="2016-06-27T02:47:48"/>
        <d v="2014-07-12T18:09:15"/>
        <d v="2015-11-17T14:05:50"/>
        <d v="2014-08-06T21:09:04"/>
        <d v="2014-06-03T09:02:44"/>
        <d v="2014-06-03T11:32:32"/>
        <d v="2014-07-11T08:45:02"/>
        <d v="2016-09-08T01:20:39"/>
        <d v="2015-06-08T23:11:36"/>
        <d v="2016-01-26T08:57:16"/>
        <d v="2016-03-28T19:03:08"/>
        <d v="2015-01-12T15:33:28"/>
        <d v="2016-02-02T16:51:13"/>
        <d v="2016-09-06T11:15:35"/>
        <d v="2015-05-04T11:46:40"/>
        <d v="2014-06-18T13:08:57"/>
        <d v="2016-03-16T12:48:27"/>
        <d v="2014-05-12T11:33:18"/>
        <d v="2014-11-11T12:25:15"/>
        <d v="2014-04-18T03:18:58"/>
        <d v="2015-06-26T18:35:53"/>
        <d v="2014-04-10T04:36:26"/>
        <d v="2015-06-18T03:12:17"/>
        <d v="2015-07-08T11:31:29"/>
        <d v="2015-03-02T10:00:26"/>
        <d v="2016-05-09T12:13:52"/>
        <d v="2014-06-30T10:38:02"/>
        <d v="2014-05-28T20:00:45"/>
        <d v="2015-02-14T16:28:17"/>
        <d v="2014-05-13T09:28:10"/>
        <d v="2016-03-16T06:21:19"/>
        <d v="2015-05-14T14:20:10"/>
        <d v="2016-05-03T12:34:12"/>
        <d v="2016-11-08T06:48:26"/>
        <d v="2016-10-12T16:07:27"/>
        <d v="2015-03-24T11:00:55"/>
        <d v="2015-03-12T14:37:23"/>
        <d v="2014-06-24T00:49:38"/>
        <d v="2014-09-04T18:40:21"/>
        <d v="2014-12-16T11:39:40"/>
        <d v="2016-02-25T09:39:00"/>
        <d v="2015-06-10T21:16:25"/>
        <d v="2014-08-14T13:11:25"/>
        <d v="2016-06-25T12:41:37"/>
        <d v="2016-02-19T19:22:00"/>
        <d v="2016-06-10T15:32:12"/>
        <d v="2016-06-27T07:19:29"/>
        <d v="2016-04-26T16:54:35"/>
        <d v="2015-06-12T04:50:06"/>
        <d v="2015-11-25T08:41:59"/>
        <d v="2015-05-14T11:10:18"/>
        <d v="2016-10-23T08:00:23"/>
        <d v="2014-05-07T08:36:32"/>
        <d v="2015-06-15T02:43:42"/>
        <d v="2014-11-25T14:32:09"/>
        <d v="2015-05-08T05:55:54"/>
        <d v="2015-07-16T02:28:10"/>
        <d v="2016-11-14T16:42:36"/>
        <d v="2015-03-21T13:09:25"/>
        <d v="2014-07-11T09:20:48"/>
        <d v="2016-02-10T14:20:43"/>
        <d v="2014-12-09T09:41:23"/>
        <d v="2014-12-02T08:13:36"/>
        <d v="2015-09-21T19:01:46"/>
        <d v="2016-02-03T15:19:28"/>
        <d v="2016-06-05T16:13:44"/>
        <d v="2014-07-29T13:17:20"/>
        <d v="2014-06-08T22:13:01"/>
        <d v="2015-03-27T13:48:59"/>
        <d v="2015-02-24T02:53:39"/>
        <d v="2014-06-10T04:38:27"/>
        <d v="2015-02-19T12:22:38"/>
        <d v="2016-04-27T07:02:53"/>
        <d v="2015-04-15T10:01:48"/>
        <d v="2016-05-06T22:37:01"/>
        <d v="2015-02-23T13:41:52"/>
        <d v="2015-07-21T22:14:17"/>
        <d v="2014-06-17T08:33:43"/>
        <d v="2015-10-07T08:43:36"/>
        <d v="2015-02-10T12:13:02"/>
        <d v="2015-06-28T21:01:44"/>
        <d v="2015-06-05T07:38:37"/>
        <d v="2015-12-02T20:20:07"/>
        <d v="2015-11-21T12:06:57"/>
        <d v="2015-06-15T13:50:44"/>
        <d v="2016-07-20T07:01:43"/>
        <d v="2015-05-26T17:40:14"/>
        <d v="2015-04-07T02:09:54"/>
        <d v="2015-01-30T14:16:41"/>
        <d v="2014-11-01T04:39:47"/>
        <d v="2016-08-11T12:46:11"/>
        <d v="2016-05-13T09:46:51"/>
        <d v="2014-10-15T12:22:25"/>
        <d v="2016-01-05T18:45:35"/>
        <d v="2014-11-20T12:56:12"/>
        <d v="2015-05-19T02:41:07"/>
        <d v="2016-03-31T14:36:48"/>
        <d v="2016-07-02T14:14:12"/>
        <d v="2015-05-28T10:22:38"/>
        <d v="2015-04-22T09:03:29"/>
        <d v="2015-05-30T19:25:24"/>
        <d v="2016-03-03T08:50:29"/>
        <d v="2014-05-21T10:51:27"/>
        <d v="2014-04-11T03:50:52"/>
        <d v="2014-05-06T17:44:24"/>
        <d v="2014-05-07T06:48:54"/>
        <d v="2015-09-01T07:02:54"/>
        <d v="2014-09-02T21:19:02"/>
        <d v="2015-06-03T21:23:11"/>
        <d v="2015-09-18T11:36:29"/>
        <d v="2015-05-12T10:24:44"/>
        <d v="2014-12-01T18:59:03"/>
        <d v="2015-06-17T02:32:59"/>
        <d v="2015-03-01T20:34:36"/>
        <d v="2014-07-28T12:09:38"/>
        <d v="2015-04-09T13:14:18"/>
        <d v="2015-02-24T15:17:51"/>
        <d v="2015-02-06T09:50:03"/>
        <d v="2014-07-09T09:41:30"/>
        <d v="2015-05-04T02:20:44"/>
        <d v="2014-05-30T13:26:47"/>
        <d v="2014-07-13T07:51:50"/>
        <d v="2014-10-02T06:09:37"/>
        <d v="2016-08-28T22:15:56"/>
        <d v="2015-09-06T07:11:45"/>
        <d v="2015-10-18T13:24:14"/>
        <d v="2014-07-21T07:38:18"/>
        <d v="2016-02-02T14:43:41"/>
        <d v="2016-05-19T11:32:19"/>
        <d v="2014-08-14T07:50:05"/>
        <d v="2015-02-12T09:23:12"/>
        <d v="2014-06-02T20:07:58"/>
        <d v="2017-01-28T10:44:10"/>
        <d v="2015-06-24T19:29:56"/>
        <d v="2015-09-08T08:42:15"/>
        <d v="2015-01-02T16:23:42"/>
        <d v="2016-09-02T00:19:25"/>
        <d v="2016-01-03T06:58:48"/>
        <d v="2016-11-08T08:15:52"/>
        <d v="2015-05-30T11:39:06"/>
        <d v="2014-12-26T12:39:56"/>
        <d v="2014-06-25T11:33:40"/>
        <d v="2017-01-20T16:26:39"/>
        <d v="2016-01-04T15:36:10"/>
        <d v="2014-08-03T06:27:49"/>
        <d v="2015-03-02T10:59:52"/>
        <d v="2016-04-09T14:49:51"/>
        <d v="2014-11-10T21:28:22"/>
        <d v="2015-03-16T12:35:29"/>
        <d v="2017-01-27T05:05:58"/>
        <d v="2014-12-03T16:07:10"/>
        <d v="2015-06-16T10:12:24"/>
        <d v="2015-02-20T19:10:44"/>
        <d v="2014-08-16T07:39:17"/>
        <d v="2014-05-20T07:47:20"/>
        <d v="2016-11-05T15:00:12"/>
        <d v="2015-01-27T22:00:18"/>
        <d v="2014-06-02T20:36:18"/>
        <d v="2014-12-09T12:58:03"/>
        <d v="2015-07-08T03:34:30"/>
        <d v="2014-07-23T10:36:01"/>
        <d v="2015-05-11T18:13:11"/>
        <d v="2015-11-09T11:49:59"/>
        <d v="2016-10-20T03:14:02"/>
        <d v="2015-06-30T16:16:05"/>
        <d v="2015-03-31T21:30:00"/>
        <d v="2015-04-30T06:58:23"/>
        <d v="2015-05-19T14:01:33"/>
        <d v="2014-09-24T11:40:06"/>
        <d v="2014-07-13T19:14:56"/>
        <d v="2014-08-12T00:37:22"/>
        <d v="2015-08-08T10:09:57"/>
        <d v="2014-10-27T11:29:37"/>
        <d v="2015-02-23T22:28:50"/>
        <d v="2015-10-30T21:04:09"/>
        <d v="2015-04-20T11:39:16"/>
        <d v="2016-05-02T15:38:29"/>
        <d v="2016-05-04T03:19:12"/>
        <d v="2014-08-12T04:39:21"/>
        <d v="2014-07-23T07:57:03"/>
        <d v="2015-12-20T08:26:13"/>
        <d v="2016-10-14T01:17:40"/>
        <d v="2014-10-14T05:00:55"/>
        <d v="2015-01-16T10:26:50"/>
        <d v="2015-03-12T15:31:11"/>
        <d v="2014-05-27T15:02:02"/>
        <d v="2014-06-30T12:53:59"/>
        <d v="2014-11-26T18:02:28"/>
        <d v="2014-07-09T22:25:04"/>
        <d v="2015-09-18T08:23:47"/>
        <d v="2016-08-19T11:51:05"/>
        <d v="2016-03-04T00:07:48"/>
        <d v="2015-08-11T19:38:27"/>
        <d v="2016-02-14T20:02:44"/>
        <d v="2016-06-17T15:14:22"/>
        <d v="2015-08-17T08:07:19"/>
        <d v="2015-08-05T07:45:46"/>
        <d v="2016-10-31T22:18:40"/>
        <d v="2016-06-13T07:09:20"/>
        <d v="2015-05-27T13:44:14"/>
        <d v="2014-10-03T01:36:19"/>
        <d v="2014-11-18T03:49:11"/>
        <d v="2014-10-28T06:05:37"/>
        <d v="2015-04-17T13:41:54"/>
        <d v="2015-10-02T10:41:08"/>
        <d v="2015-07-28T07:54:35"/>
        <d v="2015-04-15T11:14:28"/>
        <d v="2015-01-27T12:00:22"/>
        <d v="2016-09-01T19:25:44"/>
        <d v="2014-07-08T23:48:43"/>
        <d v="2015-01-11T18:53:41"/>
        <d v="2016-03-10T08:51:20"/>
        <d v="2016-03-04T11:49:02"/>
        <d v="2015-08-27T10:58:10"/>
        <d v="2016-06-28T17:09:46"/>
        <d v="2014-05-15T07:37:44"/>
        <d v="2015-10-29T12:22:21"/>
        <d v="2016-03-28T14:22:07"/>
        <d v="2016-05-23T15:25:54"/>
        <d v="2014-06-26T14:48:32"/>
        <d v="2014-08-29T10:55:56"/>
        <d v="2015-12-04T12:17:36"/>
        <d v="2014-04-16T13:23:30"/>
        <d v="2015-11-03T06:54:54"/>
        <d v="2015-10-18T19:41:57"/>
        <d v="2015-02-18T09:19:46"/>
        <d v="2016-02-13T21:39:40"/>
        <d v="2014-06-11T09:04:38"/>
        <d v="2017-02-03T22:58:27"/>
        <d v="2016-03-23T11:34:33"/>
        <d v="2016-08-19T12:30:46"/>
        <d v="2016-03-18T12:43:31"/>
        <d v="2014-06-21T04:52:06"/>
        <d v="2014-12-07T17:37:14"/>
        <d v="2016-04-09T08:25:10"/>
        <d v="2016-05-03T05:07:28"/>
        <d v="2016-06-13T12:48:18"/>
        <d v="2014-07-10T12:36:01"/>
        <d v="2016-06-22T10:55:32"/>
        <d v="2014-12-02T07:25:53"/>
        <d v="2015-03-06T13:40:57"/>
        <d v="2014-06-05T06:22:27"/>
        <d v="2016-05-17T20:19:09"/>
        <d v="2015-05-08T11:26:20"/>
        <d v="2014-04-18T12:52:36"/>
        <d v="2014-10-08T15:07:24"/>
        <d v="2016-01-30T08:58:40"/>
        <d v="2016-04-07T05:09:54"/>
        <d v="2014-05-06T14:11:30"/>
        <d v="2015-08-13T17:56:53"/>
        <d v="2015-10-09T09:59:41"/>
        <d v="2016-02-01T08:08:13"/>
        <d v="2015-05-01T07:28:02"/>
        <d v="2015-10-12T14:34:19"/>
        <d v="2015-04-13T12:45:12"/>
        <d v="2014-06-19T01:21:30"/>
        <d v="2015-01-15T08:24:37"/>
        <d v="2014-11-06T22:24:24"/>
        <d v="2015-03-06T01:23:41"/>
        <d v="2015-02-26T15:07:06"/>
        <d v="2014-07-22T11:53:18"/>
        <d v="2016-03-08T07:29:18"/>
        <d v="2017-02-09T15:08:28"/>
        <d v="2014-08-27T17:02:41"/>
        <d v="2015-01-16T06:05:47"/>
        <d v="2014-09-07T19:54:17"/>
        <d v="2014-08-21T11:23:05"/>
        <d v="2016-01-22T10:33:07"/>
        <d v="2014-07-28T10:33:01"/>
        <d v="2015-06-22T15:08:27"/>
        <d v="2014-07-31T08:49:20"/>
        <d v="2014-10-09T10:29:26"/>
        <d v="2014-12-29T05:04:38"/>
        <d v="2015-04-02T05:04:09"/>
        <d v="2015-01-16T23:13:43"/>
        <d v="2016-02-18T21:54:29"/>
        <d v="2015-06-19T10:44:23"/>
        <d v="2014-08-18T12:56:40"/>
        <d v="2014-08-05T08:07:54"/>
        <d v="2016-09-07T13:51:48"/>
        <d v="2016-02-17T08:13:16"/>
        <d v="2015-02-21T20:34:59"/>
        <d v="2014-08-27T13:52:38"/>
        <d v="2014-12-17T06:01:07"/>
        <d v="2016-02-08T15:59:23"/>
        <d v="2015-08-01T08:04:57"/>
        <d v="2015-05-26T21:42:16"/>
        <d v="2015-10-05T07:43:59"/>
        <d v="2017-02-02T15:18:01"/>
        <d v="2014-05-06T14:31:40"/>
        <d v="2015-11-13T16:36:10"/>
        <d v="2016-01-05T07:43:19"/>
        <d v="2014-10-29T06:02:44"/>
        <d v="2015-10-16T11:25:16"/>
        <d v="2016-08-31T22:27:04"/>
        <d v="2015-03-04T14:44:10"/>
        <d v="2014-09-21T13:11:27"/>
        <d v="2014-06-14T14:29:24"/>
        <d v="2016-05-06T17:41:55"/>
        <d v="2014-08-18T11:10:10"/>
        <d v="2015-10-28T08:06:07"/>
        <d v="2015-05-19T21:33:24"/>
        <d v="2016-07-08T03:22:34"/>
        <d v="2014-12-21T18:01:04"/>
        <d v="2014-11-05T14:58:45"/>
        <d v="2015-03-10T21:16:22"/>
        <d v="2014-07-21T20:49:49"/>
        <d v="2014-09-22T07:36:50"/>
        <d v="2014-12-17T16:32:23"/>
        <d v="2016-03-07T04:13:07"/>
        <d v="2015-06-14T15:00:15"/>
        <d v="2014-09-23T07:16:31"/>
        <d v="2014-05-02T11:26:37"/>
        <d v="2014-08-14T13:05:16"/>
        <d v="2014-10-16T08:33:48"/>
        <d v="2016-08-31T12:11:25"/>
        <d v="2014-05-20T07:33:51"/>
        <d v="2016-06-13T14:23:59"/>
        <d v="2015-11-02T15:14:40"/>
        <d v="2016-03-16T17:27:24"/>
        <d v="2014-08-15T07:22:32"/>
        <d v="2014-05-20T08:40:56"/>
        <d v="2016-02-20T19:23:43"/>
        <d v="2016-06-02T09:44:28"/>
        <d v="2014-05-28T08:21:24"/>
        <d v="2015-03-30T06:07:06"/>
        <d v="2014-07-13T14:50:11"/>
        <d v="2016-04-18T16:56:28"/>
        <d v="2015-08-18T18:49:10"/>
        <d v="2016-12-14T15:07:35"/>
        <d v="2015-01-18T07:52:36"/>
        <d v="2015-01-27T08:00:20"/>
        <d v="2016-11-26T11:18:51"/>
        <d v="2014-06-22T10:35:11"/>
        <d v="2015-03-15T00:17:06"/>
        <d v="2015-10-06T05:16:15"/>
        <d v="2014-05-19T17:06:09"/>
        <d v="2014-09-23T11:05:49"/>
        <d v="2016-11-21T09:03:14"/>
        <d v="2016-12-28T10:54:02"/>
        <d v="2016-05-20T14:32:01"/>
        <d v="2016-05-21T08:45:16"/>
        <d v="2015-02-06T05:57:05"/>
        <d v="2015-10-29T20:32:33"/>
        <d v="2015-12-15T10:16:56"/>
        <d v="2016-09-09T02:28:26"/>
        <d v="2015-02-23T06:29:35"/>
        <d v="2015-10-27T14:34:59"/>
        <d v="2016-06-17T09:49:46"/>
        <d v="2014-12-17T06:42:04"/>
        <d v="2015-04-28T09:34:48"/>
        <d v="2015-07-24T08:08:57"/>
        <d v="2014-12-17T04:09:11"/>
        <d v="2015-02-03T20:40:47"/>
        <d v="2015-06-23T11:34:53"/>
        <d v="2014-09-07T18:05:00"/>
        <d v="2016-11-18T16:45:50"/>
        <d v="2017-01-15T04:43:39"/>
        <d v="2015-12-06T11:47:17"/>
        <d v="2016-05-05T09:19:57"/>
        <d v="2016-07-19T12:24:33"/>
        <d v="2014-10-14T18:59:50"/>
        <d v="2016-12-26T13:41:22"/>
        <d v="2016-04-15T12:21:13"/>
        <d v="2015-07-03T11:59:26"/>
        <d v="2016-09-26T22:40:34"/>
        <d v="2016-11-22T16:15:09"/>
        <d v="2015-02-17T17:11:06"/>
        <d v="2014-09-01T14:00:01"/>
        <d v="2017-01-31T16:45:37"/>
        <d v="2015-10-30T04:56:44"/>
        <d v="2016-05-22T07:02:31"/>
        <d v="2015-01-24T19:15:40"/>
        <d v="2016-01-31T14:43:06"/>
        <d v="2015-12-20T05:45:23"/>
      </sharedItems>
      <fieldGroup par="21" base="18">
        <rangePr groupBy="months" startDate="2009-05-16T19:55:13" endDate="2017-03-15T07: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1:26:00" maxDate="2017-05-03T11:12:00"/>
    </cacheField>
    <cacheField name="Quarters" numFmtId="0" databaseField="0">
      <fieldGroup base="18">
        <rangePr groupBy="quarters" startDate="2009-05-16T19:55:13" endDate="2017-03-15T07:30:07"/>
        <groupItems count="6">
          <s v="&lt;5/16/09"/>
          <s v="Qtr1"/>
          <s v="Qtr2"/>
          <s v="Qtr3"/>
          <s v="Qtr4"/>
          <s v="&gt;3/15/17"/>
        </groupItems>
      </fieldGroup>
    </cacheField>
    <cacheField name="Years" numFmtId="0" databaseField="0">
      <fieldGroup base="18">
        <rangePr groupBy="years" startDate="2009-05-16T19:55:13" endDate="2017-03-15T07: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drine Poissonnet" refreshedDate="43430.391128935182" createdVersion="6" refreshedVersion="6" minRefreshableVersion="3" recordCount="4114" xr:uid="{3C8E9396-8D5F-6F46-84AC-D70F223AE37A}">
  <cacheSource type="worksheet">
    <worksheetSource ref="A1:R4115" sheet="KickStarter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4247365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19: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6: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08: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4: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2: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8T21: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7: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7: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3: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18: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7: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19: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19: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2: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5: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2: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1: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0: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5: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1: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0: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7: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4-12-31T23: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07: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1: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6: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4: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0: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5: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08: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0T23: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1: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19: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08: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4T23: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6: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3T22: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08: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7: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4: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0: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5: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7: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6: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18: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6: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5: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2: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4:00:00"/>
  </r>
  <r>
    <n v="49"/>
    <s v="Driving Jersey - Season Five"/>
    <s v="Driving Jersey is real people telling real stories."/>
    <n v="12000"/>
    <n v="12000"/>
    <x v="0"/>
    <s v="US"/>
    <s v="USD"/>
    <n v="1445660045"/>
    <n v="1443068045"/>
    <b v="0"/>
    <n v="87"/>
    <b v="1"/>
    <s v="film &amp; video/television"/>
    <n v="100"/>
    <n v="137.93103448275863"/>
    <x v="0"/>
    <s v="television"/>
    <x v="49"/>
    <d v="2015-10-23T20: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09: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4: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08: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4: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09: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5: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08: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1: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0: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3: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6: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1: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1: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0: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6: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0T21: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2: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6: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5: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1T22: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3: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7T22: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6: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19: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3: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2T21: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09: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18: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09: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0: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18: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19: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1: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3: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0: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19: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6: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17: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7: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0: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1T23: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1: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0: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3: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09: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6: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19: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19: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5: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3: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1: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0: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19: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1:20:30"/>
  </r>
  <r>
    <n v="104"/>
    <s v="Good 'Ol Trumpet"/>
    <s v="UCF short film about an old man, his love for music, and his misplaced trumpet.  "/>
    <n v="500"/>
    <n v="600"/>
    <x v="0"/>
    <s v="US"/>
    <s v="USD"/>
    <n v="1301792400"/>
    <n v="1299775266"/>
    <b v="0"/>
    <n v="10"/>
    <b v="1"/>
    <s v="film &amp; video/shorts"/>
    <n v="120"/>
    <n v="60"/>
    <x v="0"/>
    <s v="shorts"/>
    <x v="104"/>
    <d v="2011-04-02T17: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6:00:00"/>
  </r>
  <r>
    <n v="106"/>
    <s v="LOST WEEKEND"/>
    <s v="A Boy. A Girl. A Car. A Serial Killer."/>
    <n v="5000"/>
    <n v="5025"/>
    <x v="0"/>
    <s v="US"/>
    <s v="USD"/>
    <n v="1333391901"/>
    <n v="1332182301"/>
    <b v="0"/>
    <n v="27"/>
    <b v="1"/>
    <s v="film &amp; video/shorts"/>
    <n v="100.49999999999999"/>
    <n v="186.11111111111111"/>
    <x v="0"/>
    <s v="shorts"/>
    <x v="106"/>
    <d v="2012-04-02T10: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5: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6: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6: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1: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0T23: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18: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7: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2T22:34:48"/>
  </r>
  <r>
    <n v="115"/>
    <s v="The World's Greatest Lover"/>
    <s v="Never judge a book (or a lover) by their cover."/>
    <n v="450"/>
    <n v="632"/>
    <x v="0"/>
    <s v="US"/>
    <s v="USD"/>
    <n v="1328377444"/>
    <n v="1326217444"/>
    <b v="0"/>
    <n v="22"/>
    <b v="1"/>
    <s v="film &amp; video/shorts"/>
    <n v="140.44444444444443"/>
    <n v="28.727272727272727"/>
    <x v="0"/>
    <s v="shorts"/>
    <x v="115"/>
    <d v="2012-02-04T09: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2: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1: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17: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5: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17: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2: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02: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4: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14: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5: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18: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5: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19T21: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14: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12:16:00"/>
  </r>
  <r>
    <n v="131"/>
    <s v="I (Canceled)"/>
    <s v="I"/>
    <n v="1200"/>
    <n v="0"/>
    <x v="1"/>
    <s v="US"/>
    <s v="USD"/>
    <n v="1467763200"/>
    <n v="1466453161"/>
    <b v="0"/>
    <n v="0"/>
    <b v="0"/>
    <s v="film &amp; video/science fiction"/>
    <n v="0"/>
    <n v="0"/>
    <x v="0"/>
    <s v="science fiction"/>
    <x v="131"/>
    <d v="2016-07-05T16: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2: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09:31:00"/>
  </r>
  <r>
    <n v="134"/>
    <s v="MARLEY'S GHOST (AMBASSADORS OF STEAM) (Canceled)"/>
    <s v="steampunk  remake of &quot;a Christmas carol&quot;"/>
    <n v="5000"/>
    <n v="0"/>
    <x v="1"/>
    <s v="US"/>
    <s v="USD"/>
    <n v="1441386000"/>
    <n v="1438811418"/>
    <b v="0"/>
    <n v="0"/>
    <b v="0"/>
    <s v="film &amp; video/science fiction"/>
    <n v="0"/>
    <n v="0"/>
    <x v="0"/>
    <s v="science fiction"/>
    <x v="134"/>
    <d v="2015-09-04T09: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1: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02: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05: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0: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4: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19T19: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19: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4: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2T21: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09: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5: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6:23:18"/>
  </r>
  <r>
    <n v="147"/>
    <s v="Consumed (Static Air) (Canceled)"/>
    <s v="Film makers catch live footage beyond their wildest dreams."/>
    <n v="7000"/>
    <n v="0"/>
    <x v="1"/>
    <s v="GB"/>
    <s v="GBP"/>
    <n v="1420741080"/>
    <n v="1417026340"/>
    <b v="0"/>
    <n v="0"/>
    <b v="0"/>
    <s v="film &amp; video/science fiction"/>
    <n v="0"/>
    <n v="0"/>
    <x v="0"/>
    <s v="science fiction"/>
    <x v="147"/>
    <d v="2015-01-08T10: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6T22: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0: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19: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5: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17: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07: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5: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5: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18: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3: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1T17: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2: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13: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08: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5: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09-30T16: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0:18:21"/>
  </r>
  <r>
    <n v="165"/>
    <s v="NET"/>
    <s v="A teacher. A boy. The beach and a heatwave that drove them all insane."/>
    <n v="17000"/>
    <n v="0"/>
    <x v="2"/>
    <s v="GB"/>
    <s v="GBP"/>
    <n v="1452613724"/>
    <n v="1450021724"/>
    <b v="0"/>
    <n v="0"/>
    <b v="0"/>
    <s v="film &amp; video/drama"/>
    <n v="0"/>
    <n v="0"/>
    <x v="0"/>
    <s v="drama"/>
    <x v="165"/>
    <d v="2016-01-12T07: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17: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4: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1: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4: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29T21: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0: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0: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05: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0: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0: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1:46:39"/>
  </r>
  <r>
    <n v="177"/>
    <s v="The Good Samaritan"/>
    <s v="I'm making a modern day version of the bible story &quot; The Good Samaritan&quot;"/>
    <n v="450"/>
    <n v="180"/>
    <x v="2"/>
    <s v="US"/>
    <s v="USD"/>
    <n v="1427155726"/>
    <n v="1425690526"/>
    <b v="0"/>
    <n v="7"/>
    <b v="0"/>
    <s v="film &amp; video/drama"/>
    <n v="40"/>
    <n v="25.714285714285715"/>
    <x v="0"/>
    <s v="drama"/>
    <x v="177"/>
    <d v="2015-03-23T16:08:46"/>
  </r>
  <r>
    <n v="178"/>
    <s v="El viaje de LucÃ­a"/>
    <s v="El viaje de LucÃ­a es un largometraje de ficciÃ³n con temÃ¡tica sobre el cÃ¡ncer infantil."/>
    <n v="500000"/>
    <n v="0"/>
    <x v="2"/>
    <s v="ES"/>
    <s v="EUR"/>
    <n v="1448582145"/>
    <n v="1445986545"/>
    <b v="0"/>
    <n v="0"/>
    <b v="0"/>
    <s v="film &amp; video/drama"/>
    <n v="0"/>
    <n v="0"/>
    <x v="0"/>
    <s v="drama"/>
    <x v="178"/>
    <d v="2015-11-26T15:55:45"/>
  </r>
  <r>
    <n v="179"/>
    <s v="Sustain: A Film About Survival"/>
    <s v="A feature-length film about how three people survive in a diseased world."/>
    <n v="1000"/>
    <n v="200"/>
    <x v="2"/>
    <s v="US"/>
    <s v="USD"/>
    <n v="1457056555"/>
    <n v="1454464555"/>
    <b v="0"/>
    <n v="2"/>
    <b v="0"/>
    <s v="film &amp; video/drama"/>
    <n v="20"/>
    <n v="100"/>
    <x v="0"/>
    <s v="drama"/>
    <x v="179"/>
    <d v="2016-03-03T17: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1: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09: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6T16:17:12"/>
  </r>
  <r>
    <n v="183"/>
    <s v="Three Little Words"/>
    <s v="Don't kill me until I meet my Dad"/>
    <n v="12500"/>
    <n v="4482"/>
    <x v="2"/>
    <s v="GB"/>
    <s v="GBP"/>
    <n v="1417033610"/>
    <n v="1414438010"/>
    <b v="0"/>
    <n v="12"/>
    <b v="0"/>
    <s v="film &amp; video/drama"/>
    <n v="35.856000000000002"/>
    <n v="373.5"/>
    <x v="0"/>
    <s v="drama"/>
    <x v="183"/>
    <d v="2014-11-26T12: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19:59:00"/>
  </r>
  <r>
    <n v="185"/>
    <s v="BLANK Short Movie"/>
    <s v="Love has no boundaries!"/>
    <n v="40000"/>
    <n v="2200"/>
    <x v="2"/>
    <s v="NO"/>
    <s v="NOK"/>
    <n v="1471557139"/>
    <n v="1468965139"/>
    <b v="0"/>
    <n v="10"/>
    <b v="0"/>
    <s v="film &amp; video/drama"/>
    <n v="5.5"/>
    <n v="220"/>
    <x v="0"/>
    <s v="drama"/>
    <x v="185"/>
    <d v="2016-08-18T13: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12: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0T22: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4T20: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08:34:37"/>
  </r>
  <r>
    <n v="190"/>
    <s v="REGIONRAT, the movie"/>
    <s v="Because hope can be a 4 letter word"/>
    <n v="12000"/>
    <n v="50"/>
    <x v="2"/>
    <s v="US"/>
    <s v="USD"/>
    <n v="1466091446"/>
    <n v="1465227446"/>
    <b v="0"/>
    <n v="1"/>
    <b v="0"/>
    <s v="film &amp; video/drama"/>
    <n v="0.41666666666666669"/>
    <n v="50"/>
    <x v="0"/>
    <s v="drama"/>
    <x v="190"/>
    <d v="2016-06-16T07: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2: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1: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15: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5: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08: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3: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3: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1: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8-31T18: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18: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1:38:49"/>
  </r>
  <r>
    <n v="202"/>
    <s v="Modern Gangsters"/>
    <s v="new web series created by jonney terry"/>
    <n v="6000"/>
    <n v="0"/>
    <x v="2"/>
    <s v="US"/>
    <s v="USD"/>
    <n v="1444337940"/>
    <n v="1441750564"/>
    <b v="0"/>
    <n v="0"/>
    <b v="0"/>
    <s v="film &amp; video/drama"/>
    <n v="0"/>
    <n v="0"/>
    <x v="0"/>
    <s v="drama"/>
    <x v="202"/>
    <d v="2015-10-08T12: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2: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6: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07:10:22"/>
  </r>
  <r>
    <n v="206"/>
    <s v="Blood Bond Movie Development"/>
    <s v="A love story featuring adoption,struggle,dysfunction,grace, healing, and restoration."/>
    <n v="12700"/>
    <n v="0"/>
    <x v="2"/>
    <s v="US"/>
    <s v="USD"/>
    <n v="1470441983"/>
    <n v="1468627583"/>
    <b v="0"/>
    <n v="0"/>
    <b v="0"/>
    <s v="film &amp; video/drama"/>
    <n v="0"/>
    <n v="0"/>
    <x v="0"/>
    <s v="drama"/>
    <x v="206"/>
    <d v="2016-08-05T16: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0: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0: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14: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09-30T21: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19: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2: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6: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07: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5: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4:00:37"/>
  </r>
  <r>
    <n v="217"/>
    <s v="Bitch"/>
    <s v="A roadmovie by paw"/>
    <n v="100000"/>
    <n v="11943"/>
    <x v="2"/>
    <s v="SE"/>
    <s v="SEK"/>
    <n v="1419780149"/>
    <n v="1417101749"/>
    <b v="0"/>
    <n v="38"/>
    <b v="0"/>
    <s v="film &amp; video/drama"/>
    <n v="11.943"/>
    <n v="314.28947368421052"/>
    <x v="0"/>
    <s v="drama"/>
    <x v="217"/>
    <d v="2014-12-28T07: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07: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3-31T22: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2:06:00"/>
  </r>
  <r>
    <n v="221"/>
    <s v="Archetypes"/>
    <s v="Film about Schizophrenia with Surreal Twists!"/>
    <n v="50000"/>
    <n v="0"/>
    <x v="2"/>
    <s v="US"/>
    <s v="USD"/>
    <n v="1427569564"/>
    <n v="1422389164"/>
    <b v="0"/>
    <n v="0"/>
    <b v="0"/>
    <s v="film &amp; video/drama"/>
    <n v="0"/>
    <n v="0"/>
    <x v="0"/>
    <s v="drama"/>
    <x v="221"/>
    <d v="2015-03-28T11: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18: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1T17: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09T21: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14: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1: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13:27:21"/>
  </r>
  <r>
    <n v="228"/>
    <s v="Facets of a Geek life"/>
    <s v="I am making a film from one one of my books called facets of a Geek life."/>
    <n v="8000"/>
    <n v="0"/>
    <x v="2"/>
    <s v="GB"/>
    <s v="GBP"/>
    <n v="1433176105"/>
    <n v="1427992105"/>
    <b v="0"/>
    <n v="0"/>
    <b v="0"/>
    <s v="film &amp; video/drama"/>
    <n v="0"/>
    <n v="0"/>
    <x v="0"/>
    <s v="drama"/>
    <x v="228"/>
    <d v="2015-06-01T08: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14: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0: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15: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1: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13: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6: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13: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4T16:00:00"/>
  </r>
  <r>
    <n v="237"/>
    <s v="Making The Choice"/>
    <s v="Making The Choice is a christian short film series."/>
    <n v="15000"/>
    <n v="50"/>
    <x v="2"/>
    <s v="US"/>
    <s v="USD"/>
    <n v="1457445069"/>
    <n v="1452261069"/>
    <b v="0"/>
    <n v="1"/>
    <b v="0"/>
    <s v="film &amp; video/drama"/>
    <n v="0.33333333333333337"/>
    <n v="50"/>
    <x v="0"/>
    <s v="drama"/>
    <x v="237"/>
    <d v="2016-03-08T05: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1: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4: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09: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08: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3: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17: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5T23: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17: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1: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19: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0: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09: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5: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1: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19: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07: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18: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3: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0: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07: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7: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09: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1: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6: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5T21: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4: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6: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2: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19: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2: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0: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0: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0: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0: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0: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3: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4T22: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7: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6: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3: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6: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18: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6: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1: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4: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0: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09: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0: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0: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0: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0: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2: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1T23: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6: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19: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08: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08: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6: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3: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19: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3: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6T22: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5: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08: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2: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7: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18: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07: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1:05:33"/>
  </r>
  <r>
    <n v="307"/>
    <s v="Grammar Revolution"/>
    <s v="Why is grammar important?"/>
    <n v="22000"/>
    <n v="24490"/>
    <x v="0"/>
    <s v="US"/>
    <s v="USD"/>
    <n v="1360276801"/>
    <n v="1357684801"/>
    <b v="1"/>
    <n v="576"/>
    <b v="1"/>
    <s v="film &amp; video/documentary"/>
    <n v="111.31818181818183"/>
    <n v="42.517361111111114"/>
    <x v="0"/>
    <s v="documentary"/>
    <x v="307"/>
    <d v="2013-02-07T14: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08: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0: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18: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1-12-31T23: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3: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7: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1: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0: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0: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08: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5: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1T23: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5: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3: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5: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0T23: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7: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0: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4: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0: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0: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0: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19: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5: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0: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6: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1: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4: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07: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18: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17: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0: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3: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19: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0: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19: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18: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4: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4: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4: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6: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3: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19: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4: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0: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2: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0: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0: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0: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1: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07: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1: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19: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7: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6: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1: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19: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6: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1: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0: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5: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5: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1: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0: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08: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3: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3: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09: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2: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3T23: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5: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08: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09: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1: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09: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18: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0: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7: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4: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4T22: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7: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4: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6: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6: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19: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09: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0: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3: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5: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19: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1: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4: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19: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2: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5: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09T23: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5: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18: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8T21: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3: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0: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2: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5: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1: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09: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3: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7: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4: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1: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0: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2T22: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2: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0: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3: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0T22: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4: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0: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3: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09: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0: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4: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6T20: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18: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2: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09: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07: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3: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09: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0: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7T23: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7T23: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0: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4: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1:03:16"/>
  </r>
  <r>
    <n v="442"/>
    <s v="The Paranormal Idiot"/>
    <s v="Doomsday is here"/>
    <n v="17000"/>
    <n v="6691"/>
    <x v="2"/>
    <s v="US"/>
    <s v="USD"/>
    <n v="1424380783"/>
    <n v="1421788783"/>
    <b v="0"/>
    <n v="17"/>
    <b v="0"/>
    <s v="film &amp; video/animation"/>
    <n v="39.358823529411765"/>
    <n v="393.58823529411762"/>
    <x v="0"/>
    <s v="animation"/>
    <x v="442"/>
    <d v="2015-02-19T13: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6: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3: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0: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18: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4: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0: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5: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4: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09: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08: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1: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5: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6: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19: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0: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08: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08:22:07"/>
  </r>
  <r>
    <n v="460"/>
    <s v="Darwin's Kiss"/>
    <s v="An animated web series about biological evolution gone haywire."/>
    <n v="8500"/>
    <n v="25"/>
    <x v="2"/>
    <s v="US"/>
    <s v="USD"/>
    <n v="1401595200"/>
    <n v="1398862875"/>
    <b v="0"/>
    <n v="2"/>
    <b v="0"/>
    <s v="film &amp; video/animation"/>
    <n v="0.29411764705882354"/>
    <n v="12.5"/>
    <x v="0"/>
    <s v="animation"/>
    <x v="460"/>
    <d v="2014-05-31T20: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12: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09T19: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09: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2:22:15"/>
  </r>
  <r>
    <n v="465"/>
    <s v="&quot;Amp&quot; A Story About a Robot"/>
    <s v="&quot;Amp&quot; is a short film about a robot with needs."/>
    <n v="512"/>
    <n v="138"/>
    <x v="2"/>
    <s v="US"/>
    <s v="USD"/>
    <n v="1403837574"/>
    <n v="1402455174"/>
    <b v="0"/>
    <n v="8"/>
    <b v="0"/>
    <s v="film &amp; video/animation"/>
    <n v="26.953125"/>
    <n v="17.25"/>
    <x v="0"/>
    <s v="animation"/>
    <x v="465"/>
    <d v="2014-06-26T18: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4: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08: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0T19: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15: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0: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08: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4: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08: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6T23: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5T18: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19: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12: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12: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2: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4: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08: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6: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0: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5: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4: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4: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07: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8T17: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3:33:00"/>
  </r>
  <r>
    <n v="490"/>
    <s v="PROJECT IS CANCELLED"/>
    <s v="Cancelled"/>
    <n v="1000"/>
    <n v="0"/>
    <x v="2"/>
    <s v="US"/>
    <s v="USD"/>
    <n v="1345677285"/>
    <n v="1343085285"/>
    <b v="0"/>
    <n v="0"/>
    <b v="0"/>
    <s v="film &amp; video/animation"/>
    <n v="0"/>
    <n v="0"/>
    <x v="0"/>
    <s v="animation"/>
    <x v="490"/>
    <d v="2012-08-22T15: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15: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2T16: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09: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19: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1: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4:21:14"/>
  </r>
  <r>
    <n v="497"/>
    <s v="Galaxy Probe Kids"/>
    <s v="live-action/animated series pilot."/>
    <n v="4480"/>
    <n v="30"/>
    <x v="2"/>
    <s v="US"/>
    <s v="USD"/>
    <n v="1419483600"/>
    <n v="1414889665"/>
    <b v="0"/>
    <n v="3"/>
    <b v="0"/>
    <s v="film &amp; video/animation"/>
    <n v="0.6696428571428571"/>
    <n v="10"/>
    <x v="0"/>
    <s v="animation"/>
    <x v="497"/>
    <d v="2014-12-24T21: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0: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2: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4: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8T21: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4: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4: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4: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18: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5: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5: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6: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07: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2-29T20: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5T22: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0: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4T23: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6: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3:46:41"/>
  </r>
  <r>
    <n v="516"/>
    <s v="Shipmates"/>
    <s v="A big brother style comedy animation series starring famous seafarers"/>
    <n v="5000"/>
    <n v="0"/>
    <x v="2"/>
    <s v="GB"/>
    <s v="GBP"/>
    <n v="1432752080"/>
    <n v="1427568080"/>
    <b v="0"/>
    <n v="0"/>
    <b v="0"/>
    <s v="film &amp; video/animation"/>
    <n v="0"/>
    <n v="0"/>
    <x v="0"/>
    <s v="animation"/>
    <x v="516"/>
    <d v="2015-05-27T10: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6: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06: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1: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08: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0: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5: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19: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09: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1: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09: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08:05:00"/>
  </r>
  <r>
    <n v="528"/>
    <s v="Devastated No Matter What"/>
    <s v="A Festival Backed Production of a Full-Length Play."/>
    <n v="1150"/>
    <n v="1330"/>
    <x v="0"/>
    <s v="US"/>
    <s v="USD"/>
    <n v="1434921600"/>
    <n v="1433109907"/>
    <b v="0"/>
    <n v="30"/>
    <b v="1"/>
    <s v="theater/plays"/>
    <n v="115.65217391304347"/>
    <n v="44.333333333333336"/>
    <x v="1"/>
    <s v="plays"/>
    <x v="528"/>
    <d v="2015-06-21T13: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0T21: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18: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6T22: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6: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2: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5: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5: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0: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1: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1: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17: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1: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17: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08: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18: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07: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07: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08: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08: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3: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07: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0T21: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09: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06: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0: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08: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0:29:03"/>
  </r>
  <r>
    <n v="556"/>
    <s v="Braille Academy"/>
    <s v="An educational platform for learning Unified English Braille Code"/>
    <n v="8000"/>
    <n v="200"/>
    <x v="2"/>
    <s v="US"/>
    <s v="USD"/>
    <n v="1452112717"/>
    <n v="1449520717"/>
    <b v="0"/>
    <n v="1"/>
    <b v="0"/>
    <s v="technology/web"/>
    <n v="2.5"/>
    <n v="200"/>
    <x v="2"/>
    <s v="web"/>
    <x v="556"/>
    <d v="2016-01-06T12: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5: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12: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2T22: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0: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07: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1: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17: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4: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0: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08: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12: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3: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2:20:12"/>
  </r>
  <r>
    <n v="570"/>
    <s v="Relaunching in May"/>
    <s v="Humans have AM/FM/Satellite radio, kids have radio Disney, pets have DogCatRadio."/>
    <n v="85000"/>
    <n v="142"/>
    <x v="2"/>
    <s v="US"/>
    <s v="USD"/>
    <n v="1455822569"/>
    <n v="1453230569"/>
    <b v="0"/>
    <n v="1"/>
    <b v="0"/>
    <s v="technology/web"/>
    <n v="0.16705882352941176"/>
    <n v="142"/>
    <x v="2"/>
    <s v="web"/>
    <x v="570"/>
    <d v="2016-02-18T11: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19: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0: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17: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2: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08: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2: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6:08:22"/>
  </r>
  <r>
    <n v="578"/>
    <s v="weBuy Crowdsourced Shopping"/>
    <s v="weBuy trade built on technology and Crowd Sourced Power"/>
    <n v="125000"/>
    <n v="14"/>
    <x v="2"/>
    <s v="GB"/>
    <s v="GBP"/>
    <n v="1441633993"/>
    <n v="1439560393"/>
    <b v="0"/>
    <n v="7"/>
    <b v="0"/>
    <s v="technology/web"/>
    <n v="1.12E-2"/>
    <n v="2"/>
    <x v="2"/>
    <s v="web"/>
    <x v="578"/>
    <d v="2015-09-07T05: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2: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3: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1T16: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0: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3: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08:11:56"/>
  </r>
  <r>
    <n v="585"/>
    <s v="Link Card"/>
    <s v="SAVE UP TO 40% WHEN YOU SPEND!_x000a__x000a_PRE-ORDER YOUR LINK CARD TODAY"/>
    <n v="9000"/>
    <n v="0"/>
    <x v="2"/>
    <s v="GB"/>
    <s v="GBP"/>
    <n v="1448928000"/>
    <n v="1444123377"/>
    <b v="0"/>
    <n v="0"/>
    <b v="0"/>
    <s v="technology/web"/>
    <n v="0"/>
    <n v="0"/>
    <x v="2"/>
    <s v="web"/>
    <x v="585"/>
    <d v="2015-11-30T16: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2: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0: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1:28:06"/>
  </r>
  <r>
    <n v="589"/>
    <s v="Get Neighborly"/>
    <s v="Services closer than you think..."/>
    <n v="7500"/>
    <n v="1"/>
    <x v="2"/>
    <s v="US"/>
    <s v="USD"/>
    <n v="1436366699"/>
    <n v="1435070699"/>
    <b v="0"/>
    <n v="1"/>
    <b v="0"/>
    <s v="technology/web"/>
    <n v="1.3333333333333334E-2"/>
    <n v="1"/>
    <x v="2"/>
    <s v="web"/>
    <x v="589"/>
    <d v="2015-07-08T06: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5: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5: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2T21: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07:15:45"/>
  </r>
  <r>
    <n v="594"/>
    <s v="Unleashed Fitness"/>
    <s v="Creating a fitness site that will change the fitness game forever!"/>
    <n v="25000"/>
    <n v="26"/>
    <x v="2"/>
    <s v="US"/>
    <s v="USD"/>
    <n v="1460832206"/>
    <n v="1458240206"/>
    <b v="0"/>
    <n v="2"/>
    <b v="0"/>
    <s v="technology/web"/>
    <n v="0.104"/>
    <n v="13"/>
    <x v="2"/>
    <s v="web"/>
    <x v="594"/>
    <d v="2016-04-16T10: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17:40:38"/>
  </r>
  <r>
    <n v="596"/>
    <s v="DigitaliBook free library"/>
    <s v="We present digitaibook,com site which can become a free electronic library with your help,"/>
    <n v="20000"/>
    <n v="6"/>
    <x v="2"/>
    <s v="US"/>
    <s v="USD"/>
    <n v="1478122292"/>
    <n v="1475530292"/>
    <b v="0"/>
    <n v="2"/>
    <b v="0"/>
    <s v="technology/web"/>
    <n v="0.03"/>
    <n v="3"/>
    <x v="2"/>
    <s v="web"/>
    <x v="596"/>
    <d v="2016-11-02T13: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08:00:00"/>
  </r>
  <r>
    <n v="598"/>
    <s v="Goals not creeds"/>
    <s v="This is a project to create a crowd-funding site for Urantia Book readers worldwide."/>
    <n v="2500"/>
    <n v="850"/>
    <x v="2"/>
    <s v="US"/>
    <s v="USD"/>
    <n v="1417737781"/>
    <n v="1415145781"/>
    <b v="0"/>
    <n v="7"/>
    <b v="0"/>
    <s v="technology/web"/>
    <n v="34"/>
    <n v="121.42857142857143"/>
    <x v="2"/>
    <s v="web"/>
    <x v="598"/>
    <d v="2014-12-04T16: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07: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1: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2: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1: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07: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7T16:50:56"/>
  </r>
  <r>
    <n v="605"/>
    <s v="Teach Your Parents iPad (Canceled)"/>
    <s v="An iPad support care package for your parents / seniors."/>
    <n v="5000"/>
    <n v="131"/>
    <x v="1"/>
    <s v="US"/>
    <s v="USD"/>
    <n v="1440318908"/>
    <n v="1436430908"/>
    <b v="0"/>
    <n v="8"/>
    <b v="0"/>
    <s v="technology/web"/>
    <n v="2.62"/>
    <n v="16.375"/>
    <x v="2"/>
    <s v="web"/>
    <x v="605"/>
    <d v="2015-08-23T00: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07: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12: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4: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17: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1: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05:27:17"/>
  </r>
  <r>
    <n v="612"/>
    <s v="Web Streaming 2.0 (Canceled)"/>
    <s v="A Fast and Reliable new Web platform to stream videos from Internet"/>
    <n v="10000"/>
    <n v="0"/>
    <x v="1"/>
    <s v="IT"/>
    <s v="EUR"/>
    <n v="1472777146"/>
    <n v="1470185146"/>
    <b v="0"/>
    <n v="0"/>
    <b v="0"/>
    <s v="technology/web"/>
    <n v="0"/>
    <n v="0"/>
    <x v="2"/>
    <s v="web"/>
    <x v="612"/>
    <d v="2016-09-01T16: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0: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3T17: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4T18: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1: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0: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1:26:43"/>
  </r>
  <r>
    <n v="619"/>
    <s v="Big Data (Canceled)"/>
    <s v="Big Data Sets for researchers interested in improving the quality of life."/>
    <n v="2500000"/>
    <n v="1"/>
    <x v="1"/>
    <s v="US"/>
    <s v="USD"/>
    <n v="1416933390"/>
    <n v="1411745790"/>
    <b v="0"/>
    <n v="1"/>
    <b v="0"/>
    <s v="technology/web"/>
    <n v="3.9999999999999996E-5"/>
    <n v="1"/>
    <x v="2"/>
    <s v="web"/>
    <x v="619"/>
    <d v="2014-11-25T08: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09: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5: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0: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7T16: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15: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12: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5: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5: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08: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07: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5T21: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0: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08: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5:00:00"/>
  </r>
  <r>
    <n v="634"/>
    <s v="pitchtograndma (Canceled)"/>
    <s v="We help companies to explain what they do in simple, grandma-would-understand terms."/>
    <n v="5000"/>
    <n v="1"/>
    <x v="1"/>
    <s v="US"/>
    <s v="USD"/>
    <n v="1424989029"/>
    <n v="1422397029"/>
    <b v="0"/>
    <n v="1"/>
    <b v="0"/>
    <s v="technology/web"/>
    <n v="0.02"/>
    <n v="1"/>
    <x v="2"/>
    <s v="web"/>
    <x v="634"/>
    <d v="2015-02-26T14:17:09"/>
  </r>
  <r>
    <n v="635"/>
    <s v="Pleero, A Technology Team Building Website (Canceled)"/>
    <s v="Network used for building technology development teams."/>
    <n v="25000"/>
    <n v="2"/>
    <x v="1"/>
    <s v="US"/>
    <s v="USD"/>
    <n v="1428804762"/>
    <n v="1426212762"/>
    <b v="0"/>
    <n v="1"/>
    <b v="0"/>
    <s v="technology/web"/>
    <n v="8.0000000000000002E-3"/>
    <n v="2"/>
    <x v="2"/>
    <s v="web"/>
    <x v="635"/>
    <d v="2015-04-11T18:12:42"/>
  </r>
  <r>
    <n v="636"/>
    <s v="Keto Advice (Canceled)"/>
    <s v="With no central location for keto knowledge, keto advice will be a community run knowledge base."/>
    <n v="2000"/>
    <n v="4"/>
    <x v="1"/>
    <s v="GB"/>
    <s v="GBP"/>
    <n v="1433587620"/>
    <n v="1430996150"/>
    <b v="0"/>
    <n v="1"/>
    <b v="0"/>
    <s v="technology/web"/>
    <n v="0.2"/>
    <n v="4"/>
    <x v="2"/>
    <s v="web"/>
    <x v="636"/>
    <d v="2015-06-06T02: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15:04:00"/>
  </r>
  <r>
    <n v="638"/>
    <s v="W (Canceled)"/>
    <s v="O0"/>
    <n v="200000"/>
    <n v="18"/>
    <x v="1"/>
    <s v="DE"/>
    <s v="EUR"/>
    <n v="1490447662"/>
    <n v="1485267262"/>
    <b v="0"/>
    <n v="6"/>
    <b v="0"/>
    <s v="technology/web"/>
    <n v="9.0000000000000011E-3"/>
    <n v="3"/>
    <x v="2"/>
    <s v="web"/>
    <x v="638"/>
    <d v="2017-03-25T05: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5: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5: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5: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7: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7: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7: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6: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2: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09:25:49"/>
  </r>
  <r>
    <n v="648"/>
    <s v="Audio Jacket"/>
    <s v="Get ready for the next product that you canâ€™t live without"/>
    <n v="35000"/>
    <n v="44388"/>
    <x v="0"/>
    <s v="US"/>
    <s v="USD"/>
    <n v="1413304708"/>
    <n v="1410280708"/>
    <b v="0"/>
    <n v="27"/>
    <b v="1"/>
    <s v="technology/wearables"/>
    <n v="126.82285714285715"/>
    <n v="1644"/>
    <x v="2"/>
    <s v="wearables"/>
    <x v="648"/>
    <d v="2014-10-14T08: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3: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17: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6: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09: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6: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4: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3: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0: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2: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0:00:00"/>
  </r>
  <r>
    <n v="659"/>
    <s v="Lulu Watch Designs - Apple Watch"/>
    <s v="Sync up your lifestyle"/>
    <n v="3000"/>
    <n v="3017"/>
    <x v="0"/>
    <s v="US"/>
    <s v="USD"/>
    <n v="1440339295"/>
    <n v="1437747295"/>
    <b v="0"/>
    <n v="21"/>
    <b v="1"/>
    <s v="technology/wearables"/>
    <n v="100.56666666666668"/>
    <n v="143.66666666666666"/>
    <x v="2"/>
    <s v="wearables"/>
    <x v="659"/>
    <d v="2015-08-23T06: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0: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07: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2: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2: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07: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09: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1: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0: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1: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07: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0: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0: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0: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2: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18: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4-12-31T22: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0: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1: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1: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08: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4: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1: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09: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3: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19: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2: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08: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0: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18: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0: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8T22: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6: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1: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1: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07: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4:30:20"/>
  </r>
  <r>
    <n v="696"/>
    <s v="trustee"/>
    <s v="Show your fidelity by wearing the Trustee rings! Show where you are (at)!"/>
    <n v="175000"/>
    <n v="1"/>
    <x v="2"/>
    <s v="NL"/>
    <s v="EUR"/>
    <n v="1406326502"/>
    <n v="1403734502"/>
    <b v="0"/>
    <n v="1"/>
    <b v="0"/>
    <s v="technology/wearables"/>
    <n v="5.7142857142857147E-4"/>
    <n v="1"/>
    <x v="2"/>
    <s v="wearables"/>
    <x v="696"/>
    <d v="2014-07-25T14: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4: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18: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08: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08: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07: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0: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5: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0:37:48"/>
  </r>
  <r>
    <n v="705"/>
    <s v="SomnoScope"/>
    <s v="The closest thing ever to the Holy Grail of wearables technology"/>
    <n v="100000"/>
    <n v="977"/>
    <x v="2"/>
    <s v="NL"/>
    <s v="EUR"/>
    <n v="1484999278"/>
    <n v="1482407278"/>
    <b v="0"/>
    <n v="5"/>
    <b v="0"/>
    <s v="technology/wearables"/>
    <n v="0.97699999999999987"/>
    <n v="195.4"/>
    <x v="2"/>
    <s v="wearables"/>
    <x v="705"/>
    <d v="2017-01-21T03: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0: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07: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5:56:40"/>
  </r>
  <r>
    <n v="709"/>
    <s v="lumiglove"/>
    <s v="A &quot;handheld&quot; light, which eases the way you illuminate objects and/or paths."/>
    <n v="15000"/>
    <n v="61"/>
    <x v="2"/>
    <s v="US"/>
    <s v="USD"/>
    <n v="1417741159"/>
    <n v="1415149159"/>
    <b v="0"/>
    <n v="2"/>
    <b v="0"/>
    <s v="technology/wearables"/>
    <n v="0.40666666666666662"/>
    <n v="30.5"/>
    <x v="2"/>
    <s v="wearables"/>
    <x v="709"/>
    <d v="2014-12-04T16:59:19"/>
  </r>
  <r>
    <n v="710"/>
    <s v="Hate York Shirt 2.0"/>
    <s v="Shirts, so technologically advanced, they connect mentally to their audience upon sight."/>
    <n v="1200"/>
    <n v="0"/>
    <x v="2"/>
    <s v="CA"/>
    <s v="CAD"/>
    <n v="1408495440"/>
    <n v="1405640302"/>
    <b v="0"/>
    <n v="0"/>
    <b v="0"/>
    <s v="technology/wearables"/>
    <n v="0"/>
    <n v="0"/>
    <x v="2"/>
    <s v="wearables"/>
    <x v="710"/>
    <d v="2014-08-19T16: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4: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08: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4: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0: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19: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6:00:00"/>
  </r>
  <r>
    <n v="717"/>
    <s v="cool air belt"/>
    <s v="Cool air flowing under clothing keeps you cool."/>
    <n v="100000"/>
    <n v="305"/>
    <x v="2"/>
    <s v="US"/>
    <s v="USD"/>
    <n v="1409949002"/>
    <n v="1407357002"/>
    <b v="0"/>
    <n v="4"/>
    <b v="0"/>
    <s v="technology/wearables"/>
    <n v="0.30499999999999999"/>
    <n v="76.25"/>
    <x v="2"/>
    <s v="wearables"/>
    <x v="717"/>
    <d v="2014-09-05T12: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7T21: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6: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07: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5: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0: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19: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7: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7: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7: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3: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2: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0:27:41"/>
  </r>
  <r>
    <n v="730"/>
    <s v="Encyclopedia of Surfing"/>
    <s v="A Massive but Cheerful Online Digital Archive of Surfing"/>
    <n v="20000"/>
    <n v="26438"/>
    <x v="0"/>
    <s v="US"/>
    <s v="USD"/>
    <n v="1323280391"/>
    <n v="1320688391"/>
    <b v="0"/>
    <n v="265"/>
    <b v="1"/>
    <s v="publishing/nonfiction"/>
    <n v="132.19"/>
    <n v="99.766037735849054"/>
    <x v="3"/>
    <s v="nonfiction"/>
    <x v="730"/>
    <d v="2011-12-07T09: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1T22: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2: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2: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8T21: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6: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0: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2: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0: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4: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19: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07: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3: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3: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4: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5: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19: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2: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2: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4: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3: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07: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3: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6: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09: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6: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09: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7: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2: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8T23: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1: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0: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3T22: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2:43:28"/>
  </r>
  <r>
    <n v="764"/>
    <s v="[JOE]KES"/>
    <s v="[JOE]KES is a book full of over 200 original, sometimes funny, pun-ish Joekes. If you hate the book, use it as a coster!"/>
    <n v="5000"/>
    <n v="0"/>
    <x v="2"/>
    <s v="US"/>
    <s v="USD"/>
    <n v="1441858161"/>
    <n v="1439266161"/>
    <b v="0"/>
    <n v="0"/>
    <b v="0"/>
    <s v="publishing/fiction"/>
    <n v="0"/>
    <n v="0"/>
    <x v="3"/>
    <s v="fiction"/>
    <x v="764"/>
    <d v="2015-09-09T20: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5: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0: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19: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5T20: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5: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15: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1: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19: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5: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0: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17: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0T21: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5: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08: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0: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08: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6: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0: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4: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18: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6: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07: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7: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19: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0T23: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17: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1: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3: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0: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09: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0: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3: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0: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6: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08: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2: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1: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0: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7: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19: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5:00:00"/>
  </r>
  <r>
    <n v="806"/>
    <s v="Golden Animals NEW Album!"/>
    <s v="Help Golden Animals finish their NEW Album!"/>
    <n v="8000"/>
    <n v="8355"/>
    <x v="0"/>
    <s v="US"/>
    <s v="USD"/>
    <n v="1315413339"/>
    <n v="1312821339"/>
    <b v="0"/>
    <n v="71"/>
    <b v="1"/>
    <s v="music/rock"/>
    <n v="104.4375"/>
    <n v="117.67605633802818"/>
    <x v="4"/>
    <s v="rock"/>
    <x v="806"/>
    <d v="2011-09-07T08:35:39"/>
  </r>
  <r>
    <n v="807"/>
    <s v="Sic Vita - New EP Release - 2017"/>
    <s v="Join the Sic Vita family and lend a hand as we create a new album!"/>
    <n v="4000"/>
    <n v="4205"/>
    <x v="0"/>
    <s v="US"/>
    <s v="USD"/>
    <n v="1488333600"/>
    <n v="1485270311"/>
    <b v="0"/>
    <n v="57"/>
    <b v="1"/>
    <s v="music/rock"/>
    <n v="105.125"/>
    <n v="73.771929824561397"/>
    <x v="4"/>
    <s v="rock"/>
    <x v="807"/>
    <d v="2017-02-28T18: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0: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2: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7:21:02"/>
  </r>
  <r>
    <n v="811"/>
    <s v="Love Water Tour"/>
    <s v="We need your financial support to cover the tour costs!  (Sound, lights, travel, stage design)"/>
    <n v="1000"/>
    <n v="1040"/>
    <x v="0"/>
    <s v="US"/>
    <s v="USD"/>
    <n v="1373475120"/>
    <n v="1371569202"/>
    <b v="0"/>
    <n v="12"/>
    <b v="1"/>
    <s v="music/rock"/>
    <n v="104"/>
    <n v="86.666666666666671"/>
    <x v="4"/>
    <s v="rock"/>
    <x v="811"/>
    <d v="2013-07-10T08: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5: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5: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0:04:00"/>
  </r>
  <r>
    <n v="815"/>
    <s v="Some Late Help for The Early Reset"/>
    <s v="Be a part of helping The Early Reset finish their new 7 song EP."/>
    <n v="4000"/>
    <n v="4280"/>
    <x v="0"/>
    <s v="US"/>
    <s v="USD"/>
    <n v="1414879303"/>
    <n v="1412287303"/>
    <b v="0"/>
    <n v="43"/>
    <b v="1"/>
    <s v="music/rock"/>
    <n v="107"/>
    <n v="99.534883720930239"/>
    <x v="4"/>
    <s v="rock"/>
    <x v="815"/>
    <d v="2014-11-01T14: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8T22: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0: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09:01:00"/>
  </r>
  <r>
    <n v="819"/>
    <s v="Winter Tour"/>
    <s v="We are touring the Southeast in support of our new EP"/>
    <n v="400"/>
    <n v="435"/>
    <x v="0"/>
    <s v="US"/>
    <s v="USD"/>
    <n v="1387601040"/>
    <n v="1386806254"/>
    <b v="0"/>
    <n v="14"/>
    <b v="1"/>
    <s v="music/rock"/>
    <n v="108.74999999999999"/>
    <n v="31.071428571428573"/>
    <x v="4"/>
    <s v="rock"/>
    <x v="819"/>
    <d v="2013-12-20T20: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8T21: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0: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4: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4: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7T22: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8T23: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5: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1: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08: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1: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3:37:05"/>
  </r>
  <r>
    <n v="831"/>
    <s v="Let The 7Horse Run!"/>
    <s v="7Horse is a new band with a self-funded album and a show they want to rock in your town!"/>
    <n v="1500"/>
    <n v="3500"/>
    <x v="0"/>
    <s v="US"/>
    <s v="USD"/>
    <n v="1335540694"/>
    <n v="1332948694"/>
    <b v="0"/>
    <n v="20"/>
    <b v="1"/>
    <s v="music/rock"/>
    <n v="233.33333333333334"/>
    <n v="175"/>
    <x v="4"/>
    <s v="rock"/>
    <x v="831"/>
    <d v="2012-04-27T07: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0:13:00"/>
  </r>
  <r>
    <n v="833"/>
    <s v="Ragman Rolls"/>
    <s v="This is an American rock album."/>
    <n v="6000"/>
    <n v="6100"/>
    <x v="0"/>
    <s v="US"/>
    <s v="USD"/>
    <n v="1397941475"/>
    <n v="1395349475"/>
    <b v="0"/>
    <n v="41"/>
    <b v="1"/>
    <s v="music/rock"/>
    <n v="101.66666666666666"/>
    <n v="148.78048780487805"/>
    <x v="4"/>
    <s v="rock"/>
    <x v="833"/>
    <d v="2014-04-19T13: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19: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19:00:00"/>
  </r>
  <r>
    <n v="836"/>
    <s v="DESMADRE Full Album + Press Kit"/>
    <s v="An album you can bring home to mom."/>
    <n v="5000"/>
    <n v="5046.5200000000004"/>
    <x v="0"/>
    <s v="US"/>
    <s v="USD"/>
    <n v="1381108918"/>
    <n v="1378516918"/>
    <b v="0"/>
    <n v="46"/>
    <b v="1"/>
    <s v="music/rock"/>
    <n v="100.93039999999999"/>
    <n v="109.70695652173914"/>
    <x v="4"/>
    <s v="rock"/>
    <x v="836"/>
    <d v="2013-10-06T17: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5: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3: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0: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3T21: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3: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19: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0: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0: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19: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6:00:00"/>
  </r>
  <r>
    <n v="847"/>
    <s v="CENTROPYMUSIC"/>
    <s v="MUSIC WITH MEANING!  MUSIC THAT MATTERS!!!"/>
    <n v="10"/>
    <n v="10"/>
    <x v="0"/>
    <s v="US"/>
    <s v="USD"/>
    <n v="1436555376"/>
    <n v="1433963376"/>
    <b v="0"/>
    <n v="1"/>
    <b v="1"/>
    <s v="music/metal"/>
    <n v="100"/>
    <n v="10"/>
    <x v="4"/>
    <s v="metal"/>
    <x v="847"/>
    <d v="2015-07-10T11: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1: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18: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0: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1: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3: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1: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7T21: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19: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1:00:00"/>
  </r>
  <r>
    <n v="857"/>
    <s v="A Reason To Breathe - DEBUT ALBUM"/>
    <s v="Modern Post-Hardcore/Electro music (Hardstyle, EDM, Trap, Dubstep, Dembow, House)."/>
    <n v="1200"/>
    <n v="1200"/>
    <x v="0"/>
    <s v="ES"/>
    <s v="EUR"/>
    <n v="1448463431"/>
    <n v="1444831031"/>
    <b v="0"/>
    <n v="24"/>
    <b v="1"/>
    <s v="music/metal"/>
    <n v="100"/>
    <n v="50"/>
    <x v="4"/>
    <s v="metal"/>
    <x v="857"/>
    <d v="2015-11-25T06: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4: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6: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4: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5: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6: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18: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1: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0: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07: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0: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6: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1: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6: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6: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1: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0T21: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6: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09:22:11"/>
  </r>
  <r>
    <n v="876"/>
    <s v="Sound Of Dobells"/>
    <s v="What was the greatest record shop ever?  DOBELLS!"/>
    <n v="3152"/>
    <n v="1286"/>
    <x v="2"/>
    <s v="GB"/>
    <s v="GBP"/>
    <n v="1359978927"/>
    <n v="1357127727"/>
    <b v="0"/>
    <n v="45"/>
    <b v="0"/>
    <s v="music/jazz"/>
    <n v="40.799492385786799"/>
    <n v="28.577777777777779"/>
    <x v="4"/>
    <s v="jazz"/>
    <x v="876"/>
    <d v="2013-02-04T03: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0: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2T21: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1: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29T23: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3T22: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2: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4: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18: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4: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2: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15: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8-31T22: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0: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09: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6: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0: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2: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5: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19: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0: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09: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0: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18: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1: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1: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07: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18: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17: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3T21:45:26"/>
  </r>
  <r>
    <n v="906"/>
    <s v="24th Music Presents Channeling Motown (Live)"/>
    <s v="The DMV's most respected saxophonist pay tribute to Motown."/>
    <n v="15000"/>
    <n v="0"/>
    <x v="2"/>
    <s v="US"/>
    <s v="USD"/>
    <n v="1394681590"/>
    <n v="1392093190"/>
    <b v="0"/>
    <n v="0"/>
    <b v="0"/>
    <s v="music/jazz"/>
    <n v="0"/>
    <n v="0"/>
    <x v="4"/>
    <s v="jazz"/>
    <x v="906"/>
    <d v="2014-03-12T19:33:10"/>
  </r>
  <r>
    <n v="907"/>
    <s v="Greg Chambers Saxophone CD"/>
    <s v="Greg Chambers' self-titled CD needs support for post production, replication, and promotion."/>
    <n v="2900"/>
    <n v="0"/>
    <x v="2"/>
    <s v="US"/>
    <s v="USD"/>
    <n v="1315715823"/>
    <n v="1313123823"/>
    <b v="0"/>
    <n v="0"/>
    <b v="0"/>
    <s v="music/jazz"/>
    <n v="0"/>
    <n v="0"/>
    <x v="4"/>
    <s v="jazz"/>
    <x v="907"/>
    <d v="2011-09-10T20: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6T20: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0: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5: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3T16: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19: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19: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0: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0: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1T21: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18: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4:59:21"/>
  </r>
  <r>
    <n v="919"/>
    <s v="Jazz CD:  Out of The Blue"/>
    <s v="Cool jazz with a New Orleans flavor."/>
    <n v="20000"/>
    <n v="100"/>
    <x v="2"/>
    <s v="US"/>
    <s v="USD"/>
    <n v="1355930645"/>
    <n v="1352906645"/>
    <b v="0"/>
    <n v="1"/>
    <b v="0"/>
    <s v="music/jazz"/>
    <n v="0.5"/>
    <n v="100"/>
    <x v="4"/>
    <s v="jazz"/>
    <x v="919"/>
    <d v="2012-12-19T07: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09: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1T21: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4: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6: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4: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4: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14:40:00"/>
  </r>
  <r>
    <n v="927"/>
    <s v="JETRO DA SILVA FUNK PROJECT"/>
    <s v="Studio CD/DVD Solo project of Pianist &amp; Keyboardist Jetro da Silva"/>
    <n v="20000"/>
    <n v="0"/>
    <x v="2"/>
    <s v="US"/>
    <s v="USD"/>
    <n v="1337024695"/>
    <n v="1334432695"/>
    <b v="0"/>
    <n v="0"/>
    <b v="0"/>
    <s v="music/jazz"/>
    <n v="0"/>
    <n v="0"/>
    <x v="4"/>
    <s v="jazz"/>
    <x v="927"/>
    <d v="2012-05-14T11: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6: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8T20: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3: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4: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4: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0: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3T22: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0: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12: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2: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3: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1: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6: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18: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2: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09: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6: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5: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0: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0: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1: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17: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0:01:01"/>
  </r>
  <r>
    <n v="951"/>
    <s v="Smart Harness"/>
    <s v="Revolutionizing the way we walk our dogs!"/>
    <n v="50000"/>
    <n v="19195"/>
    <x v="2"/>
    <s v="US"/>
    <s v="USD"/>
    <n v="1465054872"/>
    <n v="1461166872"/>
    <b v="0"/>
    <n v="121"/>
    <b v="0"/>
    <s v="technology/wearables"/>
    <n v="38.39"/>
    <n v="158.63636363636363"/>
    <x v="2"/>
    <s v="wearables"/>
    <x v="951"/>
    <d v="2016-06-04T07: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07: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19: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2: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2T23: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2: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6: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0: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0: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6: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1: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09: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07: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07: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19: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07: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1T21: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2: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8T23: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0: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09: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3T22: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17: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08: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08: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17: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4: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4T23: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0: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4: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4: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0: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2: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17: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5: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6: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2T23: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0:33:45"/>
  </r>
  <r>
    <n v="989"/>
    <s v="Power Rope"/>
    <s v="The most useful phone charger you will ever buy"/>
    <n v="10000"/>
    <n v="1677"/>
    <x v="2"/>
    <s v="US"/>
    <s v="USD"/>
    <n v="1475101495"/>
    <n v="1472509495"/>
    <b v="0"/>
    <n v="32"/>
    <b v="0"/>
    <s v="technology/wearables"/>
    <n v="16.77"/>
    <n v="52.40625"/>
    <x v="2"/>
    <s v="wearables"/>
    <x v="989"/>
    <d v="2016-09-28T14: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0: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0: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3: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1T21: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4: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08: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07:27:00"/>
  </r>
  <r>
    <n v="997"/>
    <s v="iPhanny"/>
    <s v="The iPhanny keeps your iPhone 6 safe from bending in those dangerous pants pockets."/>
    <n v="5000"/>
    <n v="65"/>
    <x v="2"/>
    <s v="US"/>
    <s v="USD"/>
    <n v="1417145297"/>
    <n v="1414549697"/>
    <b v="0"/>
    <n v="8"/>
    <b v="0"/>
    <s v="technology/wearables"/>
    <n v="1.3"/>
    <n v="8.125"/>
    <x v="2"/>
    <s v="wearables"/>
    <x v="997"/>
    <d v="2014-11-27T19: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8T21: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0: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6: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09: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6T21: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08: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09: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6: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1T23: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07: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1: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6: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18: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3: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2: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2: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6: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4: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17: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09: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3: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5: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6: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0: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7: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4: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5: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1: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0: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6: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2: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3: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3: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0: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08: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09: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19: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7: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0: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7T21: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0: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2T23: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09: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0T17: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2: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19T22: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2: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2: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12: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2: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17:16:29"/>
  </r>
  <r>
    <n v="1049"/>
    <s v="J1 (Canceled)"/>
    <s v="------"/>
    <n v="12000"/>
    <n v="0"/>
    <x v="1"/>
    <s v="US"/>
    <s v="USD"/>
    <n v="1455272445"/>
    <n v="1452680445"/>
    <b v="0"/>
    <n v="0"/>
    <b v="0"/>
    <s v="journalism/audio"/>
    <n v="0"/>
    <n v="0"/>
    <x v="5"/>
    <s v="audio"/>
    <x v="1049"/>
    <d v="2016-02-12T02:20:45"/>
  </r>
  <r>
    <n v="1050"/>
    <s v="The (Secular) Barbershop Podcast (Canceled)"/>
    <s v="Secularism is on the rise and I hear you.Talk to me."/>
    <n v="2500"/>
    <n v="0"/>
    <x v="1"/>
    <s v="US"/>
    <s v="USD"/>
    <n v="1442257677"/>
    <n v="1439665677"/>
    <b v="0"/>
    <n v="0"/>
    <b v="0"/>
    <s v="journalism/audio"/>
    <n v="0"/>
    <n v="0"/>
    <x v="5"/>
    <s v="audio"/>
    <x v="1050"/>
    <d v="2015-09-14T11: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6T16: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12: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0: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14: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15: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08: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13: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5T16:00:00"/>
  </r>
  <r>
    <n v="1059"/>
    <s v="Voice Over Artist (Canceled)"/>
    <s v="Turning myself into a vocal artist."/>
    <n v="1100"/>
    <n v="0"/>
    <x v="1"/>
    <s v="US"/>
    <s v="USD"/>
    <n v="1426269456"/>
    <n v="1423681056"/>
    <b v="0"/>
    <n v="0"/>
    <b v="0"/>
    <s v="journalism/audio"/>
    <n v="0"/>
    <n v="0"/>
    <x v="5"/>
    <s v="audio"/>
    <x v="1059"/>
    <d v="2015-03-13T09: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3:54:53"/>
  </r>
  <r>
    <n v="1061"/>
    <s v="Chat Box 23 (Canceled)"/>
    <s v="T.O., Adi &amp; Mercedes discuss their point of views, women's issues &amp; Hollywood Hotties."/>
    <n v="4000"/>
    <n v="0"/>
    <x v="1"/>
    <s v="US"/>
    <s v="USD"/>
    <n v="1462150800"/>
    <n v="1456987108"/>
    <b v="0"/>
    <n v="0"/>
    <b v="0"/>
    <s v="journalism/audio"/>
    <n v="0"/>
    <n v="0"/>
    <x v="5"/>
    <s v="audio"/>
    <x v="1061"/>
    <d v="2016-05-01T17:00:00"/>
  </r>
  <r>
    <n v="1062"/>
    <s v="RETURNING AT A LATER DATE"/>
    <s v="SEE US ON PATREON www.badgirlartwork.com"/>
    <n v="199"/>
    <n v="190"/>
    <x v="1"/>
    <s v="US"/>
    <s v="USD"/>
    <n v="1468351341"/>
    <n v="1467746541"/>
    <b v="0"/>
    <n v="4"/>
    <b v="0"/>
    <s v="journalism/audio"/>
    <n v="95.477386934673376"/>
    <n v="47.5"/>
    <x v="5"/>
    <s v="audio"/>
    <x v="1062"/>
    <d v="2016-07-12T11: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0T16: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6T21: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1: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5: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2: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09T23: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5T22: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6: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1: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1: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5: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0:09:05"/>
  </r>
  <r>
    <n v="1075"/>
    <s v="Towers Of The Apocalypse"/>
    <s v="Fully 3D, post Apocalyptic themed tower defense video game. New take on the genre."/>
    <n v="1000"/>
    <n v="45"/>
    <x v="2"/>
    <s v="US"/>
    <s v="USD"/>
    <n v="1336340516"/>
    <n v="1333748516"/>
    <b v="0"/>
    <n v="3"/>
    <b v="0"/>
    <s v="games/video games"/>
    <n v="4.5"/>
    <n v="15"/>
    <x v="6"/>
    <s v="video games"/>
    <x v="1075"/>
    <d v="2012-05-06T13: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1: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0: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0: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5: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19: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4: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3: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07:49:43"/>
  </r>
  <r>
    <n v="1084"/>
    <s v="My own channel"/>
    <s v="I want to start my own channel for gaming"/>
    <n v="550"/>
    <n v="0"/>
    <x v="2"/>
    <s v="US"/>
    <s v="USD"/>
    <n v="1407534804"/>
    <n v="1404942804"/>
    <b v="0"/>
    <n v="0"/>
    <b v="0"/>
    <s v="games/video games"/>
    <n v="0"/>
    <n v="0"/>
    <x v="6"/>
    <s v="video games"/>
    <x v="1084"/>
    <d v="2014-08-08T13: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07:06:15"/>
  </r>
  <r>
    <n v="1086"/>
    <s v="Cyber Universe Online"/>
    <s v="Humanity's future in the Galaxy"/>
    <n v="18000"/>
    <n v="15"/>
    <x v="2"/>
    <s v="US"/>
    <s v="USD"/>
    <n v="1408913291"/>
    <n v="1406321291"/>
    <b v="0"/>
    <n v="2"/>
    <b v="0"/>
    <s v="games/video games"/>
    <n v="8.3333333333333343E-2"/>
    <n v="7.5"/>
    <x v="6"/>
    <s v="video games"/>
    <x v="1086"/>
    <d v="2014-08-24T12: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09: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1: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0: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0: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0: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6: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5: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09: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4: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19: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1: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0: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2: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18: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0: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8T21: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7T21: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1: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18: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08: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12: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6: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1: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4: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0: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0: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5: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0: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07: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2: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6: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18: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1: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12: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3: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08: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4: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08: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06: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3T23: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3:30:00"/>
  </r>
  <r>
    <n v="1128"/>
    <s v="Flying Turds"/>
    <s v="#havingfunFTW"/>
    <n v="1000"/>
    <n v="1"/>
    <x v="2"/>
    <s v="GB"/>
    <s v="GBP"/>
    <n v="1407425717"/>
    <n v="1404833717"/>
    <b v="0"/>
    <n v="1"/>
    <b v="0"/>
    <s v="games/mobile games"/>
    <n v="0.1"/>
    <n v="1"/>
    <x v="6"/>
    <s v="mobile games"/>
    <x v="1128"/>
    <d v="2014-08-07T07: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4T22: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6: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13: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18: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1: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0: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5: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08: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1: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3: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0: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03:05:21"/>
  </r>
  <r>
    <n v="1141"/>
    <s v="Arena Z - Zombie Survival"/>
    <s v="I think this will be a great game!"/>
    <n v="500"/>
    <n v="0"/>
    <x v="2"/>
    <s v="DE"/>
    <s v="EUR"/>
    <n v="1436460450"/>
    <n v="1433868450"/>
    <b v="0"/>
    <n v="0"/>
    <b v="0"/>
    <s v="games/mobile games"/>
    <n v="0"/>
    <n v="0"/>
    <x v="6"/>
    <s v="mobile games"/>
    <x v="1141"/>
    <d v="2015-07-09T08: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6T16: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0: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8T20: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09: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4: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15: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1-30T21:06:21"/>
  </r>
  <r>
    <n v="1149"/>
    <s v="The Floridian Food Truck"/>
    <s v="Bringing culturally diverse Floridian cuisine to the people!"/>
    <n v="50000"/>
    <n v="75"/>
    <x v="2"/>
    <s v="US"/>
    <s v="USD"/>
    <n v="1466096566"/>
    <n v="1463504566"/>
    <b v="0"/>
    <n v="2"/>
    <b v="0"/>
    <s v="food/food trucks"/>
    <n v="0.15"/>
    <n v="37.5"/>
    <x v="7"/>
    <s v="food trucks"/>
    <x v="1149"/>
    <d v="2016-06-16T09:02:46"/>
  </r>
  <r>
    <n v="1150"/>
    <s v="Chef Po's Food Truck"/>
    <s v="Bringing delicious authentic and fusion Taiwanese Food to the West Coast."/>
    <n v="2500"/>
    <n v="252"/>
    <x v="2"/>
    <s v="US"/>
    <s v="USD"/>
    <n v="1452293675"/>
    <n v="1447109675"/>
    <b v="0"/>
    <n v="6"/>
    <b v="0"/>
    <s v="food/food trucks"/>
    <n v="10.08"/>
    <n v="42"/>
    <x v="7"/>
    <s v="food trucks"/>
    <x v="1150"/>
    <d v="2016-01-08T14: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6T18:27:43"/>
  </r>
  <r>
    <n v="1152"/>
    <s v="Peruvian King Food Truck"/>
    <s v="Peruvian food truck with an LA twist."/>
    <n v="16000"/>
    <n v="911"/>
    <x v="2"/>
    <s v="US"/>
    <s v="USD"/>
    <n v="1431709312"/>
    <n v="1429117312"/>
    <b v="0"/>
    <n v="15"/>
    <b v="0"/>
    <s v="food/food trucks"/>
    <n v="5.6937500000000005"/>
    <n v="60.733333333333334"/>
    <x v="7"/>
    <s v="food trucks"/>
    <x v="1152"/>
    <d v="2015-05-15T09:01:52"/>
  </r>
  <r>
    <n v="1153"/>
    <s v="The Cold Spot Mobile Trailer"/>
    <s v="A mobile concession trailer for snow cones, ice cream, smoothies and more"/>
    <n v="8000"/>
    <n v="50"/>
    <x v="2"/>
    <s v="US"/>
    <s v="USD"/>
    <n v="1434647305"/>
    <n v="1432055305"/>
    <b v="0"/>
    <n v="1"/>
    <b v="0"/>
    <s v="food/food trucks"/>
    <n v="0.625"/>
    <n v="50"/>
    <x v="7"/>
    <s v="food trucks"/>
    <x v="1153"/>
    <d v="2015-06-18T09: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18: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0: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3T17: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08: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18: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07: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18: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07: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08: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09: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09: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5T21: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0: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09: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17: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0: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3: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2:18:47"/>
  </r>
  <r>
    <n v="1172"/>
    <s v="let your dayz take you to the dogs."/>
    <s v="Bringing YOUR favorite dog recipes to the streets."/>
    <n v="9000"/>
    <n v="0"/>
    <x v="2"/>
    <s v="US"/>
    <s v="USD"/>
    <n v="1408551752"/>
    <n v="1405959752"/>
    <b v="0"/>
    <n v="0"/>
    <b v="0"/>
    <s v="food/food trucks"/>
    <n v="0"/>
    <n v="0"/>
    <x v="7"/>
    <s v="food trucks"/>
    <x v="1172"/>
    <d v="2014-08-20T08: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0: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2: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09: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5: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07: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3: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09: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1: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0: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08: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19: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6: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0: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4: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0: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08: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5: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7: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5: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4: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09: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3: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1: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1: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2T21: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19: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0: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3: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6: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6T22: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6: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3T21: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4: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5: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2: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08: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2: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3: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2: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7: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0: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2: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4: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5: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1: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19: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3: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07: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6: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0: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1: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5: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3: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17: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6T23: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09: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08: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15: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7T17: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2: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4: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0: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19:14:59"/>
  </r>
  <r>
    <n v="1236"/>
    <s v="&quot;Volando&quot; CD Release (Canceled)"/>
    <s v="Raising money to give the musicians their due."/>
    <n v="2500"/>
    <n v="0"/>
    <x v="1"/>
    <s v="US"/>
    <s v="USD"/>
    <n v="1343491200"/>
    <n v="1342801164"/>
    <b v="0"/>
    <n v="0"/>
    <b v="0"/>
    <s v="music/world music"/>
    <n v="0"/>
    <n v="0"/>
    <x v="4"/>
    <s v="world music"/>
    <x v="1236"/>
    <d v="2012-07-28T08: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3T22: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6:38:56"/>
  </r>
  <r>
    <n v="1239"/>
    <s v="Help Calmenco! finance new CD and Tour (Canceled)"/>
    <s v="Please consider helping us with our new CD and Riverdance Tour"/>
    <n v="2500"/>
    <n v="0"/>
    <x v="1"/>
    <s v="US"/>
    <s v="USD"/>
    <n v="1325804767"/>
    <n v="1323212767"/>
    <b v="0"/>
    <n v="0"/>
    <b v="0"/>
    <s v="music/world music"/>
    <n v="0"/>
    <n v="0"/>
    <x v="4"/>
    <s v="world music"/>
    <x v="1239"/>
    <d v="2012-01-05T15: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3: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2T21: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5: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3: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3: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6: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18: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5T23: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2T22: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09: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07: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1: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5: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0: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0: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3: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4: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17: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6: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19: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2: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0: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0: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7: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07: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7: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3: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6: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2: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6: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1: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09: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0: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09: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08: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2: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0: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5: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18: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7: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0: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09: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0: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0: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08: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5: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6: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6: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0: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19:14:05"/>
  </r>
  <r>
    <n v="1290"/>
    <s v="I Died... I Came Back, ... Whatever"/>
    <s v="Sometimes your Heart has to STOP for your Life to START."/>
    <n v="3500"/>
    <n v="3800"/>
    <x v="0"/>
    <s v="US"/>
    <s v="USD"/>
    <n v="1429772340"/>
    <n v="1427121931"/>
    <b v="0"/>
    <n v="86"/>
    <b v="1"/>
    <s v="theater/plays"/>
    <n v="108.57142857142857"/>
    <n v="44.186046511627907"/>
    <x v="1"/>
    <s v="plays"/>
    <x v="1290"/>
    <d v="2015-04-22T22: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6T23: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4: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09: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3: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09: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6: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09: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08: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1: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0: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19: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18:23:31"/>
  </r>
  <r>
    <n v="1303"/>
    <s v="Forward Arena Theatre Company: Summer Season"/>
    <s v="Groundbreaking queer theatre."/>
    <n v="3500"/>
    <n v="4559.13"/>
    <x v="0"/>
    <s v="GB"/>
    <s v="GBP"/>
    <n v="1469962800"/>
    <n v="1468578920"/>
    <b v="0"/>
    <n v="108"/>
    <b v="1"/>
    <s v="theater/plays"/>
    <n v="130.26085714285716"/>
    <n v="42.214166666666671"/>
    <x v="1"/>
    <s v="plays"/>
    <x v="1303"/>
    <d v="2016-07-31T03: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19: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09: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2: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4: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6: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3: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08: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2: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08: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09: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08: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17: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5: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6: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17: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08: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5: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09: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07: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5T22: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07: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18: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1: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08: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07: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1T22: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0: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4: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6T17: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5T18: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0: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4: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2: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5: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1: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08: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06: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6: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1: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19: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0: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1: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17: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7: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4: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5T22: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6: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09: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19: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6: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1: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2: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6: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2-28T21: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5: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1: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3: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09: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4: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4T23: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08: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08:35:52"/>
  </r>
  <r>
    <n v="1366"/>
    <s v="Kick It! A Tribute to the A.K.s"/>
    <s v="A musical memorial for Alexi Petersen."/>
    <n v="7500"/>
    <n v="9486.69"/>
    <x v="0"/>
    <s v="US"/>
    <s v="USD"/>
    <n v="1417049663"/>
    <n v="1413158063"/>
    <b v="0"/>
    <n v="147"/>
    <b v="1"/>
    <s v="music/rock"/>
    <n v="126.48920000000001"/>
    <n v="64.535306122448986"/>
    <x v="4"/>
    <s v="rock"/>
    <x v="1366"/>
    <d v="2014-11-26T16: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17: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0: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6: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6: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0:12:22"/>
  </r>
  <r>
    <n v="1372"/>
    <s v="Ted Lukas &amp; the Misled new CD - &quot;FEED&quot;"/>
    <s v="Please help us raise funds to press our new CD!"/>
    <n v="500"/>
    <n v="620"/>
    <x v="0"/>
    <s v="US"/>
    <s v="USD"/>
    <n v="1342115132"/>
    <n v="1339523132"/>
    <b v="0"/>
    <n v="16"/>
    <b v="1"/>
    <s v="music/rock"/>
    <n v="124"/>
    <n v="38.75"/>
    <x v="4"/>
    <s v="rock"/>
    <x v="1372"/>
    <d v="2012-07-12T09: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4: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18: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7: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09: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0:11:00"/>
  </r>
  <r>
    <n v="1378"/>
    <s v="SIX BY SEVEN"/>
    <s v="A psychedelic post rock masterpiece!"/>
    <n v="2000"/>
    <n v="4067"/>
    <x v="0"/>
    <s v="GB"/>
    <s v="GBP"/>
    <n v="1470075210"/>
    <n v="1468779210"/>
    <b v="0"/>
    <n v="133"/>
    <b v="1"/>
    <s v="music/rock"/>
    <n v="203.35000000000002"/>
    <n v="30.578947368421051"/>
    <x v="4"/>
    <s v="rock"/>
    <x v="1378"/>
    <d v="2016-08-01T10:13:30"/>
  </r>
  <r>
    <n v="1379"/>
    <s v="J. Walter Makes a Record"/>
    <s v="---------The long-awaited debut full-length from Justin Ruddy--------"/>
    <n v="10000"/>
    <n v="11160"/>
    <x v="0"/>
    <s v="US"/>
    <s v="USD"/>
    <n v="1433504876"/>
    <n v="1430912876"/>
    <b v="0"/>
    <n v="151"/>
    <b v="1"/>
    <s v="music/rock"/>
    <n v="111.60000000000001"/>
    <n v="73.907284768211923"/>
    <x v="4"/>
    <s v="rock"/>
    <x v="1379"/>
    <d v="2015-06-05T03:47:56"/>
  </r>
  <r>
    <n v="1380"/>
    <s v="BARNFEST 2015"/>
    <s v="A DIY MUSIC FESTIVAL FROM ST. LOUIS MO! Bands make their own festival, help make it legit!"/>
    <n v="25"/>
    <n v="106"/>
    <x v="0"/>
    <s v="US"/>
    <s v="USD"/>
    <n v="1433815200"/>
    <n v="1431886706"/>
    <b v="0"/>
    <n v="5"/>
    <b v="1"/>
    <s v="music/rock"/>
    <n v="424"/>
    <n v="21.2"/>
    <x v="4"/>
    <s v="rock"/>
    <x v="1380"/>
    <d v="2015-06-08T18: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1: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1: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17: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09: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4:11:00"/>
  </r>
  <r>
    <n v="1386"/>
    <s v="MALTESE CROSS: The First Album"/>
    <s v="We are a classic hard rock/heavy metal band just trying to keep rock alive!"/>
    <n v="400"/>
    <n v="875"/>
    <x v="0"/>
    <s v="US"/>
    <s v="USD"/>
    <n v="1438183889"/>
    <n v="1435591889"/>
    <b v="0"/>
    <n v="14"/>
    <b v="1"/>
    <s v="music/rock"/>
    <n v="218.75"/>
    <n v="62.5"/>
    <x v="4"/>
    <s v="rock"/>
    <x v="1386"/>
    <d v="2015-07-29T07: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0: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08: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3: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09: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0: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19:43:06"/>
  </r>
  <r>
    <n v="1393"/>
    <s v="WolfHunt | Social Commentary Rock Project"/>
    <s v="Rock n' Roll tales of our times"/>
    <n v="10000"/>
    <n v="10235"/>
    <x v="0"/>
    <s v="US"/>
    <s v="USD"/>
    <n v="1470068523"/>
    <n v="1467476523"/>
    <b v="0"/>
    <n v="52"/>
    <b v="1"/>
    <s v="music/rock"/>
    <n v="102.35000000000001"/>
    <n v="196.82692307692307"/>
    <x v="4"/>
    <s v="rock"/>
    <x v="1393"/>
    <d v="2016-08-01T08: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19:00:00"/>
  </r>
  <r>
    <n v="1395"/>
    <s v="Quiet Oaks Full Length Album"/>
    <s v="Help Quiet Oaks record their debut album!!!"/>
    <n v="3500"/>
    <n v="3916"/>
    <x v="0"/>
    <s v="US"/>
    <s v="USD"/>
    <n v="1484430481"/>
    <n v="1481838481"/>
    <b v="0"/>
    <n v="82"/>
    <b v="1"/>
    <s v="music/rock"/>
    <n v="111.88571428571427"/>
    <n v="47.756097560975611"/>
    <x v="4"/>
    <s v="rock"/>
    <x v="1395"/>
    <d v="2017-01-14T13: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5: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3: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2: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6: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1: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5: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6: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7: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4: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09:20:01"/>
  </r>
  <r>
    <n v="1406"/>
    <s v="Man Down! Translation project"/>
    <s v="The White coat and the battle dress uniform"/>
    <n v="12000"/>
    <n v="15"/>
    <x v="2"/>
    <s v="IT"/>
    <s v="EUR"/>
    <n v="1449914400"/>
    <n v="1445336607"/>
    <b v="0"/>
    <n v="3"/>
    <b v="0"/>
    <s v="publishing/translations"/>
    <n v="0.125"/>
    <n v="5"/>
    <x v="3"/>
    <s v="translations"/>
    <x v="1406"/>
    <d v="2015-12-12T02: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4: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3: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4-12-31T20: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2T23: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17: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17: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2: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2T22: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08: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15: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3: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2: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2: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08: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3: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0T21: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0: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0: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8T19: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1: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2: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0: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09T17: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1: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5T22: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0: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3: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07: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0: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0: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0: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5: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1: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09: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0: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07: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14: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12: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05: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02:44:38"/>
  </r>
  <r>
    <n v="1447"/>
    <s v="Indian Language Dictionary"/>
    <s v="I'm creating a dictionary of multiple Indian languages."/>
    <n v="500000"/>
    <n v="75"/>
    <x v="2"/>
    <s v="US"/>
    <s v="USD"/>
    <n v="1467999134"/>
    <n v="1465407134"/>
    <b v="0"/>
    <n v="3"/>
    <b v="0"/>
    <s v="publishing/translations"/>
    <n v="1.4999999999999999E-2"/>
    <n v="25"/>
    <x v="3"/>
    <s v="translations"/>
    <x v="1447"/>
    <d v="2016-07-08T09: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1T21: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1: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0: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6: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08: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07: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3: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5: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08: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14: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0T20: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09: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15: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6: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7: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2:52:18"/>
  </r>
  <r>
    <n v="1464"/>
    <s v="Science Studio"/>
    <s v="The Best Science Media on the Web"/>
    <n v="5000"/>
    <n v="8160"/>
    <x v="0"/>
    <s v="US"/>
    <s v="USD"/>
    <n v="1361029958"/>
    <n v="1358437958"/>
    <b v="1"/>
    <n v="234"/>
    <b v="1"/>
    <s v="publishing/radio &amp; podcasts"/>
    <n v="163.19999999999999"/>
    <n v="34.871794871794869"/>
    <x v="3"/>
    <s v="radio &amp; podcasts"/>
    <x v="1464"/>
    <d v="2013-02-16T07: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19: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1: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0: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6: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6: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1: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4: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5:01:43"/>
  </r>
  <r>
    <n v="1473"/>
    <s v="ONE LOVES ONLY FORM"/>
    <s v="Public Radio Project"/>
    <n v="1500"/>
    <n v="1807.74"/>
    <x v="0"/>
    <s v="US"/>
    <s v="USD"/>
    <n v="1330644639"/>
    <n v="1328052639"/>
    <b v="1"/>
    <n v="47"/>
    <b v="1"/>
    <s v="publishing/radio &amp; podcasts"/>
    <n v="120.51600000000001"/>
    <n v="38.462553191489363"/>
    <x v="3"/>
    <s v="radio &amp; podcasts"/>
    <x v="1473"/>
    <d v="2012-03-01T15: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09: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0: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17: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19: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2: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19: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09: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4: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6T23: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0:37:55"/>
  </r>
  <r>
    <n v="1484"/>
    <s v="a book called filtered down thru the stars"/>
    <s v="The mussings of an old wizard"/>
    <n v="2000"/>
    <n v="0"/>
    <x v="2"/>
    <s v="US"/>
    <s v="USD"/>
    <n v="1342882260"/>
    <n v="1337834963"/>
    <b v="0"/>
    <n v="0"/>
    <b v="0"/>
    <s v="publishing/fiction"/>
    <n v="0"/>
    <n v="0"/>
    <x v="3"/>
    <s v="fiction"/>
    <x v="1484"/>
    <d v="2012-07-21T06: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1: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0: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14: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5: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07: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5: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07: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3: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12: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07: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0: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03: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1: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5: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6: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3: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6: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4: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0: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0: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2: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0: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0: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6: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4: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1: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7: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08: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07: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6: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5T21: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6: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5T22: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1: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3: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0: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0: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1: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6: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4: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08: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8T22: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5: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6: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6: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0: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19: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07: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19: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08: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4: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1: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0: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0: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4: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17: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09: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5: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5: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3-31T16: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3: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6T21: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02: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4: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0: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2: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1: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19: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1T22: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1T22: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09: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19: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07: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4: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17: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17: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18: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1T16: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08: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2: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09: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4: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6: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17:29:45"/>
  </r>
  <r>
    <n v="1569"/>
    <s v="to be removed (Canceled)"/>
    <s v="to be removed"/>
    <n v="30000"/>
    <n v="0"/>
    <x v="1"/>
    <s v="US"/>
    <s v="USD"/>
    <n v="1369498714"/>
    <n v="1366906714"/>
    <b v="0"/>
    <n v="0"/>
    <b v="0"/>
    <s v="publishing/art books"/>
    <n v="0"/>
    <n v="0"/>
    <x v="3"/>
    <s v="art books"/>
    <x v="1569"/>
    <d v="2013-05-25T08: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0: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0: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5: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19: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4: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4: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3: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2: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18: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5: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0T17: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2:46:30"/>
  </r>
  <r>
    <n v="1582"/>
    <s v="Scenes from New Orleans"/>
    <s v="I create canvas prints of images from in and around New Orleans"/>
    <n v="1000"/>
    <n v="93"/>
    <x v="2"/>
    <s v="US"/>
    <s v="USD"/>
    <n v="1445894400"/>
    <n v="1440961053"/>
    <b v="0"/>
    <n v="3"/>
    <b v="0"/>
    <s v="photography/places"/>
    <n v="9.3000000000000007"/>
    <n v="31"/>
    <x v="8"/>
    <s v="places"/>
    <x v="1582"/>
    <d v="2015-10-26T13: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3: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07: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3:00:00"/>
  </r>
  <r>
    <n v="1586"/>
    <s v="Missouri In Pictures"/>
    <s v="Show the world the beauty that is in all of our back yards!"/>
    <n v="1500"/>
    <n v="0"/>
    <x v="2"/>
    <s v="US"/>
    <s v="USD"/>
    <n v="1428197422"/>
    <n v="1425609022"/>
    <b v="0"/>
    <n v="0"/>
    <b v="0"/>
    <s v="photography/places"/>
    <n v="0"/>
    <n v="0"/>
    <x v="8"/>
    <s v="places"/>
    <x v="1586"/>
    <d v="2015-04-04T17: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4:49:25"/>
  </r>
  <r>
    <n v="1588"/>
    <s v="The Right Side of Texas"/>
    <s v="Southeast Texas as seen through the lens of a cell phone camera"/>
    <n v="516"/>
    <n v="0"/>
    <x v="2"/>
    <s v="US"/>
    <s v="USD"/>
    <n v="1422735120"/>
    <n v="1420091999"/>
    <b v="0"/>
    <n v="0"/>
    <b v="0"/>
    <s v="photography/places"/>
    <n v="0"/>
    <n v="0"/>
    <x v="8"/>
    <s v="places"/>
    <x v="1588"/>
    <d v="2015-01-31T12: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15:38:06"/>
  </r>
  <r>
    <n v="1590"/>
    <s v="An Italian Adventure"/>
    <s v="Discover Italy through photography."/>
    <n v="60000"/>
    <n v="1020"/>
    <x v="2"/>
    <s v="IT"/>
    <s v="EUR"/>
    <n v="1443040464"/>
    <n v="1440448464"/>
    <b v="0"/>
    <n v="2"/>
    <b v="0"/>
    <s v="photography/places"/>
    <n v="1.7000000000000002"/>
    <n v="510"/>
    <x v="8"/>
    <s v="places"/>
    <x v="1590"/>
    <d v="2015-09-23T12: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08:25:41"/>
  </r>
  <r>
    <n v="1592"/>
    <s v="The Views of Pittsburgh"/>
    <s v="A portfolio collage of beautiful pictures of authentic Pittsburgh locations and scenery."/>
    <n v="25"/>
    <n v="0"/>
    <x v="2"/>
    <s v="US"/>
    <s v="USD"/>
    <n v="1427503485"/>
    <n v="1423619085"/>
    <b v="0"/>
    <n v="0"/>
    <b v="0"/>
    <s v="photography/places"/>
    <n v="0"/>
    <n v="0"/>
    <x v="8"/>
    <s v="places"/>
    <x v="1592"/>
    <d v="2015-03-27T16: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2: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08: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2: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3: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0: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08: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03: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4T21: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18: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5: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0: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1: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7-31T23: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7: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1: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1: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0: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4:11:50"/>
  </r>
  <r>
    <n v="1611"/>
    <s v="Skelton-Luns CD/7&quot;             No Big Deal."/>
    <s v="Skelton-Luns CD/7&quot; No Big Deal."/>
    <n v="800"/>
    <n v="1001"/>
    <x v="0"/>
    <s v="US"/>
    <s v="USD"/>
    <n v="1370390432"/>
    <n v="1368576032"/>
    <b v="0"/>
    <n v="27"/>
    <b v="1"/>
    <s v="music/rock"/>
    <n v="125.125"/>
    <n v="37.074074074074076"/>
    <x v="4"/>
    <s v="rock"/>
    <x v="1611"/>
    <d v="2013-06-04T16: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2: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7: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09: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18: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4: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1: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7: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0: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0: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19: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6T23: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08: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0: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08: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3: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0:59:00"/>
  </r>
  <r>
    <n v="1628"/>
    <s v="&quot;Songs for Tsippora&quot; Byronâ€™s DEBUT EP"/>
    <s v="Original Jewish rock music on human relationships and identity"/>
    <n v="4000"/>
    <n v="4037"/>
    <x v="0"/>
    <s v="US"/>
    <s v="USD"/>
    <n v="1403026882"/>
    <n v="1400175682"/>
    <b v="0"/>
    <n v="88"/>
    <b v="1"/>
    <s v="music/rock"/>
    <n v="100.925"/>
    <n v="45.875"/>
    <x v="4"/>
    <s v="rock"/>
    <x v="1628"/>
    <d v="2014-06-17T09: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2: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1T22: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2: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0: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5T21: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1: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2: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0: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5:39:00"/>
  </r>
  <r>
    <n v="1638"/>
    <s v="Avenues EP 2013"/>
    <s v="Avenues will be going in to the studio to record a new EP with Matt Allison!"/>
    <n v="1000"/>
    <n v="1050"/>
    <x v="0"/>
    <s v="US"/>
    <s v="USD"/>
    <n v="1362086700"/>
    <n v="1358180968"/>
    <b v="0"/>
    <n v="27"/>
    <b v="1"/>
    <s v="music/rock"/>
    <n v="105"/>
    <n v="38.888888888888886"/>
    <x v="4"/>
    <s v="rock"/>
    <x v="1638"/>
    <d v="2013-02-28T13: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07: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17:59:00"/>
  </r>
  <r>
    <n v="1641"/>
    <s v="Tanya Dartson- Run for Your Life music video"/>
    <s v="Music Video For Upbeat and Inspiring Song - Run For Your Life"/>
    <n v="2500"/>
    <n v="2535"/>
    <x v="0"/>
    <s v="US"/>
    <s v="USD"/>
    <n v="1418998744"/>
    <n v="1416406744"/>
    <b v="0"/>
    <n v="26"/>
    <b v="1"/>
    <s v="music/pop"/>
    <n v="101.4"/>
    <n v="97.5"/>
    <x v="4"/>
    <s v="pop"/>
    <x v="1641"/>
    <d v="2014-12-19T06: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6: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1: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18: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6: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0: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1: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7: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08: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2: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5T22: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4: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2: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3: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0: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4: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0: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6: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4: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3: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3: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1: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6: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19: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19: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1: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0T22: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0: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3: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0: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5: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7: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3: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7T22: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4: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19: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1: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2: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7:39:05"/>
  </r>
  <r>
    <n v="1680"/>
    <s v="Kick Out a Record"/>
    <s v="Working Musician dilemma #164: how the taxman put Kick the Record 2.0 on hold"/>
    <n v="1000"/>
    <n v="1175"/>
    <x v="0"/>
    <s v="US"/>
    <s v="USD"/>
    <n v="1405188667"/>
    <n v="1402596667"/>
    <b v="0"/>
    <n v="25"/>
    <b v="1"/>
    <s v="music/pop"/>
    <n v="117.5"/>
    <n v="47"/>
    <x v="4"/>
    <s v="pop"/>
    <x v="1680"/>
    <d v="2014-07-12T10: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18: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3T20: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0: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0: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1: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1: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2: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3:49:54"/>
  </r>
  <r>
    <n v="1689"/>
    <s v="Fly Away"/>
    <s v="Praising the Living God in the second half of life."/>
    <n v="2400"/>
    <n v="2400"/>
    <x v="3"/>
    <s v="US"/>
    <s v="USD"/>
    <n v="1489700230"/>
    <n v="1487111830"/>
    <b v="0"/>
    <n v="14"/>
    <b v="0"/>
    <s v="music/faith"/>
    <n v="100"/>
    <n v="171.42857142857142"/>
    <x v="4"/>
    <s v="faith"/>
    <x v="1689"/>
    <d v="2017-03-16T13: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1: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17: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5: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2: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0: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17: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3-31T16: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5: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5T19: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2: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0: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07:56:45"/>
  </r>
  <r>
    <n v="1702"/>
    <s v="lyndale lewis and new vision prosper cd release"/>
    <s v="I can do all things through christ jesus"/>
    <n v="16500"/>
    <n v="1"/>
    <x v="2"/>
    <s v="US"/>
    <s v="USD"/>
    <n v="1427745150"/>
    <n v="1425156750"/>
    <b v="0"/>
    <n v="1"/>
    <b v="0"/>
    <s v="music/faith"/>
    <n v="6.0606060606060606E-3"/>
    <n v="1"/>
    <x v="4"/>
    <s v="faith"/>
    <x v="1702"/>
    <d v="2015-03-30T11: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0T22: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19: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08: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2T23: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08: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12: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1: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5: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07: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13: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1: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4: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19: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6: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0:00:00"/>
  </r>
  <r>
    <n v="1718"/>
    <s v="The Prodigal Son"/>
    <s v="A melody for the galaxy."/>
    <n v="35000"/>
    <n v="75"/>
    <x v="2"/>
    <s v="US"/>
    <s v="USD"/>
    <n v="1463201940"/>
    <n v="1459435149"/>
    <b v="0"/>
    <n v="2"/>
    <b v="0"/>
    <s v="music/faith"/>
    <n v="0.2142857142857143"/>
    <n v="37.5"/>
    <x v="4"/>
    <s v="faith"/>
    <x v="1718"/>
    <d v="2016-05-13T20: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4: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1: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03: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6: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6-30T22: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4: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5: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4: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3: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07: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09T17: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4T18:06:23"/>
  </r>
  <r>
    <n v="1731"/>
    <s v="Sam Cox Band First Christian Tour"/>
    <s v="We are a Christin Worship band looking to midwest tour. God Bless!"/>
    <n v="1000"/>
    <n v="0"/>
    <x v="2"/>
    <s v="US"/>
    <s v="USD"/>
    <n v="1434034800"/>
    <n v="1432849552"/>
    <b v="0"/>
    <n v="0"/>
    <b v="0"/>
    <s v="music/faith"/>
    <n v="0"/>
    <n v="0"/>
    <x v="4"/>
    <s v="faith"/>
    <x v="1731"/>
    <d v="2015-06-11T07: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5T21: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13: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6: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1: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3: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4:46:32"/>
  </r>
  <r>
    <n v="1738"/>
    <s v="The Flashing Lights"/>
    <s v="Music that inspires and gives hope for overcoming and change. And it is good music."/>
    <n v="5000"/>
    <n v="20"/>
    <x v="2"/>
    <s v="US"/>
    <s v="USD"/>
    <n v="1412283542"/>
    <n v="1409691542"/>
    <b v="0"/>
    <n v="1"/>
    <b v="0"/>
    <s v="music/faith"/>
    <n v="0.4"/>
    <n v="20"/>
    <x v="4"/>
    <s v="faith"/>
    <x v="1738"/>
    <d v="2014-10-02T12: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1: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1: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7: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3: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19: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5: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18: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18: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7: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4: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1: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2: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09: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3T22: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08: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2: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0: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0: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1: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4:56:32"/>
  </r>
  <r>
    <n v="1759"/>
    <s v="Death Valley"/>
    <s v="Death Valley will be the first photo book of Andi State"/>
    <n v="5000"/>
    <n v="5330"/>
    <x v="0"/>
    <s v="US"/>
    <s v="USD"/>
    <n v="1427309629"/>
    <n v="1425585229"/>
    <b v="0"/>
    <n v="49"/>
    <b v="1"/>
    <s v="photography/photobooks"/>
    <n v="106.60000000000001"/>
    <n v="108.77551020408163"/>
    <x v="8"/>
    <s v="photobooks"/>
    <x v="1759"/>
    <d v="2015-03-25T10: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08: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5:37:40"/>
  </r>
  <r>
    <n v="1762"/>
    <s v="&quot;The Naked Pixel&quot; Ali Pakele"/>
    <s v="Project rewards $25 gets you 190+ digital images"/>
    <n v="100"/>
    <n v="885"/>
    <x v="0"/>
    <s v="US"/>
    <s v="USD"/>
    <n v="1457739245"/>
    <n v="1455147245"/>
    <b v="0"/>
    <n v="25"/>
    <b v="1"/>
    <s v="photography/photobooks"/>
    <n v="885"/>
    <n v="35.4"/>
    <x v="8"/>
    <s v="photobooks"/>
    <x v="1762"/>
    <d v="2016-03-11T15: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2: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3: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5: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12: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07: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5: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1: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0: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5: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09: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0: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6: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5: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4: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0: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1: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08: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6: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6: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5: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4: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19: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6: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5: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6: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4: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1T22: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08: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09: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09T22: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4: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5: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08: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2: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5: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3T23: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3: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6: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4: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3: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17: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09: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0: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07:19:09"/>
  </r>
  <r>
    <n v="1807"/>
    <s v="Anywhere but Here"/>
    <s v="I want to explore alternative cultures and lifestyles in America."/>
    <n v="5000"/>
    <n v="553"/>
    <x v="2"/>
    <s v="US"/>
    <s v="USD"/>
    <n v="1411868313"/>
    <n v="1409276313"/>
    <b v="1"/>
    <n v="8"/>
    <b v="0"/>
    <s v="photography/photobooks"/>
    <n v="11.06"/>
    <n v="69.125"/>
    <x v="8"/>
    <s v="photobooks"/>
    <x v="1807"/>
    <d v="2014-09-27T17: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08: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3: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3: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0: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2T23: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13: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7T23: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13: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1: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29T22: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2T20: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0: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17: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2T23: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1: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08:26:16"/>
  </r>
  <r>
    <n v="1824"/>
    <s v="Tin Man's Broken Wisdom Fund"/>
    <s v="cd fund raiser"/>
    <n v="3000"/>
    <n v="3002"/>
    <x v="0"/>
    <s v="US"/>
    <s v="USD"/>
    <n v="1389146880"/>
    <n v="1387403967"/>
    <b v="0"/>
    <n v="40"/>
    <b v="1"/>
    <s v="music/rock"/>
    <n v="100.06666666666666"/>
    <n v="75.05"/>
    <x v="4"/>
    <s v="rock"/>
    <x v="1824"/>
    <d v="2014-01-07T18: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2:01:43"/>
  </r>
  <r>
    <n v="1826"/>
    <s v="BEAR GHOST! Professional Recording! Yay!"/>
    <s v="Hear your favorite Bear Ghost in eargasmic quality!"/>
    <n v="2000"/>
    <n v="2020"/>
    <x v="0"/>
    <s v="US"/>
    <s v="USD"/>
    <n v="1392675017"/>
    <n v="1390083017"/>
    <b v="0"/>
    <n v="38"/>
    <b v="1"/>
    <s v="music/rock"/>
    <n v="101"/>
    <n v="53.157894736842103"/>
    <x v="4"/>
    <s v="rock"/>
    <x v="1826"/>
    <d v="2014-02-17T14: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2T23: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4: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4: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08: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5: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4: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1T23:59:00"/>
  </r>
  <r>
    <n v="1834"/>
    <s v="TDJ - All Part of the Plan EP/Tour"/>
    <s v="Help us fund our first tour and promote our new EP!"/>
    <n v="10000"/>
    <n v="11805"/>
    <x v="0"/>
    <s v="US"/>
    <s v="USD"/>
    <n v="1422140895"/>
    <n v="1418684895"/>
    <b v="0"/>
    <n v="90"/>
    <b v="1"/>
    <s v="music/rock"/>
    <n v="118.05000000000001"/>
    <n v="131.16666666666666"/>
    <x v="4"/>
    <s v="rock"/>
    <x v="1834"/>
    <d v="2015-01-24T15: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7:51:11"/>
  </r>
  <r>
    <n v="1836"/>
    <s v="KICKSTART OUR &lt;+3"/>
    <s v="Help fund our 2013 Sound &amp; Lighting Touring rig!"/>
    <n v="5000"/>
    <n v="10017"/>
    <x v="0"/>
    <s v="US"/>
    <s v="USD"/>
    <n v="1361129129"/>
    <n v="1359660329"/>
    <b v="0"/>
    <n v="55"/>
    <b v="1"/>
    <s v="music/rock"/>
    <n v="200.34"/>
    <n v="182.12727272727273"/>
    <x v="4"/>
    <s v="rock"/>
    <x v="1836"/>
    <d v="2013-02-17T11: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6: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19: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09: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0:59:00"/>
  </r>
  <r>
    <n v="1841"/>
    <s v="Hydra Effect Debut EP"/>
    <s v="Hard Rock with a Positive Message. Help us fund, release and promote our debut EP!"/>
    <n v="2000"/>
    <n v="2035"/>
    <x v="0"/>
    <s v="US"/>
    <s v="USD"/>
    <n v="1400561940"/>
    <n v="1397679445"/>
    <b v="0"/>
    <n v="40"/>
    <b v="1"/>
    <s v="music/rock"/>
    <n v="101.75"/>
    <n v="50.875"/>
    <x v="4"/>
    <s v="rock"/>
    <x v="1841"/>
    <d v="2014-05-19T20: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1T21: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5: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19: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0: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07: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1: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0T22: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2: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5: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17: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6: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18: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6: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4: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2: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0: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1:48:41"/>
  </r>
  <r>
    <n v="1859"/>
    <s v="Queen Kwong Tour to London and Paris"/>
    <s v="Queen Kwong is going ON TOUR to London and Paris!"/>
    <n v="3000"/>
    <n v="3955"/>
    <x v="0"/>
    <s v="US"/>
    <s v="USD"/>
    <n v="1316716129"/>
    <n v="1314124129"/>
    <b v="0"/>
    <n v="56"/>
    <b v="1"/>
    <s v="music/rock"/>
    <n v="131.83333333333334"/>
    <n v="70.625"/>
    <x v="4"/>
    <s v="rock"/>
    <x v="1859"/>
    <d v="2011-09-22T10: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09: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5T23: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7T23: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1: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09: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1: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0: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4: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4T23: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3T16: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0: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1: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19: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08: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5: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3: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5T22: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2-28T16: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2T16: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6: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4: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18: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5: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3: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4: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4: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4: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3: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0: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0: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0: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1T22: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07: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19:59:00"/>
  </r>
  <r>
    <n v="1894"/>
    <s v="Help me release my first 3 song EP!!"/>
    <s v="Im trying to raise $1000 for a 3 song EP in a studio!"/>
    <n v="1000"/>
    <n v="1145"/>
    <x v="0"/>
    <s v="US"/>
    <s v="USD"/>
    <n v="1329082983"/>
    <n v="1326404583"/>
    <b v="0"/>
    <n v="20"/>
    <b v="1"/>
    <s v="music/indie rock"/>
    <n v="114.5"/>
    <n v="57.25"/>
    <x v="4"/>
    <s v="indie rock"/>
    <x v="1894"/>
    <d v="2012-02-12T13: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09: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09: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3: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0: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3: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1: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5: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0: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0: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08: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4: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08: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6: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4: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2: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4: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6: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3T21: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4: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19: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17: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0: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09T22: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0: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3: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5: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1: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1T22: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0: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1: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6: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6:26:00"/>
  </r>
  <r>
    <n v="1927"/>
    <s v="GBS Detroit Presents Hampshire"/>
    <s v="Hampshire is headed to GBS Detroit."/>
    <n v="600"/>
    <n v="620"/>
    <x v="0"/>
    <s v="US"/>
    <s v="USD"/>
    <n v="1331182740"/>
    <n v="1329856839"/>
    <b v="0"/>
    <n v="11"/>
    <b v="1"/>
    <s v="music/indie rock"/>
    <n v="103.33333333333334"/>
    <n v="56.363636363636367"/>
    <x v="4"/>
    <s v="indie rock"/>
    <x v="1927"/>
    <d v="2012-03-07T20: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7: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6: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5: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19: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1: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19: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4T21: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0: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1: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19: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1T21: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4: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19: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4T22: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1: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0T22: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6: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1T22: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18: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1: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09: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2: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0: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3: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6: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19: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1T21: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1: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3: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18: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4: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6: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0: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19: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0: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2: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1T22: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17: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4: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07: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7: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1: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19: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0: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17: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5T23: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0: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0: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3: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8T23: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1T23: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0: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4: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09: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07: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1T23: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1: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5: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1: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07:21:16"/>
  </r>
  <r>
    <n v="1988"/>
    <s v="Phillip Michael Photography"/>
    <s v="Expressing art in an image!"/>
    <n v="6000"/>
    <n v="25"/>
    <x v="2"/>
    <s v="US"/>
    <s v="USD"/>
    <n v="1440094742"/>
    <n v="1437502742"/>
    <b v="0"/>
    <n v="1"/>
    <b v="0"/>
    <s v="photography/people"/>
    <n v="0.41666666666666669"/>
    <n v="25"/>
    <x v="8"/>
    <s v="people"/>
    <x v="1988"/>
    <d v="2015-08-20T10: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08: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0: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3: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19: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06: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6T17: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3: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1: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14: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18: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4: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4: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2: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09: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5: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6: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19: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5: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0: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6: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0: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5: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5: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1: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5: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0: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3: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3: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0: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0: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09: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5: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17: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5: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2: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19: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0: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19: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0: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3: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6: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5: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7: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1: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7: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6T22: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7: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2: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29T22: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0: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0: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5: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5: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08: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0: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08: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18: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0: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6: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07: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4: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7: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6: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18: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7: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4: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0: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0: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3: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2: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3: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7: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0: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0: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09: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4: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0: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0: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2: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2: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5: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07: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1T22: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5: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08: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1: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08: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3: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3: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0: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1: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5: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0: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19: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09: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3T22: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2: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0: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0: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19: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17: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1: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2: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08: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3: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19: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09: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19: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07: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18:43:55"/>
  </r>
  <r>
    <n v="2099"/>
    <s v="Roosevelt Died."/>
    <s v="Our tour van died, we need help!"/>
    <n v="3000"/>
    <n v="3971"/>
    <x v="0"/>
    <s v="US"/>
    <s v="USD"/>
    <n v="1435808400"/>
    <n v="1434650084"/>
    <b v="0"/>
    <n v="63"/>
    <b v="1"/>
    <s v="music/indie rock"/>
    <n v="132.36666666666667"/>
    <n v="63.031746031746032"/>
    <x v="4"/>
    <s v="indie rock"/>
    <x v="2099"/>
    <d v="2015-07-01T19: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19: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19: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2: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1: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6: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0: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5T21: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0: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19: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09: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0: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17: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4: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2: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0: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17: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0: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0: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2: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19: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5: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09: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6T23: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4T22: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29T21: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6: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5: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3: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0: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6: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18: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0: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3: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3T22: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3: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5: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4: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0: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17: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0: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2: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3T22: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08: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1: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5: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6T22: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08:18:30"/>
  </r>
  <r>
    <n v="2147"/>
    <s v="Johnny Rocketfingers 3"/>
    <s v="A Point and Click Adventure on Steroids."/>
    <n v="390000"/>
    <n v="2716"/>
    <x v="2"/>
    <s v="US"/>
    <s v="USD"/>
    <n v="1416125148"/>
    <n v="1413356748"/>
    <b v="0"/>
    <n v="55"/>
    <b v="0"/>
    <s v="games/video games"/>
    <n v="0.69641025641025645"/>
    <n v="49.381818181818183"/>
    <x v="6"/>
    <s v="video games"/>
    <x v="2147"/>
    <d v="2014-11-16T00: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08: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0T16:00:00"/>
  </r>
  <r>
    <n v="2150"/>
    <s v="The Unknown Door"/>
    <s v="A pixel styled open world detective game."/>
    <n v="50000"/>
    <n v="405"/>
    <x v="2"/>
    <s v="NO"/>
    <s v="NOK"/>
    <n v="1468392599"/>
    <n v="1465800599"/>
    <b v="0"/>
    <n v="4"/>
    <b v="0"/>
    <s v="games/video games"/>
    <n v="0.80999999999999994"/>
    <n v="101.25"/>
    <x v="6"/>
    <s v="video games"/>
    <x v="2150"/>
    <d v="2016-07-12T22: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2: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0: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09T23: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07: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08: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2:30:06"/>
  </r>
  <r>
    <n v="2157"/>
    <s v="Nin"/>
    <s v="Gamers and 90's fans unite in this small tale of epic proportions!"/>
    <n v="75000"/>
    <n v="21144"/>
    <x v="2"/>
    <s v="US"/>
    <s v="USD"/>
    <n v="1482479940"/>
    <n v="1479684783"/>
    <b v="0"/>
    <n v="57"/>
    <b v="0"/>
    <s v="games/video games"/>
    <n v="28.192"/>
    <n v="370.94736842105266"/>
    <x v="6"/>
    <s v="video games"/>
    <x v="2157"/>
    <d v="2016-12-22T23: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2: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09: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09:05:05"/>
  </r>
  <r>
    <n v="2161"/>
    <s v="CallMeGhost DEBUT ALBUM preorder!"/>
    <s v="We're trying to fund hard copies of our debut album!"/>
    <n v="400"/>
    <n v="463"/>
    <x v="0"/>
    <s v="US"/>
    <s v="USD"/>
    <n v="1443040059"/>
    <n v="1440448059"/>
    <b v="0"/>
    <n v="13"/>
    <b v="1"/>
    <s v="music/rock"/>
    <n v="115.75"/>
    <n v="35.615384615384613"/>
    <x v="4"/>
    <s v="rock"/>
    <x v="2161"/>
    <d v="2015-09-23T12: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0: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19:50:00"/>
  </r>
  <r>
    <n v="2164"/>
    <s v="Rosaline debut record"/>
    <s v="South Florida roots country/rock outfit's long awaited debut record"/>
    <n v="5500"/>
    <n v="5645"/>
    <x v="0"/>
    <s v="US"/>
    <s v="USD"/>
    <n v="1466827140"/>
    <n v="1464196414"/>
    <b v="0"/>
    <n v="83"/>
    <b v="1"/>
    <s v="music/rock"/>
    <n v="102.63636363636364"/>
    <n v="68.01204819277109"/>
    <x v="4"/>
    <s v="rock"/>
    <x v="2164"/>
    <d v="2016-06-24T19: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7: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3: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17: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1: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08: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0: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1T21: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5: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19: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5: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6: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7: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5T22: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7: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0: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09: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6: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3: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8T21: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08: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0: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18: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19: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09: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4: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2T22: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2: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5: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0: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09: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0: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1T23: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6: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5: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1: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19: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2: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2: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2: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8T23: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1: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5T22: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5T21: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0: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5: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09: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09T22: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7: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1: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1: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2T22: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0: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0: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6: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09: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17: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6: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0: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7: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1: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1: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0: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2: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5T22: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0: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3: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4T21: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19: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6: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1: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5: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6: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1T23: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6: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0: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1: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1: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19: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19: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2: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0: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1: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07: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3: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7: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17: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0: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5T23: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08: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07: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4: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2: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5: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0: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1: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5: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09: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6: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1: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19: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2: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18: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17: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17: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6T21: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3: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6: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08: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4: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4: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6: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7: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08: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4: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0: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6: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4T22: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0: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18: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0: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0: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19: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08: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0: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5: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09: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0: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08: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19: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09: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4: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09:33:46"/>
  </r>
  <r>
    <n v="2297"/>
    <s v="Company Company: Debut EP"/>
    <s v="New Jersey Alternative Rock band COCO needs YOUR help self-releasing debut EP!"/>
    <n v="1000"/>
    <n v="1006"/>
    <x v="0"/>
    <s v="US"/>
    <s v="USD"/>
    <n v="1331697540"/>
    <n v="1328749249"/>
    <b v="0"/>
    <n v="19"/>
    <b v="1"/>
    <s v="music/rock"/>
    <n v="100.6"/>
    <n v="52.94736842105263"/>
    <x v="4"/>
    <s v="rock"/>
    <x v="2297"/>
    <d v="2012-03-13T19: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1: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6: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09: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19: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0T23: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19: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0: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0: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0: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1: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7: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5: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0: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6: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5: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5: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5: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09: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0: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1: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19: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17: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0: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3T21: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2: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0: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2: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5: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09: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4: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0: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6: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6: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6: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07: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09: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09: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5: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4: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7: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3: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8T23: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7: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1: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5T21: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1: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09: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15: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1: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6: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4: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0: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12: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18: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07: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08: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09: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4:02:16"/>
  </r>
  <r>
    <n v="2356"/>
    <s v="HardstyleUnited.com (Canceled)"/>
    <s v="HardstyleUnited.com The Global Hardstyle community. Your Hardstyle community."/>
    <n v="10000"/>
    <n v="0"/>
    <x v="1"/>
    <s v="NL"/>
    <s v="EUR"/>
    <n v="1433530104"/>
    <n v="1430938104"/>
    <b v="0"/>
    <n v="0"/>
    <b v="0"/>
    <s v="technology/web"/>
    <n v="0"/>
    <n v="0"/>
    <x v="2"/>
    <s v="web"/>
    <x v="2356"/>
    <d v="2015-06-05T10: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06: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0T16: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07: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08: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14: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08: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8T16: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14: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15: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4: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4: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08: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1: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0: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0: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17:39:31"/>
  </r>
  <r>
    <n v="2373"/>
    <s v="Cykelauktion.com (Canceled)"/>
    <s v="We want to create a safe marketplace for buying and selling bicycles."/>
    <n v="850000"/>
    <n v="50"/>
    <x v="1"/>
    <s v="SE"/>
    <s v="SEK"/>
    <n v="1440863624"/>
    <n v="1438271624"/>
    <b v="0"/>
    <n v="1"/>
    <b v="0"/>
    <s v="technology/web"/>
    <n v="5.8823529411764705E-3"/>
    <n v="50"/>
    <x v="2"/>
    <s v="web"/>
    <x v="2373"/>
    <d v="2015-08-29T07: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2: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12: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4: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13:53:03"/>
  </r>
  <r>
    <n v="2378"/>
    <s v="KEEPUP INC (Canceled)"/>
    <s v="KEEPUP allows you to extend your social circle by introducing you to new people via your friends."/>
    <n v="110000"/>
    <n v="0"/>
    <x v="1"/>
    <s v="US"/>
    <s v="USD"/>
    <n v="1440548330"/>
    <n v="1438042730"/>
    <b v="0"/>
    <n v="0"/>
    <b v="0"/>
    <s v="technology/web"/>
    <n v="0"/>
    <n v="0"/>
    <x v="2"/>
    <s v="web"/>
    <x v="2378"/>
    <d v="2015-08-25T16:18:50"/>
  </r>
  <r>
    <n v="2379"/>
    <s v="SelectCooks.com (Canceled)"/>
    <s v="Selectcooks.com is a community marketplace for people to list, find and hire chefs."/>
    <n v="30000"/>
    <n v="0"/>
    <x v="1"/>
    <s v="US"/>
    <s v="USD"/>
    <n v="1444004616"/>
    <n v="1440116616"/>
    <b v="0"/>
    <n v="0"/>
    <b v="0"/>
    <s v="technology/web"/>
    <n v="0"/>
    <n v="0"/>
    <x v="2"/>
    <s v="web"/>
    <x v="2379"/>
    <d v="2015-10-04T16: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1: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4: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0: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17: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18: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08: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12: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07: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1: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3: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3T22: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0: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8T18: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07: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0: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0: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2: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13: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13: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12: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3T22: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1:44:56"/>
  </r>
  <r>
    <n v="2402"/>
    <s v="Cupcake Truck Unite"/>
    <s v="Small town, delicious treats, and a mobile truck"/>
    <n v="12000"/>
    <n v="52"/>
    <x v="2"/>
    <s v="US"/>
    <s v="USD"/>
    <n v="1431533931"/>
    <n v="1428941931"/>
    <b v="0"/>
    <n v="1"/>
    <b v="0"/>
    <s v="food/food trucks"/>
    <n v="0.43333333333333329"/>
    <n v="52"/>
    <x v="7"/>
    <s v="food trucks"/>
    <x v="2402"/>
    <d v="2015-05-13T08: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2: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2T16: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6: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18: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0T22: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0: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3: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1: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09: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0: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5: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19: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2: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07: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13:13:07"/>
  </r>
  <r>
    <n v="2418"/>
    <s v="Mexican food truck"/>
    <s v="I want to start my food truck business."/>
    <n v="25000"/>
    <n v="5"/>
    <x v="2"/>
    <s v="US"/>
    <s v="USD"/>
    <n v="1427225644"/>
    <n v="1422045244"/>
    <b v="0"/>
    <n v="5"/>
    <b v="0"/>
    <s v="food/food trucks"/>
    <n v="0.02"/>
    <n v="1"/>
    <x v="7"/>
    <s v="food trucks"/>
    <x v="2418"/>
    <d v="2015-03-24T11: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09: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17:41:35"/>
  </r>
  <r>
    <n v="2421"/>
    <s v="hot dog cart"/>
    <s v="help me start Merrill's first hot dog cart in this empty lot"/>
    <n v="6000"/>
    <n v="1"/>
    <x v="2"/>
    <s v="US"/>
    <s v="USD"/>
    <n v="1424536196"/>
    <n v="1421944196"/>
    <b v="0"/>
    <n v="1"/>
    <b v="0"/>
    <s v="food/food trucks"/>
    <n v="1.6666666666666666E-2"/>
    <n v="1"/>
    <x v="7"/>
    <s v="food trucks"/>
    <x v="2421"/>
    <d v="2015-02-21T08:29:56"/>
  </r>
  <r>
    <n v="2422"/>
    <s v="Help starting a family owned food truck"/>
    <s v="Family owned business serving BBQ and seafood to the public"/>
    <n v="500"/>
    <n v="1"/>
    <x v="2"/>
    <s v="US"/>
    <s v="USD"/>
    <n v="1426091036"/>
    <n v="1423502636"/>
    <b v="0"/>
    <n v="1"/>
    <b v="0"/>
    <s v="food/food trucks"/>
    <n v="0.2"/>
    <n v="1"/>
    <x v="7"/>
    <s v="food trucks"/>
    <x v="2422"/>
    <d v="2015-03-11T08: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08:54:50"/>
  </r>
  <r>
    <n v="2424"/>
    <s v="Lily and Memphs"/>
    <s v="Great and creative food from the heart in the form of a sweet food truck!"/>
    <n v="25000"/>
    <n v="310"/>
    <x v="2"/>
    <s v="US"/>
    <s v="USD"/>
    <n v="1414445108"/>
    <n v="1411853108"/>
    <b v="0"/>
    <n v="9"/>
    <b v="0"/>
    <s v="food/food trucks"/>
    <n v="1.24"/>
    <n v="34.444444444444443"/>
    <x v="7"/>
    <s v="food trucks"/>
    <x v="2424"/>
    <d v="2014-10-27T13: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4: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7T20: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2T22:38:53"/>
  </r>
  <r>
    <n v="2428"/>
    <s v="Premium Burgers"/>
    <s v="From Moo 2 You! We want to offer premium burgers to a taco flooded environment."/>
    <n v="35000"/>
    <n v="1"/>
    <x v="2"/>
    <s v="US"/>
    <s v="USD"/>
    <n v="1426182551"/>
    <n v="1423594151"/>
    <b v="0"/>
    <n v="1"/>
    <b v="0"/>
    <s v="food/food trucks"/>
    <n v="2.8571428571428571E-3"/>
    <n v="1"/>
    <x v="7"/>
    <s v="food trucks"/>
    <x v="2428"/>
    <d v="2015-03-12T09: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08: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19:08:24"/>
  </r>
  <r>
    <n v="2431"/>
    <s v="Murphy's good eatin'"/>
    <s v="Go to Colorado and run a food truck with homemade food of all kinds."/>
    <n v="100000"/>
    <n v="2"/>
    <x v="2"/>
    <s v="US"/>
    <s v="USD"/>
    <n v="1467080613"/>
    <n v="1461896613"/>
    <b v="0"/>
    <n v="2"/>
    <b v="0"/>
    <s v="food/food trucks"/>
    <n v="2E-3"/>
    <n v="1"/>
    <x v="7"/>
    <s v="food trucks"/>
    <x v="2431"/>
    <d v="2016-06-27T18: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7T21: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13: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0: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4T22: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6: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0: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4: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1: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3:35:13"/>
  </r>
  <r>
    <n v="2441"/>
    <s v="Bring Alchemy Pops to the People!"/>
    <s v="YOU can help Alchemy Pops POP up on a street near you!"/>
    <n v="7500"/>
    <n v="8091"/>
    <x v="0"/>
    <s v="US"/>
    <s v="USD"/>
    <n v="1437627540"/>
    <n v="1435806054"/>
    <b v="0"/>
    <n v="109"/>
    <b v="1"/>
    <s v="food/small batch"/>
    <n v="107.88"/>
    <n v="74.22935779816514"/>
    <x v="7"/>
    <s v="small batch"/>
    <x v="2441"/>
    <d v="2015-07-22T20: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7: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07: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0: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0: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7: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0: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1: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0: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19: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3: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5: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08: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0: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0: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5: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5: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1: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6: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0: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19: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0:28:16"/>
  </r>
  <r>
    <n v="2463"/>
    <s v="Emma Ate the Lion &quot;Songs Two Count Too&quot;"/>
    <s v="Emma Ate The Lion's debut full length album"/>
    <n v="2000"/>
    <n v="2325"/>
    <x v="0"/>
    <s v="US"/>
    <s v="USD"/>
    <n v="1366138800"/>
    <n v="1362710425"/>
    <b v="0"/>
    <n v="75"/>
    <b v="1"/>
    <s v="music/indie rock"/>
    <n v="116.25000000000001"/>
    <n v="31"/>
    <x v="4"/>
    <s v="indie rock"/>
    <x v="2463"/>
    <d v="2013-04-16T11: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1: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09: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18: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09: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1: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2: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17: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5: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7: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0: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6: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4: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0: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08: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4: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18: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4: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07: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0: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09: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4: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5: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08: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7: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08: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08: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2T21: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7:51:00"/>
  </r>
  <r>
    <n v="2492"/>
    <s v="SUPER NICE EP 2012"/>
    <s v="We're a band from Hawaii trying to produce our first EP and we need help!"/>
    <n v="600"/>
    <n v="750"/>
    <x v="0"/>
    <s v="US"/>
    <s v="USD"/>
    <n v="1339840740"/>
    <n v="1335397188"/>
    <b v="0"/>
    <n v="27"/>
    <b v="1"/>
    <s v="music/indie rock"/>
    <n v="125"/>
    <n v="27.777777777777779"/>
    <x v="4"/>
    <s v="indie rock"/>
    <x v="2492"/>
    <d v="2012-06-16T01: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0: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07: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4: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4: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3: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5: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0: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0: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0: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1: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13: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4T17: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3T16: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3:00:00"/>
  </r>
  <r>
    <n v="2507"/>
    <s v="Help Cafe Talavera get a New Kitchen!"/>
    <s v="Unique dishes for a unique city!."/>
    <n v="42850"/>
    <n v="0"/>
    <x v="2"/>
    <s v="US"/>
    <s v="USD"/>
    <n v="1431308704"/>
    <n v="1428716704"/>
    <b v="0"/>
    <n v="0"/>
    <b v="0"/>
    <s v="food/restaurants"/>
    <n v="0"/>
    <n v="0"/>
    <x v="7"/>
    <s v="restaurants"/>
    <x v="2507"/>
    <d v="2015-05-10T17: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14: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0: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5: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02: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13: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5T16: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1: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2: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08: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0: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09: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19: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1: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5: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6: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6: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0: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2: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0: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19: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3:00:00"/>
  </r>
  <r>
    <n v="2529"/>
    <s v="UrbanArias is DC's Contemporary Opera Company"/>
    <s v="Opera. Short. New."/>
    <n v="6000"/>
    <n v="6257"/>
    <x v="0"/>
    <s v="US"/>
    <s v="USD"/>
    <n v="1332636975"/>
    <n v="1328752575"/>
    <b v="0"/>
    <n v="76"/>
    <b v="1"/>
    <s v="music/classical music"/>
    <n v="104.28333333333333"/>
    <n v="82.328947368421055"/>
    <x v="4"/>
    <s v="classical music"/>
    <x v="2529"/>
    <d v="2012-03-24T16: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0: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19: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2: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0: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09-12-31T22:00:00"/>
  </r>
  <r>
    <n v="2535"/>
    <s v="Mark Hayes Requiem Recording"/>
    <s v="Mark Hayes: Requiem Recording"/>
    <n v="20000"/>
    <n v="20755"/>
    <x v="0"/>
    <s v="US"/>
    <s v="USD"/>
    <n v="1417463945"/>
    <n v="1414781945"/>
    <b v="0"/>
    <n v="78"/>
    <b v="1"/>
    <s v="music/classical music"/>
    <n v="103.77499999999999"/>
    <n v="266.08974358974359"/>
    <x v="4"/>
    <s v="classical music"/>
    <x v="2535"/>
    <d v="2014-12-01T11: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18: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7: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0: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3: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08: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2: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19: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19: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4: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6: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1: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09: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0: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09: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19: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2: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1: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0: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19: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07: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5: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09: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5: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1: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4: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04: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4:35:39"/>
  </r>
  <r>
    <n v="2563"/>
    <s v="Phoenix Pearl Boba Tea Truck (Canceled)"/>
    <s v="Michigan based bubble tea and specialty ice cream food truck"/>
    <n v="20000"/>
    <n v="0"/>
    <x v="1"/>
    <s v="US"/>
    <s v="USD"/>
    <n v="1438226451"/>
    <n v="1433042451"/>
    <b v="0"/>
    <n v="0"/>
    <b v="0"/>
    <s v="food/food trucks"/>
    <n v="0"/>
    <n v="0"/>
    <x v="7"/>
    <s v="food trucks"/>
    <x v="2563"/>
    <d v="2015-07-29T19: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7-31T16: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2: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15: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3: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07: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18: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3: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0: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2T18: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06: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1: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1T18:36:34"/>
  </r>
  <r>
    <n v="2576"/>
    <s v="2 Go Fast Food (Canceled)"/>
    <s v="A New Twist with an American and Philippine fast food Mobile Trailer."/>
    <n v="10000"/>
    <n v="0"/>
    <x v="1"/>
    <s v="US"/>
    <s v="USD"/>
    <n v="1428707647"/>
    <n v="1424823247"/>
    <b v="0"/>
    <n v="0"/>
    <b v="0"/>
    <s v="food/food trucks"/>
    <n v="0"/>
    <n v="0"/>
    <x v="7"/>
    <s v="food trucks"/>
    <x v="2576"/>
    <d v="2015-04-10T15: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1: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09: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1: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19: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08:04:58"/>
  </r>
  <r>
    <n v="2582"/>
    <s v="Drunken Wings"/>
    <s v="The place where chicken meets liquor for the first time!"/>
    <n v="90000"/>
    <n v="1"/>
    <x v="2"/>
    <s v="US"/>
    <s v="USD"/>
    <n v="1477784634"/>
    <n v="1475192634"/>
    <b v="0"/>
    <n v="1"/>
    <b v="0"/>
    <s v="food/food trucks"/>
    <n v="1.1111111111111111E-3"/>
    <n v="1"/>
    <x v="7"/>
    <s v="food trucks"/>
    <x v="2582"/>
    <d v="2016-10-29T15: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09: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4T20: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5: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4T23: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08: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5: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3: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06: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2: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1: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12: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5: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3T21: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07: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0: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2: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0: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2: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19: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3: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3: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7: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4: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09: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18: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6: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4T21: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1T22: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4: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19: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1: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1: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4: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5: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2: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2: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3: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17: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09: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09: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1T22: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2: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2: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7: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2: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5: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4: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2: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0: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7: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5: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7: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3: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7: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5: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3: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2: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19: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2: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4T22: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0T23: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1: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3: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8T23: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3T22: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09: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5: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6: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1: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19: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0: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5:25:26"/>
  </r>
  <r>
    <n v="2655"/>
    <s v="Balloons (Canceled)"/>
    <s v="Thank you for your support!"/>
    <n v="15000"/>
    <n v="3155"/>
    <x v="1"/>
    <s v="US"/>
    <s v="USD"/>
    <n v="1455048000"/>
    <n v="1452631647"/>
    <b v="0"/>
    <n v="43"/>
    <b v="0"/>
    <s v="technology/space exploration"/>
    <n v="21.033333333333335"/>
    <n v="73.372093023255815"/>
    <x v="2"/>
    <s v="space exploration"/>
    <x v="2655"/>
    <d v="2016-02-09T12: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1: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17: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3:13:14"/>
  </r>
  <r>
    <n v="2659"/>
    <s v="test (Canceled)"/>
    <s v="test"/>
    <n v="49000"/>
    <n v="1333"/>
    <x v="1"/>
    <s v="US"/>
    <s v="USD"/>
    <n v="1429321210"/>
    <n v="1426729210"/>
    <b v="0"/>
    <n v="10"/>
    <b v="0"/>
    <s v="technology/space exploration"/>
    <n v="2.7204081632653061"/>
    <n v="133.30000000000001"/>
    <x v="2"/>
    <s v="space exploration"/>
    <x v="2659"/>
    <d v="2015-04-17T17: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0: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5: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09: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07: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8T22: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3: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3: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4: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6: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6: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6: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1: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7T22: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4: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0: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3: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6: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6: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1: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6:01:34"/>
  </r>
  <r>
    <n v="2680"/>
    <s v="iHeart Pillow"/>
    <s v="iHeartPillow, Connecting loved ones"/>
    <n v="32000"/>
    <n v="276"/>
    <x v="2"/>
    <s v="ES"/>
    <s v="EUR"/>
    <n v="1459915491"/>
    <n v="1457327091"/>
    <b v="0"/>
    <n v="4"/>
    <b v="0"/>
    <s v="technology/makerspaces"/>
    <n v="0.86250000000000004"/>
    <n v="69"/>
    <x v="2"/>
    <s v="makerspaces"/>
    <x v="2680"/>
    <d v="2016-04-05T20: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3: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1T21: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0: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3: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07: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15: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07:21:58"/>
  </r>
  <r>
    <n v="2688"/>
    <s v="Mac N Cheez Food Truck"/>
    <s v="The amazing gourmet Mac N Cheez Food Truck Campaigne!"/>
    <n v="50000"/>
    <n v="74"/>
    <x v="2"/>
    <s v="US"/>
    <s v="USD"/>
    <n v="1424746800"/>
    <n v="1422067870"/>
    <b v="0"/>
    <n v="14"/>
    <b v="0"/>
    <s v="food/food trucks"/>
    <n v="0.14799999999999999"/>
    <n v="5.2857142857142856"/>
    <x v="7"/>
    <s v="food trucks"/>
    <x v="2688"/>
    <d v="2015-02-23T19: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5: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18:31:16"/>
  </r>
  <r>
    <n v="2691"/>
    <s v="Cook"/>
    <s v="A Great New local Food Truck serving up ethnic fusion inspired eats in Ottawa."/>
    <n v="65000"/>
    <n v="35"/>
    <x v="2"/>
    <s v="CA"/>
    <s v="CAD"/>
    <n v="1431278557"/>
    <n v="1427390557"/>
    <b v="0"/>
    <n v="2"/>
    <b v="0"/>
    <s v="food/food trucks"/>
    <n v="5.3846153846153842E-2"/>
    <n v="17.5"/>
    <x v="7"/>
    <s v="food trucks"/>
    <x v="2691"/>
    <d v="2015-05-10T09: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4T23: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19: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19: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19: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2: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4: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3: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13: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2: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09: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0: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7: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1:41:54"/>
  </r>
  <r>
    <n v="2705"/>
    <s v="Fischer Theatre Marquee"/>
    <s v="Help light the lights at the historic Fischer Theatre in Danville, IL."/>
    <n v="16500"/>
    <n v="1739"/>
    <x v="3"/>
    <s v="US"/>
    <s v="USD"/>
    <n v="1490389158"/>
    <n v="1486504758"/>
    <b v="0"/>
    <n v="8"/>
    <b v="0"/>
    <s v="theater/spaces"/>
    <n v="10.539393939393939"/>
    <n v="217.375"/>
    <x v="1"/>
    <s v="spaces"/>
    <x v="2705"/>
    <d v="2017-03-24T12: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5T22: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6T22: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08: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19: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18: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4: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0: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7: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5: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1: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7T23: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4: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5: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5: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4: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1: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2: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3: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4T23: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09:52:15"/>
  </r>
  <r>
    <n v="2726"/>
    <s v="Krimston TWO - Dual SIM case for iPhone"/>
    <s v="Krimston TWO: iPhone Dual SIM Case"/>
    <n v="100000"/>
    <n v="105745"/>
    <x v="0"/>
    <s v="US"/>
    <s v="USD"/>
    <n v="1461333311"/>
    <n v="1458741311"/>
    <b v="0"/>
    <n v="404"/>
    <b v="1"/>
    <s v="technology/hardware"/>
    <n v="105.745"/>
    <n v="261.74504950495049"/>
    <x v="2"/>
    <s v="hardware"/>
    <x v="2726"/>
    <d v="2016-04-22T05: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08: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6: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1: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4: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0: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6: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1: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3: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2: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07: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1: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19: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3: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5: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18: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09: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8T23: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17: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5: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0: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19: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09: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0: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12: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13: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0: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3: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07: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0: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3:36:41"/>
  </r>
  <r>
    <n v="2757"/>
    <s v="C is for Crooked"/>
    <s v="A children's letter book that Lampoons Hillary Clinton"/>
    <n v="1500"/>
    <n v="10"/>
    <x v="2"/>
    <s v="US"/>
    <s v="USD"/>
    <n v="1470498332"/>
    <n v="1469202332"/>
    <b v="0"/>
    <n v="2"/>
    <b v="0"/>
    <s v="publishing/children's books"/>
    <n v="0.66666666666666674"/>
    <n v="5"/>
    <x v="3"/>
    <s v="children's books"/>
    <x v="2757"/>
    <d v="2016-08-06T07: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2: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0: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03: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17: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5: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5: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1: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05: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08: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5: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5: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1: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07: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09: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12: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2: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19: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6: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1T23: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08: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5: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07: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02: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1T23: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0: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4: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0: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3:00:00"/>
  </r>
  <r>
    <n v="2786"/>
    <s v="Fierce"/>
    <s v="A heart-melting farce about sex, art and the lovelorn lay-abouts of London-town."/>
    <n v="2500"/>
    <n v="2946"/>
    <x v="0"/>
    <s v="GB"/>
    <s v="GBP"/>
    <n v="1404913180"/>
    <n v="1403703580"/>
    <b v="0"/>
    <n v="74"/>
    <b v="1"/>
    <s v="theater/plays"/>
    <n v="117.83999999999999"/>
    <n v="39.810810810810814"/>
    <x v="1"/>
    <s v="plays"/>
    <x v="2786"/>
    <d v="2014-07-09T05: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0: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08:50:43"/>
  </r>
  <r>
    <n v="2789"/>
    <s v="The Adventurers Club"/>
    <s v="BNT's Biggest Adventure So Far: Our 2015 full length production!"/>
    <n v="3000"/>
    <n v="3035"/>
    <x v="0"/>
    <s v="US"/>
    <s v="USD"/>
    <n v="1426132800"/>
    <n v="1424477934"/>
    <b v="0"/>
    <n v="24"/>
    <b v="1"/>
    <s v="theater/plays"/>
    <n v="101.16666666666667"/>
    <n v="126.45833333333333"/>
    <x v="1"/>
    <s v="plays"/>
    <x v="2789"/>
    <d v="2015-03-11T20: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4: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0: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1: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2: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1: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5: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4: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4: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08: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08: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5: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3: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7: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6: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2: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4: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3:00:00"/>
  </r>
  <r>
    <n v="2807"/>
    <s v="The Commission Theatre Co."/>
    <s v="Bringing Shakespeare back to the Playwrights"/>
    <n v="5000"/>
    <n v="6300"/>
    <x v="0"/>
    <s v="US"/>
    <s v="USD"/>
    <n v="1435611438"/>
    <n v="1433019438"/>
    <b v="0"/>
    <n v="93"/>
    <b v="1"/>
    <s v="theater/plays"/>
    <n v="126"/>
    <n v="67.741935483870961"/>
    <x v="1"/>
    <s v="plays"/>
    <x v="2807"/>
    <d v="2015-06-29T12: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2: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6: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19: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3: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0: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09: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1: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0: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08: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07: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6: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4: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6: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4: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07: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4: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7: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1: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09T23: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08: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5: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2: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19: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1: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4:00:00"/>
  </r>
  <r>
    <n v="2833"/>
    <s v="Star Man Rocket Man"/>
    <s v="A new play about exploring outer space"/>
    <n v="2700"/>
    <n v="2923"/>
    <x v="0"/>
    <s v="US"/>
    <s v="USD"/>
    <n v="1444528800"/>
    <n v="1442804633"/>
    <b v="0"/>
    <n v="35"/>
    <b v="1"/>
    <s v="theater/plays"/>
    <n v="108.25925925925925"/>
    <n v="83.51428571428572"/>
    <x v="1"/>
    <s v="plays"/>
    <x v="2833"/>
    <d v="2015-10-10T18: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5: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6: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0: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4: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4: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0: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09: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0: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03: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2T20: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5: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6: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08: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1: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07: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2: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6: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15: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17: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3T20: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09: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5: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3: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0: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03: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0: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1: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6: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0: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08:12:03"/>
  </r>
  <r>
    <n v="2864"/>
    <s v="'Haunting Julia' by Alan Ayckbourn"/>
    <s v="Accessible, original theatre for all!"/>
    <n v="2500"/>
    <n v="40"/>
    <x v="2"/>
    <s v="GB"/>
    <s v="GBP"/>
    <n v="1437139080"/>
    <n v="1434552207"/>
    <b v="0"/>
    <n v="3"/>
    <b v="0"/>
    <s v="theater/plays"/>
    <n v="1.6"/>
    <n v="13.333333333333334"/>
    <x v="1"/>
    <s v="plays"/>
    <x v="2864"/>
    <d v="2015-07-17T05: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5T18: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4: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0: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1: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6: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0: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09:43:33"/>
  </r>
  <r>
    <n v="2872"/>
    <s v="Loud Arts"/>
    <s v="Local Theatre group in Loudoun County, Virginia. Looking for funds to start producing shows!"/>
    <n v="3000"/>
    <n v="0"/>
    <x v="2"/>
    <s v="US"/>
    <s v="USD"/>
    <n v="1434768438"/>
    <n v="1429584438"/>
    <b v="0"/>
    <n v="0"/>
    <b v="0"/>
    <s v="theater/plays"/>
    <n v="0"/>
    <n v="0"/>
    <x v="1"/>
    <s v="plays"/>
    <x v="2872"/>
    <d v="2015-06-19T18: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1: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2: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19: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09: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09: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6: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09: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09: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07: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6: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0: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09:27:15"/>
  </r>
  <r>
    <n v="2885"/>
    <s v="The Wedding"/>
    <s v="An historic and proud work of Polish nationalistic literature performed on stage."/>
    <n v="400"/>
    <n v="130"/>
    <x v="2"/>
    <s v="US"/>
    <s v="USD"/>
    <n v="1426294201"/>
    <n v="1423705801"/>
    <b v="0"/>
    <n v="5"/>
    <b v="0"/>
    <s v="theater/plays"/>
    <n v="32.5"/>
    <n v="26"/>
    <x v="1"/>
    <s v="plays"/>
    <x v="2885"/>
    <d v="2015-03-13T16: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19: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2: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7T20: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2: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19: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2: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3:00:00"/>
  </r>
  <r>
    <n v="2893"/>
    <s v="REDISCOVERING KIA THE PLAY"/>
    <s v="Fundraising for REDISCOVERING KIA THE PLAY"/>
    <n v="5000"/>
    <n v="25"/>
    <x v="2"/>
    <s v="US"/>
    <s v="USD"/>
    <n v="1420768800"/>
    <n v="1415644395"/>
    <b v="0"/>
    <n v="2"/>
    <b v="0"/>
    <s v="theater/plays"/>
    <n v="0.5"/>
    <n v="12.5"/>
    <x v="1"/>
    <s v="plays"/>
    <x v="2893"/>
    <d v="2015-01-08T18:00:00"/>
  </r>
  <r>
    <n v="2894"/>
    <s v="How Could You Do This To Me (The Stage Play)"/>
    <s v="This Is A Story About A Woman A Man And A Woman"/>
    <n v="50000"/>
    <n v="0"/>
    <x v="2"/>
    <s v="US"/>
    <s v="USD"/>
    <n v="1428100815"/>
    <n v="1422920415"/>
    <b v="0"/>
    <n v="0"/>
    <b v="0"/>
    <s v="theater/plays"/>
    <n v="0"/>
    <n v="0"/>
    <x v="1"/>
    <s v="plays"/>
    <x v="2894"/>
    <d v="2015-04-03T14: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3: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1T22: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07: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07: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3T17: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8T21: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3: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2: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0: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4: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17: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17: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3: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09: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1: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2: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0: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19: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4:08:59"/>
  </r>
  <r>
    <n v="2914"/>
    <s v="Hercules the Panto"/>
    <s v="Hercules must complete four challenges in order to meet the father he never knew"/>
    <n v="25000"/>
    <n v="1"/>
    <x v="2"/>
    <s v="GB"/>
    <s v="GBP"/>
    <n v="1426365994"/>
    <n v="1421185594"/>
    <b v="0"/>
    <n v="1"/>
    <b v="0"/>
    <s v="theater/plays"/>
    <n v="4.0000000000000001E-3"/>
    <n v="1"/>
    <x v="1"/>
    <s v="plays"/>
    <x v="2914"/>
    <d v="2015-03-14T12: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0: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3: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5T21: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07: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6: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0: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3: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2: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19: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19: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6: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0: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4T21: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5: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5: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6: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4T22: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3: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4: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7: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09: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0: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2: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08: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17: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0: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5: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2: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2T19: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3: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3T19: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4: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09: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07: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2: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0: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1: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0: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1: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05: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09: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5: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5: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09: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6T16: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0: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0: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2-28T22: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3: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3: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09: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09: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19: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19: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4: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08: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7: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7: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0: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7: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19: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4: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18: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19T21: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5T22: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18: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5: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08: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08: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3T22: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0: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3: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6: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0:41:21"/>
  </r>
  <r>
    <n v="2989"/>
    <s v="Let's Light Up The Gem!"/>
    <s v="Bring the movies back to Bethel, Maine."/>
    <n v="20000"/>
    <n v="35307"/>
    <x v="0"/>
    <s v="US"/>
    <s v="USD"/>
    <n v="1450673940"/>
    <n v="1448756962"/>
    <b v="0"/>
    <n v="364"/>
    <b v="1"/>
    <s v="theater/spaces"/>
    <n v="176.535"/>
    <n v="96.997252747252745"/>
    <x v="1"/>
    <s v="spaces"/>
    <x v="2989"/>
    <d v="2015-12-20T20: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5: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2: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0:25:10"/>
  </r>
  <r>
    <n v="2993"/>
    <s v="TRUE WEST: Think, Dog! Productions"/>
    <s v="Help us build the Kitchen from Hell!"/>
    <n v="1000"/>
    <n v="1003"/>
    <x v="0"/>
    <s v="US"/>
    <s v="USD"/>
    <n v="1455998867"/>
    <n v="1453406867"/>
    <b v="0"/>
    <n v="22"/>
    <b v="1"/>
    <s v="theater/spaces"/>
    <n v="100.29999999999998"/>
    <n v="45.590909090909093"/>
    <x v="1"/>
    <s v="spaces"/>
    <x v="2993"/>
    <d v="2016-02-20T12: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3: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7: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3: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0: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0: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18: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0: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3: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2: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1: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4: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08: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0:09:51"/>
  </r>
  <r>
    <n v="3007"/>
    <s v="Bethlem"/>
    <s v="Consuite for 2015 CoreCon.  An adventure into insanity."/>
    <n v="600"/>
    <n v="1080"/>
    <x v="0"/>
    <s v="US"/>
    <s v="USD"/>
    <n v="1429938683"/>
    <n v="1428124283"/>
    <b v="0"/>
    <n v="20"/>
    <b v="1"/>
    <s v="theater/spaces"/>
    <n v="180"/>
    <n v="54"/>
    <x v="1"/>
    <s v="spaces"/>
    <x v="3007"/>
    <d v="2015-04-24T21: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1: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6: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1: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4: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08: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2: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1: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0: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5: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2: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4: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19: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2: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1: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4: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08: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5: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08: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3: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7: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4T22: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0: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09: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3: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7: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18: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19: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5: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3: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0: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3T22: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8T23: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5: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2: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08: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18: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09: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19: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0: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5: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3: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6: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0: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1: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07: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19: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1T17: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4: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07: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06: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0: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4: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7T22:35:34"/>
  </r>
  <r>
    <n v="3061"/>
    <s v="Help Save Parkway Cinemas!"/>
    <s v="Save a historic Local theater."/>
    <n v="1000000"/>
    <n v="0"/>
    <x v="2"/>
    <s v="US"/>
    <s v="USD"/>
    <n v="1407955748"/>
    <n v="1405363748"/>
    <b v="0"/>
    <n v="0"/>
    <b v="0"/>
    <s v="theater/spaces"/>
    <n v="0"/>
    <n v="0"/>
    <x v="1"/>
    <s v="spaces"/>
    <x v="3061"/>
    <d v="2014-08-13T10: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0: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4: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1T22: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17: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09T21: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4: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08: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2: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09: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0T21: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17: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1: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5: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18:27:20"/>
  </r>
  <r>
    <n v="3076"/>
    <s v="10,000 Hours"/>
    <s v="Helping female comedians get in their 10,000 Hours of practice!"/>
    <n v="10000"/>
    <n v="1506"/>
    <x v="2"/>
    <s v="US"/>
    <s v="USD"/>
    <n v="1444405123"/>
    <n v="1439221123"/>
    <b v="0"/>
    <n v="50"/>
    <b v="0"/>
    <s v="theater/spaces"/>
    <n v="15.06"/>
    <n v="30.12"/>
    <x v="1"/>
    <s v="spaces"/>
    <x v="3076"/>
    <d v="2015-10-09T07: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4: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19: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08: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17: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0: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15: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8-31T21: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0: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3: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08: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0: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5: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17: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0: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4: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4: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19: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1: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6: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1: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6: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6: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0: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6: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5T23: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0: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19: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18: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8T21: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4: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1:32:31"/>
  </r>
  <r>
    <n v="3108"/>
    <s v="Funding a home for our Children's Theater"/>
    <s v="We need a permanent home for the theater!"/>
    <n v="50000"/>
    <n v="26"/>
    <x v="2"/>
    <s v="US"/>
    <s v="USD"/>
    <n v="1430234394"/>
    <n v="1425053994"/>
    <b v="0"/>
    <n v="2"/>
    <b v="0"/>
    <s v="theater/spaces"/>
    <n v="5.1999999999999998E-2"/>
    <n v="13"/>
    <x v="1"/>
    <s v="spaces"/>
    <x v="3108"/>
    <d v="2015-04-28T07: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19: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6: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6: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18: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09: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07: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2: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4: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5: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07: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6: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3: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08:18:55"/>
  </r>
  <r>
    <n v="3122"/>
    <s v="be back soon (Canceled)"/>
    <s v="cancelled until further notice"/>
    <n v="199"/>
    <n v="116"/>
    <x v="1"/>
    <s v="US"/>
    <s v="USD"/>
    <n v="1478733732"/>
    <n v="1478298132"/>
    <b v="0"/>
    <n v="2"/>
    <b v="0"/>
    <s v="theater/spaces"/>
    <n v="58.291457286432156"/>
    <n v="58"/>
    <x v="1"/>
    <s v="spaces"/>
    <x v="3122"/>
    <d v="2016-11-09T15: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5: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0:43:21"/>
  </r>
  <r>
    <n v="3125"/>
    <s v="N/A (Canceled)"/>
    <s v="N/A"/>
    <n v="1500000"/>
    <n v="0"/>
    <x v="1"/>
    <s v="US"/>
    <s v="USD"/>
    <n v="1452142672"/>
    <n v="1449550672"/>
    <b v="0"/>
    <n v="0"/>
    <b v="0"/>
    <s v="theater/spaces"/>
    <n v="0"/>
    <n v="0"/>
    <x v="1"/>
    <s v="spaces"/>
    <x v="3125"/>
    <d v="2016-01-06T20: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5: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12: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0: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1: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0:59:00"/>
  </r>
  <r>
    <n v="3131"/>
    <s v="SNAKE EYES"/>
    <s v="A Staged Reading of &quot;Snake Eyes,&quot; a new play by Alex Rafala"/>
    <n v="4100"/>
    <n v="645"/>
    <x v="3"/>
    <s v="US"/>
    <s v="USD"/>
    <n v="1491656045"/>
    <n v="1489067645"/>
    <b v="0"/>
    <n v="12"/>
    <b v="0"/>
    <s v="theater/plays"/>
    <n v="15.731707317073171"/>
    <n v="53.75"/>
    <x v="1"/>
    <s v="plays"/>
    <x v="3131"/>
    <d v="2017-04-08T04:54:05"/>
  </r>
  <r>
    <n v="3132"/>
    <s v="A Bite of a Snake Play"/>
    <s v="Smells Like Money, Drips Like Honey, Taste Like Mocha, Better Run AWAY"/>
    <n v="30000"/>
    <n v="10"/>
    <x v="3"/>
    <s v="US"/>
    <s v="USD"/>
    <n v="1492759460"/>
    <n v="1487579060"/>
    <b v="0"/>
    <n v="1"/>
    <b v="0"/>
    <s v="theater/plays"/>
    <n v="3.3333333333333333E-2"/>
    <n v="10"/>
    <x v="1"/>
    <s v="plays"/>
    <x v="3132"/>
    <d v="2017-04-20T23: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4: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08: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19: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4: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1: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07: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0: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08: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2: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3: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0: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8T22: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15:58:54"/>
  </r>
  <r>
    <n v="3146"/>
    <s v="SoÃ±Ã© una ciudad amurallada"/>
    <s v="Somos... Podemos... Amamos... Nuestra muralla, nuestra utopÃ­a. Que el amor sea el lÃ­mite"/>
    <n v="50000"/>
    <n v="5250"/>
    <x v="3"/>
    <s v="MX"/>
    <s v="MXN"/>
    <n v="1492356166"/>
    <n v="1488471766"/>
    <b v="0"/>
    <n v="12"/>
    <b v="0"/>
    <s v="theater/plays"/>
    <n v="10.5"/>
    <n v="437.5"/>
    <x v="1"/>
    <s v="plays"/>
    <x v="3146"/>
    <d v="2017-04-16T07: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6: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0: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18: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0: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2: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2: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0: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2: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3: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4:52:24"/>
  </r>
  <r>
    <n v="3157"/>
    <s v="Summer FourPlay"/>
    <s v="Four Directors.  Four One Acts.  Four Genres.  For You."/>
    <n v="4000"/>
    <n v="4040"/>
    <x v="0"/>
    <s v="US"/>
    <s v="USD"/>
    <n v="1405746000"/>
    <n v="1404932105"/>
    <b v="1"/>
    <n v="41"/>
    <b v="1"/>
    <s v="theater/plays"/>
    <n v="101"/>
    <n v="98.536585365853654"/>
    <x v="1"/>
    <s v="plays"/>
    <x v="3157"/>
    <d v="2014-07-18T21:00:00"/>
  </r>
  <r>
    <n v="3158"/>
    <s v="Nursery Crimes"/>
    <s v="A 40s crime-noir play using nursery rhyme characters."/>
    <n v="5000"/>
    <n v="5700"/>
    <x v="0"/>
    <s v="US"/>
    <s v="USD"/>
    <n v="1374523752"/>
    <n v="1371931752"/>
    <b v="1"/>
    <n v="69"/>
    <b v="1"/>
    <s v="theater/plays"/>
    <n v="113.99999999999999"/>
    <n v="82.608695652173907"/>
    <x v="1"/>
    <s v="plays"/>
    <x v="3158"/>
    <d v="2013-07-22T12: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5: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0: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4: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18: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0: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1: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19: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5T23: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0: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4:00:00"/>
  </r>
  <r>
    <n v="3169"/>
    <s v="The Window"/>
    <s v="We're bringing The Window to the Cherry Lane Theater in January 2014."/>
    <n v="8000"/>
    <n v="8241"/>
    <x v="0"/>
    <s v="US"/>
    <s v="USD"/>
    <n v="1386910740"/>
    <n v="1384364561"/>
    <b v="1"/>
    <n v="82"/>
    <b v="1"/>
    <s v="theater/plays"/>
    <n v="103.01249999999999"/>
    <n v="100.5"/>
    <x v="1"/>
    <s v="plays"/>
    <x v="3169"/>
    <d v="2013-12-12T20: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0: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6: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09: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3: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2: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3: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7: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08: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6: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08: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1: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08: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09: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1: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5: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5: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3: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7: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1: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0: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8T20: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0: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4: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5: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6T17: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6: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6: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3: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2: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3: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29T21: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0: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3T21: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5: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08: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0: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8T22: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2T21: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6: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5: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19: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18:00:00"/>
  </r>
  <r>
    <n v="3212"/>
    <s v="Campo Maldito"/>
    <s v="Help us bring our production of Campo Maldito to New York AND San Francisco!"/>
    <n v="4000"/>
    <n v="5050"/>
    <x v="0"/>
    <s v="US"/>
    <s v="USD"/>
    <n v="1407524751"/>
    <n v="1404932751"/>
    <b v="1"/>
    <n v="94"/>
    <b v="1"/>
    <s v="theater/plays"/>
    <n v="126.25"/>
    <n v="53.723404255319146"/>
    <x v="1"/>
    <s v="plays"/>
    <x v="3212"/>
    <d v="2014-08-08T11: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0: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5: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19: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6: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5: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6: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4:35:47"/>
  </r>
  <r>
    <n v="3220"/>
    <s v="Burners"/>
    <s v="A sci-fi thriller for the stage opening March 10 in Los Angeles."/>
    <n v="15000"/>
    <n v="15126"/>
    <x v="0"/>
    <s v="US"/>
    <s v="USD"/>
    <n v="1489352400"/>
    <n v="1486411204"/>
    <b v="1"/>
    <n v="59"/>
    <b v="1"/>
    <s v="theater/plays"/>
    <n v="100.84"/>
    <n v="256.37288135593218"/>
    <x v="1"/>
    <s v="plays"/>
    <x v="3220"/>
    <d v="2017-03-12T13: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08: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3: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2: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1: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3: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6: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3: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0: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19T23: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19: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4: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19: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1: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5: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0: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4: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19: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4: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5: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5: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3T22: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0: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6: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09: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18: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19: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2: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2: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09: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0: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09: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3: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19: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17: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0: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19: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5: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3: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19: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09: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09: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0: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3: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4: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09: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3: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0: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3: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3: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4:47:45"/>
  </r>
  <r>
    <n v="3271"/>
    <s v="Saxon Court at Southwark Playhouse"/>
    <s v="A razor sharp satire to darken your Christmas."/>
    <n v="1500"/>
    <n v="1950"/>
    <x v="0"/>
    <s v="GB"/>
    <s v="GBP"/>
    <n v="1414927775"/>
    <n v="1412332175"/>
    <b v="1"/>
    <n v="51"/>
    <b v="1"/>
    <s v="theater/plays"/>
    <n v="130"/>
    <n v="38.235294117647058"/>
    <x v="1"/>
    <s v="plays"/>
    <x v="3271"/>
    <d v="2014-11-02T03: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5: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1: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3: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0: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19: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09: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2: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7: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1: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6: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0: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3: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1:59:00"/>
  </r>
  <r>
    <n v="3285"/>
    <s v="By Morning"/>
    <s v="A new play by Matthew Gasda"/>
    <n v="4999"/>
    <n v="5604"/>
    <x v="0"/>
    <s v="US"/>
    <s v="USD"/>
    <n v="1488258000"/>
    <n v="1485556626"/>
    <b v="0"/>
    <n v="81"/>
    <b v="1"/>
    <s v="theater/plays"/>
    <n v="112.10242048409683"/>
    <n v="69.18518518518519"/>
    <x v="1"/>
    <s v="plays"/>
    <x v="3285"/>
    <d v="2017-02-27T21: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2: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0: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5: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0: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4: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19: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1: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2: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4: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2: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4: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4: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6: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4: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09: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7-31T22:59:00"/>
  </r>
  <r>
    <n v="3302"/>
    <s v="El muro de BorÃ­s KiÃ©n"/>
    <s v="FilosofÃ­a de los anÃ³nimos"/>
    <n v="8400"/>
    <n v="8685"/>
    <x v="0"/>
    <s v="ES"/>
    <s v="EUR"/>
    <n v="1481099176"/>
    <n v="1478507176"/>
    <b v="0"/>
    <n v="50"/>
    <b v="1"/>
    <s v="theater/plays"/>
    <n v="103.39285714285715"/>
    <n v="173.7"/>
    <x v="1"/>
    <s v="plays"/>
    <x v="3302"/>
    <d v="2016-12-07T00: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6: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6: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2: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19: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17: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3:02:45"/>
  </r>
  <r>
    <n v="3309"/>
    <s v="Collision Course"/>
    <s v="Two unlikely friends, a garage, tinned beans &amp; the end of the world."/>
    <n v="350"/>
    <n v="558"/>
    <x v="0"/>
    <s v="GB"/>
    <s v="GBP"/>
    <n v="1476632178"/>
    <n v="1473953778"/>
    <b v="0"/>
    <n v="31"/>
    <b v="1"/>
    <s v="theater/plays"/>
    <n v="159.42857142857144"/>
    <n v="18"/>
    <x v="1"/>
    <s v="plays"/>
    <x v="3309"/>
    <d v="2016-10-16T07: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4: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6T23: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4: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7: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2: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5T23: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5: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6:57:04"/>
  </r>
  <r>
    <n v="3318"/>
    <s v="ROOMIES - Atlantic Canada Tour 2016-17"/>
    <s v="Help us strengthen and inspire disability arts in Atlantic Canada"/>
    <n v="2000"/>
    <n v="2512"/>
    <x v="0"/>
    <s v="CA"/>
    <s v="CAD"/>
    <n v="1460341800"/>
    <n v="1456902893"/>
    <b v="0"/>
    <n v="32"/>
    <b v="1"/>
    <s v="theater/plays"/>
    <n v="125.6"/>
    <n v="78.5"/>
    <x v="1"/>
    <s v="plays"/>
    <x v="3318"/>
    <d v="2016-04-10T18: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6: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7: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19: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19: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0: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5: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09: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08: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0: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17: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5: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2: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08: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2: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08: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4: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5: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0: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3: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5: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7: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5: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09: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0: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5: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0: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6: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6: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3: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19: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09: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5: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3: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5: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5: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0: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3: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1: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2: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0: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7:22:14"/>
  </r>
  <r>
    <n v="3360"/>
    <s v="Pretty Butch"/>
    <s v="World Premiere, an M1 Singapore Fringe Festival 2017 commission."/>
    <n v="9000"/>
    <n v="9124"/>
    <x v="0"/>
    <s v="SG"/>
    <s v="SGD"/>
    <n v="1481731140"/>
    <n v="1479866343"/>
    <b v="0"/>
    <n v="72"/>
    <b v="1"/>
    <s v="theater/plays"/>
    <n v="101.37777777777779"/>
    <n v="126.72222222222223"/>
    <x v="1"/>
    <s v="plays"/>
    <x v="3360"/>
    <d v="2016-12-14T07: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7: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0: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08: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3: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18: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7: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4: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4-12-31T21: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6: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0: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2: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0: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08: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09: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6: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7: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08: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5: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5: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5: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19: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4: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0: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19: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2: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7: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0: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3: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5: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0: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4: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2: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6: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6:17:25"/>
  </r>
  <r>
    <n v="3395"/>
    <s v="MIRAMAR"/>
    <s v="Miramar is a a darkly funny play exploring what it is we call â€˜homeâ€™."/>
    <n v="500"/>
    <n v="920"/>
    <x v="0"/>
    <s v="GB"/>
    <s v="GBP"/>
    <n v="1433009400"/>
    <n v="1431795944"/>
    <b v="0"/>
    <n v="38"/>
    <b v="1"/>
    <s v="theater/plays"/>
    <n v="184"/>
    <n v="24.210526315789473"/>
    <x v="1"/>
    <s v="plays"/>
    <x v="3395"/>
    <d v="2015-05-30T10: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19: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4: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09: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4: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4: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09: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18: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3: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4: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5: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3: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2: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5: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2: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5T23: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6: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5: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0: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1-30T23: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5: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0: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6: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2: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3: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6: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0: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6: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3: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4T22: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6: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18: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07: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09: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6: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4: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09: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4: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19: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1: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19: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08: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09: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3: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0: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08: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2: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2: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4: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5: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4: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4:20:00"/>
  </r>
  <r>
    <n v="3447"/>
    <s v="The Vagabond Halfback"/>
    <s v="&quot;He was a poet, a vagrant, a philosopher, a lady's man and a hard drinker&quot;"/>
    <n v="1000"/>
    <n v="1078"/>
    <x v="0"/>
    <s v="US"/>
    <s v="USD"/>
    <n v="1458332412"/>
    <n v="1454448012"/>
    <b v="0"/>
    <n v="14"/>
    <b v="1"/>
    <s v="theater/plays"/>
    <n v="107.80000000000001"/>
    <n v="77"/>
    <x v="1"/>
    <s v="plays"/>
    <x v="3447"/>
    <d v="2016-03-18T12: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18: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0: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7: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09: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19: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5: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08: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0: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7-31T22: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1: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0: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3: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4: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19: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0: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19: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19: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08: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5:27:30"/>
  </r>
  <r>
    <n v="3467"/>
    <s v="Venus in Fur, Los Angeles."/>
    <s v="Venus in Fur, By David Ives."/>
    <n v="3000"/>
    <n v="3030"/>
    <x v="0"/>
    <s v="US"/>
    <s v="USD"/>
    <n v="1426864032"/>
    <n v="1424275632"/>
    <b v="0"/>
    <n v="47"/>
    <b v="1"/>
    <s v="theater/plays"/>
    <n v="101"/>
    <n v="64.468085106382972"/>
    <x v="1"/>
    <s v="plays"/>
    <x v="3467"/>
    <d v="2015-03-20T07: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19: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7: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3: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2: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1: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2: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4: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6: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19: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19: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3: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2: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3: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1T21: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0: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08: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0: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08: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2T22: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4: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08: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3: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1: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7T21: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6: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6T21: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5T22: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09: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2: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4: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3: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6-30T22: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0: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0: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19: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3: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0: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0: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09: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4: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3: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0: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6: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0: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3: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0: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0: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0: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19: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3: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6: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6: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5: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0: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2: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5: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0: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08: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1: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19: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4: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7: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2:00:00"/>
  </r>
  <r>
    <n v="3531"/>
    <s v="The Reinvention of Lily Johnson"/>
    <s v="A political comedy for a crazy election year"/>
    <n v="1000"/>
    <n v="1280"/>
    <x v="0"/>
    <s v="US"/>
    <s v="USD"/>
    <n v="1467301334"/>
    <n v="1464709334"/>
    <b v="0"/>
    <n v="26"/>
    <b v="1"/>
    <s v="theater/plays"/>
    <n v="128"/>
    <n v="49.230769230769234"/>
    <x v="1"/>
    <s v="plays"/>
    <x v="3531"/>
    <d v="2016-06-30T07: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19: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1: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07: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0: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3: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6T23: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2: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0: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6: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09: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6: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0: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1: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1: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19: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19: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7: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1: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3: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4: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6: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6: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09: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3: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07: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4T22: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3: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0: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18: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0: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4: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1: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08: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09: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4: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1: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09: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08: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0T23: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2:36:53"/>
  </r>
  <r>
    <n v="3572"/>
    <s v="Monster"/>
    <s v="A darkly comic one woman show by Abram Rooney as part of The Camden Fringe 2015."/>
    <n v="500"/>
    <n v="500"/>
    <x v="0"/>
    <s v="GB"/>
    <s v="GBP"/>
    <n v="1434894082"/>
    <n v="1432302082"/>
    <b v="0"/>
    <n v="9"/>
    <b v="1"/>
    <s v="theater/plays"/>
    <n v="100"/>
    <n v="55.555555555555557"/>
    <x v="1"/>
    <s v="plays"/>
    <x v="3572"/>
    <d v="2015-06-21T05: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2: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5: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19: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6: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5T22: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09: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09: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0: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3: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18: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1: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2T23: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09:11:30"/>
  </r>
  <r>
    <n v="3586"/>
    <s v="Actors &amp; Musicians who are Blind or Autistic"/>
    <s v="See Theatre In A New Light"/>
    <n v="7500"/>
    <n v="8207"/>
    <x v="0"/>
    <s v="US"/>
    <s v="USD"/>
    <n v="1474649070"/>
    <n v="1469465070"/>
    <b v="0"/>
    <n v="54"/>
    <b v="1"/>
    <s v="theater/plays"/>
    <n v="109.42666666666668"/>
    <n v="151.9814814814815"/>
    <x v="1"/>
    <s v="plays"/>
    <x v="3586"/>
    <d v="2016-09-23T08: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1: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5: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7: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0: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0: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0: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2: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7:36:22"/>
  </r>
  <r>
    <n v="3595"/>
    <s v="The Flu Season"/>
    <s v="A new theatre company staging Will Eno's The Flu Season in Seattle"/>
    <n v="2600"/>
    <n v="3081"/>
    <x v="0"/>
    <s v="US"/>
    <s v="USD"/>
    <n v="1426229940"/>
    <n v="1423959123"/>
    <b v="0"/>
    <n v="62"/>
    <b v="1"/>
    <s v="theater/plays"/>
    <n v="118.5"/>
    <n v="49.693548387096776"/>
    <x v="1"/>
    <s v="plays"/>
    <x v="3595"/>
    <d v="2015-03-12T22: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09: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2T21: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0: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6:00:00"/>
  </r>
  <r>
    <n v="3600"/>
    <s v="Pariah"/>
    <s v="The First Play From The Man Who Brought You The Black James Bond!"/>
    <n v="10"/>
    <n v="13"/>
    <x v="0"/>
    <s v="US"/>
    <s v="USD"/>
    <n v="1476390164"/>
    <n v="1473970964"/>
    <b v="0"/>
    <n v="4"/>
    <b v="1"/>
    <s v="theater/plays"/>
    <n v="130"/>
    <n v="3.25"/>
    <x v="1"/>
    <s v="plays"/>
    <x v="3600"/>
    <d v="2016-10-13T12: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5: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3: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3: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8T22: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1: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6: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6: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6: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4: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2: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0: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09: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6: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7: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6: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3: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6: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7: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4: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0: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3: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19: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5T23: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0: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7: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08: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19: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12: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09: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3: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19: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4: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17: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19:59:00"/>
  </r>
  <r>
    <n v="3635"/>
    <s v="Mary's Son"/>
    <s v="Mary's Son is a pop opera about Jesus and the hope he brings to all people."/>
    <n v="3500"/>
    <n v="1276"/>
    <x v="2"/>
    <s v="US"/>
    <s v="USD"/>
    <n v="1461186676"/>
    <n v="1458594676"/>
    <b v="0"/>
    <n v="10"/>
    <b v="0"/>
    <s v="theater/musical"/>
    <n v="36.457142857142856"/>
    <n v="127.6"/>
    <x v="1"/>
    <s v="musical"/>
    <x v="3635"/>
    <d v="2016-04-20T13: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08: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08: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07: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07: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0: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4T21: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09: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6T20: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0: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6: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5: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09: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4T23: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09: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3: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7: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19: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0: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09: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7T22: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4: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3:42:00"/>
  </r>
  <r>
    <n v="3658"/>
    <s v="Mr. Marmalade"/>
    <s v="Life is hard when your own imaginary friend can't make time for you."/>
    <n v="1500"/>
    <n v="1510"/>
    <x v="0"/>
    <s v="US"/>
    <s v="USD"/>
    <n v="1404273540"/>
    <n v="1400272580"/>
    <b v="0"/>
    <n v="20"/>
    <b v="1"/>
    <s v="theater/plays"/>
    <n v="100.66666666666666"/>
    <n v="75.5"/>
    <x v="1"/>
    <s v="plays"/>
    <x v="3658"/>
    <d v="2014-07-01T19: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6: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3: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0: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0: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3: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1: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1:54:00"/>
  </r>
  <r>
    <n v="3666"/>
    <s v="Israel LÃ³pez @ Ojai Playwrights Conference"/>
    <s v="Artistic Internship @ Ojai Playwrights Conference"/>
    <n v="1200"/>
    <n v="1200"/>
    <x v="0"/>
    <s v="US"/>
    <s v="USD"/>
    <n v="1406185200"/>
    <n v="1404337382"/>
    <b v="0"/>
    <n v="38"/>
    <b v="1"/>
    <s v="theater/plays"/>
    <n v="100"/>
    <n v="31.578947368421051"/>
    <x v="1"/>
    <s v="plays"/>
    <x v="3666"/>
    <d v="2014-07-23T23: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5: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0: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08: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5: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19: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4: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4: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2: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5: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1: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19: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4: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0: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2: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7: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5T22: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18: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0: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3: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19: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6T21: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0: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4: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07: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0:59:00"/>
  </r>
  <r>
    <n v="3692"/>
    <s v="An Evening With Durang"/>
    <s v="Help us independently produce two great comedies by Christopher Durang."/>
    <n v="1000"/>
    <n v="1260"/>
    <x v="0"/>
    <s v="US"/>
    <s v="USD"/>
    <n v="1411084800"/>
    <n v="1410304179"/>
    <b v="0"/>
    <n v="17"/>
    <b v="1"/>
    <s v="theater/plays"/>
    <n v="126"/>
    <n v="74.117647058823536"/>
    <x v="1"/>
    <s v="plays"/>
    <x v="3692"/>
    <d v="2014-09-18T16: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4: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18: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2: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6: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3: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1: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6:26:56"/>
  </r>
  <r>
    <n v="3700"/>
    <s v="Generations (Senior Project)"/>
    <s v="Help me produce the play I have written for my senior project!"/>
    <n v="500"/>
    <n v="606"/>
    <x v="0"/>
    <s v="US"/>
    <s v="USD"/>
    <n v="1412092800"/>
    <n v="1409493800"/>
    <b v="0"/>
    <n v="18"/>
    <b v="1"/>
    <s v="theater/plays"/>
    <n v="121.2"/>
    <n v="33.666666666666664"/>
    <x v="1"/>
    <s v="plays"/>
    <x v="3700"/>
    <d v="2014-09-30T08: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4: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4: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2T22: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08: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0: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3: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1: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19: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08: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5: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08: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0T22: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09: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19: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4: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3: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2: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09:11:15"/>
  </r>
  <r>
    <n v="3719"/>
    <s v="Corium"/>
    <s v="A new piece of physical theatre about love, regret and longing."/>
    <n v="200"/>
    <n v="420"/>
    <x v="0"/>
    <s v="GB"/>
    <s v="GBP"/>
    <n v="1434994266"/>
    <n v="1432402266"/>
    <b v="0"/>
    <n v="4"/>
    <b v="1"/>
    <s v="theater/plays"/>
    <n v="210"/>
    <n v="105"/>
    <x v="1"/>
    <s v="plays"/>
    <x v="3719"/>
    <d v="2015-06-22T09: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5: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5: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4:59:00"/>
  </r>
  <r>
    <n v="3723"/>
    <s v="Beauty and the Beast"/>
    <s v="Saltmine Theatre Company present Beauty and the Beast:"/>
    <n v="4500"/>
    <n v="4592"/>
    <x v="0"/>
    <s v="GB"/>
    <s v="GBP"/>
    <n v="1417374262"/>
    <n v="1414778662"/>
    <b v="0"/>
    <n v="63"/>
    <b v="1"/>
    <s v="theater/plays"/>
    <n v="102.04444444444445"/>
    <n v="72.888888888888886"/>
    <x v="1"/>
    <s v="plays"/>
    <x v="3723"/>
    <d v="2014-11-30T11: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5: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3: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3: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0: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0: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19: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08: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19: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4: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14: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3:38:16"/>
  </r>
  <r>
    <n v="3735"/>
    <s v="Women Beware Women"/>
    <s v="Young Actor's taking on a Jacobean tragedy. Family, betrayal, love, lust, sex and death."/>
    <n v="150"/>
    <n v="20"/>
    <x v="2"/>
    <s v="GB"/>
    <s v="GBP"/>
    <n v="1432831089"/>
    <n v="1430239089"/>
    <b v="0"/>
    <n v="2"/>
    <b v="0"/>
    <s v="theater/plays"/>
    <n v="13.333333333333334"/>
    <n v="10"/>
    <x v="1"/>
    <s v="plays"/>
    <x v="3735"/>
    <d v="2015-05-28T08: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0: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1T22: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4: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2: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17: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14: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5T21:09:04"/>
  </r>
  <r>
    <n v="3743"/>
    <s v="Down the Mississippi"/>
    <s v="I'm taking the Adventures of Huckleberry Finn puppet show down the Mississippi River!"/>
    <n v="2200"/>
    <n v="0"/>
    <x v="2"/>
    <s v="US"/>
    <s v="USD"/>
    <n v="1404406964"/>
    <n v="1401814964"/>
    <b v="0"/>
    <n v="0"/>
    <b v="0"/>
    <s v="theater/plays"/>
    <n v="0"/>
    <n v="0"/>
    <x v="1"/>
    <s v="plays"/>
    <x v="3743"/>
    <d v="2014-07-03T09: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4T19: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08:45:02"/>
  </r>
  <r>
    <n v="3746"/>
    <s v="Stage Play Production - &quot;I Love You to Death&quot;"/>
    <s v="Generational curses CAN be broken...right?"/>
    <n v="8500"/>
    <n v="202"/>
    <x v="2"/>
    <s v="US"/>
    <s v="USD"/>
    <n v="1475918439"/>
    <n v="1473326439"/>
    <b v="0"/>
    <n v="1"/>
    <b v="0"/>
    <s v="theater/plays"/>
    <n v="2.3764705882352941"/>
    <n v="202"/>
    <x v="1"/>
    <s v="plays"/>
    <x v="3746"/>
    <d v="2016-10-08T01:20:39"/>
  </r>
  <r>
    <n v="3747"/>
    <s v="Counting Stars"/>
    <s v="The world premiere of an astonishing new play by acclaimed writer Atiha Sen Gupta."/>
    <n v="2500"/>
    <n v="25"/>
    <x v="2"/>
    <s v="GB"/>
    <s v="GBP"/>
    <n v="1436137140"/>
    <n v="1433833896"/>
    <b v="0"/>
    <n v="1"/>
    <b v="0"/>
    <s v="theater/plays"/>
    <n v="1"/>
    <n v="25"/>
    <x v="1"/>
    <s v="plays"/>
    <x v="3747"/>
    <d v="2015-07-05T14: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5T21: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19: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09T23: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5: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3: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6: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0: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2: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1: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2:25:15"/>
  </r>
  <r>
    <n v="3758"/>
    <s v="Luigi's Ladies"/>
    <s v="LUIGI'S LADIES: an original one-woman musical comedy"/>
    <n v="1500"/>
    <n v="1535"/>
    <x v="0"/>
    <s v="US"/>
    <s v="USD"/>
    <n v="1400475600"/>
    <n v="1397819938"/>
    <b v="0"/>
    <n v="26"/>
    <b v="1"/>
    <s v="theater/musical"/>
    <n v="102.33333333333334"/>
    <n v="59.03846153846154"/>
    <x v="1"/>
    <s v="musical"/>
    <x v="3758"/>
    <d v="2014-05-18T21: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18: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4: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5: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1: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09: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6: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0: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0: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0: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09: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6: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4:20:10"/>
  </r>
  <r>
    <n v="3771"/>
    <s v="COME OUT SWINGIN'!"/>
    <s v="I would like to make a demo recording of six songs from COME OUT SWINGIN'!"/>
    <n v="1000"/>
    <n v="1460"/>
    <x v="0"/>
    <s v="US"/>
    <s v="USD"/>
    <n v="1463529600"/>
    <n v="1462307652"/>
    <b v="0"/>
    <n v="38"/>
    <b v="1"/>
    <s v="theater/musical"/>
    <n v="146"/>
    <n v="38.421052631578945"/>
    <x v="1"/>
    <s v="musical"/>
    <x v="3771"/>
    <d v="2016-05-17T16: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8T22:00:00"/>
  </r>
  <r>
    <n v="3773"/>
    <s v="Dundee: A Hip-Hopera"/>
    <s v="A dramatic hip-hopera, inspired from monologues written by the performers."/>
    <n v="5000"/>
    <n v="5410"/>
    <x v="0"/>
    <s v="US"/>
    <s v="USD"/>
    <n v="1479175680"/>
    <n v="1476317247"/>
    <b v="0"/>
    <n v="57"/>
    <b v="1"/>
    <s v="theater/musical"/>
    <n v="108.2"/>
    <n v="94.912280701754383"/>
    <x v="1"/>
    <s v="musical"/>
    <x v="3773"/>
    <d v="2016-11-14T18: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1: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0: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7: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0: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1: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08: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2: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3: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5: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08: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5: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2: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6: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19: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08: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1: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09:00:23"/>
  </r>
  <r>
    <n v="3791"/>
    <s v="Spin! at The Cumming Playhouse"/>
    <s v="Spin! is an original musical comedy-drama presented by Blue Palm Productions."/>
    <n v="1500"/>
    <n v="0"/>
    <x v="2"/>
    <s v="US"/>
    <s v="USD"/>
    <n v="1404664592"/>
    <n v="1399480592"/>
    <b v="0"/>
    <n v="0"/>
    <b v="0"/>
    <s v="theater/musical"/>
    <n v="0"/>
    <n v="0"/>
    <x v="1"/>
    <s v="musical"/>
    <x v="3791"/>
    <d v="2014-07-06T08:36:32"/>
  </r>
  <r>
    <n v="3792"/>
    <s v="BorikÃ©n: The Show"/>
    <s v="A cultural and historic journey through Puerto Rico's music and dance!"/>
    <n v="12500"/>
    <n v="35"/>
    <x v="2"/>
    <s v="US"/>
    <s v="USD"/>
    <n v="1436957022"/>
    <n v="1434365022"/>
    <b v="0"/>
    <n v="2"/>
    <b v="0"/>
    <s v="theater/musical"/>
    <n v="0.27999999999999997"/>
    <n v="17.5"/>
    <x v="1"/>
    <s v="musical"/>
    <x v="3792"/>
    <d v="2015-07-15T02: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4: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5: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4: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6: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3: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09: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4: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0: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08: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1T19: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5: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0T23: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3: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8T22: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3: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1: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5: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1: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3: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19: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3: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19: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5: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08: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19: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1: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3: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07: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0: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4: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19: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5: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7: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2: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6: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5: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2: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09: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3: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18: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1: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2: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4: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0: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0: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09: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19: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07: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0: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3: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17: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2T22: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07: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3T22: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8T21: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1: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0:24:44"/>
  </r>
  <r>
    <n v="3850"/>
    <s v="The Vagina Monologues 2015"/>
    <s v="V-Day is a global activist movement to end violence against women and girls."/>
    <n v="1000"/>
    <n v="38"/>
    <x v="2"/>
    <s v="US"/>
    <s v="USD"/>
    <n v="1420081143"/>
    <n v="1417489143"/>
    <b v="1"/>
    <n v="4"/>
    <b v="0"/>
    <s v="theater/plays"/>
    <n v="3.8"/>
    <n v="9.5"/>
    <x v="1"/>
    <s v="plays"/>
    <x v="3850"/>
    <d v="2014-12-31T18: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2: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19: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2:09:38"/>
  </r>
  <r>
    <n v="3854"/>
    <s v="The Case Of Soghomon Tehlirian"/>
    <s v="A play dedicated to the 100th anniversary of the Armenian Genocide."/>
    <n v="11000"/>
    <n v="1788"/>
    <x v="2"/>
    <s v="US"/>
    <s v="USD"/>
    <n v="1431206058"/>
    <n v="1428614058"/>
    <b v="0"/>
    <n v="20"/>
    <b v="0"/>
    <s v="theater/plays"/>
    <n v="16.254545454545454"/>
    <n v="89.4"/>
    <x v="1"/>
    <s v="plays"/>
    <x v="3854"/>
    <d v="2015-05-09T13: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4: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08: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09: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3: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3: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07:51:50"/>
  </r>
  <r>
    <n v="3861"/>
    <s v="READY OR NOT HERE I COME"/>
    <s v="THE COMING OF THE LORD!"/>
    <n v="2000"/>
    <n v="100"/>
    <x v="2"/>
    <s v="US"/>
    <s v="USD"/>
    <n v="1415828820"/>
    <n v="1412258977"/>
    <b v="0"/>
    <n v="1"/>
    <b v="0"/>
    <s v="theater/plays"/>
    <n v="5"/>
    <n v="100"/>
    <x v="1"/>
    <s v="plays"/>
    <x v="3861"/>
    <d v="2014-11-12T13:47:00"/>
  </r>
  <r>
    <n v="3862"/>
    <s v="The Container Play"/>
    <s v="The hit immersive theatre experience of England comes to Corpus Christi!"/>
    <n v="7500"/>
    <n v="1"/>
    <x v="2"/>
    <s v="US"/>
    <s v="USD"/>
    <n v="1473699540"/>
    <n v="1472451356"/>
    <b v="0"/>
    <n v="1"/>
    <b v="0"/>
    <s v="theater/plays"/>
    <n v="1.3333333333333334E-2"/>
    <n v="1"/>
    <x v="1"/>
    <s v="plays"/>
    <x v="3862"/>
    <d v="2016-09-12T08: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08: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4: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29T21: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19: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1:32:19"/>
  </r>
  <r>
    <n v="3868"/>
    <s v="1000 words (Canceled)"/>
    <s v="New collection of music by Scott Evan Davis!"/>
    <n v="5000"/>
    <n v="10"/>
    <x v="1"/>
    <s v="GB"/>
    <s v="GBP"/>
    <n v="1410191405"/>
    <n v="1408031405"/>
    <b v="0"/>
    <n v="1"/>
    <b v="0"/>
    <s v="theater/musical"/>
    <n v="0.2"/>
    <n v="10"/>
    <x v="1"/>
    <s v="musical"/>
    <x v="3868"/>
    <d v="2014-09-08T07: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19: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0: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09: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3T19: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08: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3T17: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02: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6: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08: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19: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12: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5:00:00"/>
  </r>
  <r>
    <n v="3881"/>
    <s v="My Real Mother's Name is... (Canceled)"/>
    <s v="A musical journey coming to the Blue Venue at the 2017 Orlando Fringe Festival!"/>
    <n v="500"/>
    <n v="25"/>
    <x v="1"/>
    <s v="US"/>
    <s v="USD"/>
    <n v="1487550399"/>
    <n v="1484958399"/>
    <b v="0"/>
    <n v="1"/>
    <b v="0"/>
    <s v="theater/musical"/>
    <n v="5"/>
    <n v="25"/>
    <x v="1"/>
    <s v="musical"/>
    <x v="3881"/>
    <d v="2017-02-19T16: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15: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06: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09: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14:49:51"/>
  </r>
  <r>
    <n v="3886"/>
    <s v="a (Canceled)"/>
    <n v="1"/>
    <n v="10000"/>
    <n v="0"/>
    <x v="1"/>
    <s v="AU"/>
    <s v="AUD"/>
    <n v="1418275702"/>
    <n v="1415683702"/>
    <b v="0"/>
    <n v="0"/>
    <b v="0"/>
    <s v="theater/musical"/>
    <n v="0"/>
    <n v="0"/>
    <x v="1"/>
    <s v="musical"/>
    <x v="3886"/>
    <d v="2014-12-10T21: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4: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5: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5: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0:12:24"/>
  </r>
  <r>
    <n v="3891"/>
    <s v="Out of the Box: A Mime Story"/>
    <s v="A comedy about a mime who dreams of becoming a stand up comedian."/>
    <n v="800"/>
    <n v="260"/>
    <x v="2"/>
    <s v="US"/>
    <s v="USD"/>
    <n v="1427086740"/>
    <n v="1424488244"/>
    <b v="0"/>
    <n v="7"/>
    <b v="0"/>
    <s v="theater/plays"/>
    <n v="32.5"/>
    <n v="37.142857142857146"/>
    <x v="1"/>
    <s v="plays"/>
    <x v="3891"/>
    <d v="2015-03-22T20: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3T23: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6-30T22: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0: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7T22: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0: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2: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08: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0: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18: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1: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4: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1:38:00"/>
  </r>
  <r>
    <n v="3904"/>
    <s v="Black America from Prophets to Pimps"/>
    <s v="A play that will cover 4000 years of black history."/>
    <n v="10000"/>
    <n v="3"/>
    <x v="2"/>
    <s v="US"/>
    <s v="USD"/>
    <n v="1429074240"/>
    <n v="1427866200"/>
    <b v="0"/>
    <n v="2"/>
    <b v="0"/>
    <s v="theater/plays"/>
    <n v="0.03"/>
    <n v="1.5"/>
    <x v="1"/>
    <s v="plays"/>
    <x v="3904"/>
    <d v="2015-04-14T21: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5: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5: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2: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19: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0: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0: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2: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0: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29T22: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4: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5: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03: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4: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08: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6: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2: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0: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5: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5: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5: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2: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18: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8T22: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0: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1: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3-31T22: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5T19: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19: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6: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5: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07: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1-30T23: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07: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3: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0: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3: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17: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13: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08: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07: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1: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0: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19: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6T23: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18: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0: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0: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0: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15: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07: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3: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4T16: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5: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6: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0: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2: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3: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6: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7T20: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08: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0: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18: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5T22: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1: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19: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2: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4: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17: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0: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5: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12: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7-31T23: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0: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07: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2: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6: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0: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1: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19T22: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6: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3: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5: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4:11:30"/>
  </r>
  <r>
    <n v="3988"/>
    <s v="Folk-Tales: What Stories Do Your Folks Tell?"/>
    <s v="An evening of of stories based both in myth and truth."/>
    <n v="1500"/>
    <n v="32"/>
    <x v="2"/>
    <s v="US"/>
    <s v="USD"/>
    <n v="1440813413"/>
    <n v="1439517413"/>
    <b v="0"/>
    <n v="4"/>
    <b v="0"/>
    <s v="theater/plays"/>
    <n v="2.1333333333333333"/>
    <n v="8"/>
    <x v="1"/>
    <s v="plays"/>
    <x v="3988"/>
    <d v="2015-08-28T17: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0: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08:08:13"/>
  </r>
  <r>
    <n v="3991"/>
    <s v="NTACTheatre - North Texas Actor's Collaborative Theatre"/>
    <s v="North Texas first actor-driven theatre company needs your help"/>
    <n v="500"/>
    <n v="100"/>
    <x v="2"/>
    <s v="US"/>
    <s v="USD"/>
    <n v="1433086082"/>
    <n v="1430494082"/>
    <b v="0"/>
    <n v="1"/>
    <b v="0"/>
    <s v="theater/plays"/>
    <n v="20"/>
    <n v="100"/>
    <x v="1"/>
    <s v="plays"/>
    <x v="3991"/>
    <d v="2015-05-31T07: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5: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2: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1: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3: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08: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0: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4: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1:51:49"/>
  </r>
  <r>
    <n v="4000"/>
    <s v="The Escorts"/>
    <s v="An Enticing Trip into the World of Assisted Dying"/>
    <n v="8000"/>
    <n v="10"/>
    <x v="2"/>
    <s v="US"/>
    <s v="USD"/>
    <n v="1462631358"/>
    <n v="1457450958"/>
    <b v="0"/>
    <n v="1"/>
    <b v="0"/>
    <s v="theater/plays"/>
    <n v="0.125"/>
    <n v="10"/>
    <x v="1"/>
    <s v="plays"/>
    <x v="4000"/>
    <d v="2016-05-07T06: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1: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17: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6:05:47"/>
  </r>
  <r>
    <n v="4004"/>
    <s v="South Florida Tours"/>
    <s v="Help Launch The Queen Into South Florida!"/>
    <n v="500"/>
    <n v="1"/>
    <x v="2"/>
    <s v="US"/>
    <s v="USD"/>
    <n v="1412740457"/>
    <n v="1410148457"/>
    <b v="0"/>
    <n v="1"/>
    <b v="0"/>
    <s v="theater/plays"/>
    <n v="0.2"/>
    <n v="1"/>
    <x v="1"/>
    <s v="plays"/>
    <x v="4004"/>
    <d v="2014-10-07T19: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1: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0: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08: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5: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08: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0: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5: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05: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5T23: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4T21: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0: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2: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08:07:54"/>
  </r>
  <r>
    <n v="4018"/>
    <s v="Time Please Fringe"/>
    <s v="Funding for a production of Time Please at the Brighton Fringe 2017... and beyond."/>
    <n v="1500"/>
    <n v="130"/>
    <x v="2"/>
    <s v="GB"/>
    <s v="GBP"/>
    <n v="1475877108"/>
    <n v="1473285108"/>
    <b v="0"/>
    <n v="4"/>
    <b v="0"/>
    <s v="theater/plays"/>
    <n v="8.6666666666666679"/>
    <n v="32.5"/>
    <x v="1"/>
    <s v="plays"/>
    <x v="4018"/>
    <d v="2016-10-07T13: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08: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19: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3: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18: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14: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08: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5T21: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08: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17: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4: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3T16: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0: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07: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2: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1: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3:44:10"/>
  </r>
  <r>
    <n v="4035"/>
    <s v="The Lost Boy"/>
    <s v="&quot;Stories are where you go to look for the truth of your own life.&quot; (Frank Delaney)"/>
    <n v="10000"/>
    <n v="3685"/>
    <x v="2"/>
    <s v="US"/>
    <s v="USD"/>
    <n v="1413925887"/>
    <n v="1411333887"/>
    <b v="0"/>
    <n v="25"/>
    <b v="0"/>
    <s v="theater/plays"/>
    <n v="36.85"/>
    <n v="147.4"/>
    <x v="1"/>
    <s v="plays"/>
    <x v="4035"/>
    <d v="2014-10-21T13: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4: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6: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1: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1-30T21: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19:00:00"/>
  </r>
  <r>
    <n v="4041"/>
    <s v="In the Land of Gold"/>
    <s v="A bold, colouful, vibrant play centred around the last remaining monarchy of Africa."/>
    <n v="5000"/>
    <n v="21"/>
    <x v="2"/>
    <s v="GB"/>
    <s v="GBP"/>
    <n v="1473160954"/>
    <n v="1467976954"/>
    <b v="0"/>
    <n v="2"/>
    <b v="0"/>
    <s v="theater/plays"/>
    <n v="0.42"/>
    <n v="10.5"/>
    <x v="1"/>
    <s v="plays"/>
    <x v="4041"/>
    <d v="2016-09-06T03: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1: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14: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09T21: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0: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07: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17: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3: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5: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07: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8T22: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3: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2: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09-30T20: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07: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1: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5: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19: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19: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08: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0T18: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09: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08: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6: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4: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6: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18: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5: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4: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19: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1: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0: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0: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6: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09: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1: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09: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0: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4: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0: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4: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5: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0: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2: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19: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0:00:00"/>
  </r>
  <r>
    <n v="4087"/>
    <s v="Stage Production &quot;The Nail Shop&quot;"/>
    <s v="Comedy Stage Play"/>
    <n v="9600"/>
    <n v="0"/>
    <x v="2"/>
    <s v="US"/>
    <s v="USD"/>
    <n v="1468777786"/>
    <n v="1466185786"/>
    <b v="0"/>
    <n v="0"/>
    <b v="0"/>
    <s v="theater/plays"/>
    <n v="0"/>
    <n v="0"/>
    <x v="1"/>
    <s v="plays"/>
    <x v="4087"/>
    <d v="2016-07-17T09: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2: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09: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07: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4: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19: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1: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0: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6: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0: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15:55:00"/>
  </r>
  <r>
    <n v="4098"/>
    <s v="Life is simple"/>
    <s v="Community Youth play, written by and performed by the youth about finding joy in the simple things in life"/>
    <n v="75000"/>
    <n v="0"/>
    <x v="2"/>
    <s v="US"/>
    <s v="USD"/>
    <n v="1465060797"/>
    <n v="1462468797"/>
    <b v="0"/>
    <n v="0"/>
    <b v="0"/>
    <s v="theater/plays"/>
    <n v="0"/>
    <n v="0"/>
    <x v="1"/>
    <s v="plays"/>
    <x v="4098"/>
    <d v="2016-06-04T09: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2: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4T18: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13: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2: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0: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6T22: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6: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17: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4: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2T21: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05: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07: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19: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6: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7T22: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C8556A-1E5B-8746-B009-2CCD85C616FC}" name="Pivot by Category" cacheId="1" applyNumberFormats="0" applyBorderFormats="0" applyFontFormats="0" applyPatternFormats="0" applyAlignmentFormats="0" applyWidthHeightFormats="1" dataCaption="Values" updatedVersion="6" minRefreshableVersion="3" useAutoFormatting="1" itemPrintTitles="1" createdVersion="6" indent="0" outline="1" outlineData="1" chartFormat="3">
  <location ref="A3:F14" firstHeaderRow="1" firstDataRow="2" firstDataCol="1" rowPageCount="1" colPageCount="1"/>
  <pivotFields count="18">
    <pivotField showAll="0"/>
    <pivotField showAll="0"/>
    <pivotField showAll="0"/>
    <pivotField showAll="0"/>
    <pivotField showAll="0"/>
    <pivotField axis="axisCol" dataField="1" defaultSubtotal="0">
      <items count="4">
        <item x="1"/>
        <item x="2"/>
        <item x="3"/>
        <item x="0"/>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2"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5">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2B8843-D507-B340-894F-EE075FB997E5}" name="Pivot by Sub-Category"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numFmtId="2"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327E9A-B082-454C-814F-4495BCAF02DE}"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numFmtId="2"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B1" zoomScale="110" zoomScaleNormal="110" workbookViewId="0">
      <pane ySplit="1" topLeftCell="A8" activePane="bottomLeft" state="frozen"/>
      <selection pane="bottomLeft" activeCell="X5" sqref="X5"/>
    </sheetView>
  </sheetViews>
  <sheetFormatPr baseColWidth="10" defaultColWidth="8.83203125" defaultRowHeight="15" x14ac:dyDescent="0.2"/>
  <cols>
    <col min="2" max="2" width="38.5" style="3" customWidth="1"/>
    <col min="3" max="3" width="40.33203125" style="3" customWidth="1"/>
    <col min="4" max="4" width="10.1640625" bestFit="1" customWidth="1"/>
    <col min="5" max="5" width="12.5" bestFit="1" customWidth="1"/>
    <col min="6" max="6" width="10" bestFit="1" customWidth="1"/>
    <col min="7" max="7" width="12.1640625" bestFit="1" customWidth="1"/>
    <col min="8" max="9" width="13" bestFit="1" customWidth="1"/>
    <col min="10" max="10" width="15.6640625" bestFit="1" customWidth="1"/>
    <col min="11" max="11" width="13.33203125" bestFit="1" customWidth="1"/>
    <col min="12" max="12" width="17.33203125" bestFit="1" customWidth="1"/>
    <col min="13" max="13" width="13" bestFit="1" customWidth="1"/>
    <col min="14" max="14" width="27" bestFit="1" customWidth="1"/>
    <col min="15" max="15" width="13.5" bestFit="1" customWidth="1"/>
    <col min="16" max="16" width="14.5" bestFit="1" customWidth="1"/>
    <col min="17" max="17" width="10.33203125" bestFit="1" customWidth="1"/>
    <col min="18" max="18" width="11" bestFit="1" customWidth="1"/>
    <col min="19" max="19" width="20.5" bestFit="1" customWidth="1"/>
    <col min="20" max="20" width="19.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6">
        <f>E2/D2*100</f>
        <v>136.85882352941178</v>
      </c>
      <c r="P2" s="5">
        <f>IFERROR(E2/L2,0)</f>
        <v>63.917582417582416</v>
      </c>
      <c r="Q2" t="str">
        <f>LEFT(N2,SEARCH("/",N2)-1)</f>
        <v>film &amp; video</v>
      </c>
      <c r="R2" t="str">
        <f>RIGHT(N2,LEN(N2)-SEARCH("/",N2))</f>
        <v>television</v>
      </c>
      <c r="S2" s="10">
        <f>J2/60/60/24+DATE(1970,1,1)-8/24</f>
        <v>42176.673738425925</v>
      </c>
      <c r="T2" s="10">
        <f>I2/60/60/24+DATE(1970,1,1)-8/24</f>
        <v>42207.791666666664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E3/D3*100</f>
        <v>142.60827250608273</v>
      </c>
      <c r="P3" s="5">
        <f t="shared" ref="P3:P66" si="1">IFERROR(E3/L3,0)</f>
        <v>185.48101265822785</v>
      </c>
      <c r="Q3" t="str">
        <f t="shared" ref="Q3:Q66" si="2">LEFT(N3,SEARCH("/",N3)-1)</f>
        <v>film &amp; video</v>
      </c>
      <c r="R3" t="str">
        <f>RIGHT(N3,LEN(N3)-SEARCH("/",N3))</f>
        <v>television</v>
      </c>
      <c r="S3" s="10">
        <f t="shared" ref="S3:S66" si="3">J3/60/60/24+DATE(1970,1,1)-8/24</f>
        <v>42766.267164351848</v>
      </c>
      <c r="T3" s="10">
        <f t="shared" ref="T3:T66" si="4">I3/60/60/24+DATE(1970,1,1)-8/24</f>
        <v>42796.267164351848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5">
        <f t="shared" si="1"/>
        <v>15</v>
      </c>
      <c r="Q4" t="str">
        <f t="shared" si="2"/>
        <v>film &amp; video</v>
      </c>
      <c r="R4" t="str">
        <f t="shared" ref="R4:R67" si="5">RIGHT(N4,LEN(N4)-SEARCH("/",N4))</f>
        <v>television</v>
      </c>
      <c r="S4" s="10">
        <f t="shared" si="3"/>
        <v>42405.369016203702</v>
      </c>
      <c r="T4" s="10">
        <f t="shared" si="4"/>
        <v>42415.369016203702</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5">
        <f t="shared" si="1"/>
        <v>69.266666666666666</v>
      </c>
      <c r="Q5" t="str">
        <f t="shared" si="2"/>
        <v>film &amp; video</v>
      </c>
      <c r="R5" t="str">
        <f t="shared" si="5"/>
        <v>television</v>
      </c>
      <c r="S5" s="10">
        <f t="shared" si="3"/>
        <v>41828.181793981479</v>
      </c>
      <c r="T5" s="10">
        <f t="shared" si="4"/>
        <v>41858.181793981479</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5">
        <f t="shared" si="1"/>
        <v>190.55028169014085</v>
      </c>
      <c r="Q6" t="str">
        <f t="shared" si="2"/>
        <v>film &amp; video</v>
      </c>
      <c r="R6" t="str">
        <f t="shared" si="5"/>
        <v>television</v>
      </c>
      <c r="S6" s="10">
        <f t="shared" si="3"/>
        <v>42327.500914351847</v>
      </c>
      <c r="T6" s="10">
        <f t="shared" si="4"/>
        <v>42357.500914351847</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109.77744436109028</v>
      </c>
      <c r="P7" s="5">
        <f t="shared" si="1"/>
        <v>93.40425531914893</v>
      </c>
      <c r="Q7" t="str">
        <f t="shared" si="2"/>
        <v>film &amp; video</v>
      </c>
      <c r="R7" t="str">
        <f t="shared" si="5"/>
        <v>television</v>
      </c>
      <c r="S7" s="10">
        <f t="shared" si="3"/>
        <v>42563.599618055552</v>
      </c>
      <c r="T7" s="10">
        <f t="shared" si="4"/>
        <v>42579.899305555555</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5">
        <f t="shared" si="1"/>
        <v>146.87931034482759</v>
      </c>
      <c r="Q8" t="str">
        <f t="shared" si="2"/>
        <v>film &amp; video</v>
      </c>
      <c r="R8" t="str">
        <f t="shared" si="5"/>
        <v>television</v>
      </c>
      <c r="S8" s="10">
        <f t="shared" si="3"/>
        <v>41793.739004629628</v>
      </c>
      <c r="T8" s="10">
        <f t="shared" si="4"/>
        <v>41803.739004629628</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5">
        <f t="shared" si="1"/>
        <v>159.82456140350877</v>
      </c>
      <c r="Q9" t="str">
        <f t="shared" si="2"/>
        <v>film &amp; video</v>
      </c>
      <c r="R9" t="str">
        <f t="shared" si="5"/>
        <v>television</v>
      </c>
      <c r="S9" s="10">
        <f t="shared" si="3"/>
        <v>42515.713738425926</v>
      </c>
      <c r="T9" s="10">
        <f t="shared" si="4"/>
        <v>42555.713738425926</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5">
        <f t="shared" si="1"/>
        <v>291.79333333333335</v>
      </c>
      <c r="Q10" t="str">
        <f t="shared" si="2"/>
        <v>film &amp; video</v>
      </c>
      <c r="R10" t="str">
        <f t="shared" si="5"/>
        <v>television</v>
      </c>
      <c r="S10" s="10">
        <f t="shared" si="3"/>
        <v>42468.611249999994</v>
      </c>
      <c r="T10" s="10">
        <f t="shared" si="4"/>
        <v>42475.541666666664</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v>
      </c>
      <c r="P11" s="5">
        <f t="shared" si="1"/>
        <v>31.499500000000001</v>
      </c>
      <c r="Q11" t="str">
        <f t="shared" si="2"/>
        <v>film &amp; video</v>
      </c>
      <c r="R11" t="str">
        <f t="shared" si="5"/>
        <v>television</v>
      </c>
      <c r="S11" s="10">
        <f t="shared" si="3"/>
        <v>42446.770185185182</v>
      </c>
      <c r="T11" s="10">
        <f t="shared" si="4"/>
        <v>42476.770185185182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5">
        <f t="shared" si="1"/>
        <v>158.68421052631578</v>
      </c>
      <c r="Q12" t="str">
        <f t="shared" si="2"/>
        <v>film &amp; video</v>
      </c>
      <c r="R12" t="str">
        <f t="shared" si="5"/>
        <v>television</v>
      </c>
      <c r="S12" s="10">
        <f t="shared" si="3"/>
        <v>41779.734710648147</v>
      </c>
      <c r="T12" s="10">
        <f t="shared" si="4"/>
        <v>41814.734710648147</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v>
      </c>
      <c r="P13" s="5">
        <f t="shared" si="1"/>
        <v>80.333333333333329</v>
      </c>
      <c r="Q13" t="str">
        <f t="shared" si="2"/>
        <v>film &amp; video</v>
      </c>
      <c r="R13" t="str">
        <f t="shared" si="5"/>
        <v>television</v>
      </c>
      <c r="S13" s="10">
        <f t="shared" si="3"/>
        <v>42572.445162037031</v>
      </c>
      <c r="T13" s="10">
        <f t="shared" si="4"/>
        <v>42603.791666666664</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165.29333333333335</v>
      </c>
      <c r="P14" s="5">
        <f t="shared" si="1"/>
        <v>59.961305925030231</v>
      </c>
      <c r="Q14" t="str">
        <f t="shared" si="2"/>
        <v>film &amp; video</v>
      </c>
      <c r="R14" t="str">
        <f t="shared" si="5"/>
        <v>television</v>
      </c>
      <c r="S14" s="10">
        <f t="shared" si="3"/>
        <v>41791.379918981482</v>
      </c>
      <c r="T14" s="10">
        <f t="shared" si="4"/>
        <v>41835.791666666664</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5">
        <f t="shared" si="1"/>
        <v>109.78431372549019</v>
      </c>
      <c r="Q15" t="str">
        <f t="shared" si="2"/>
        <v>film &amp; video</v>
      </c>
      <c r="R15" t="str">
        <f t="shared" si="5"/>
        <v>television</v>
      </c>
      <c r="S15" s="10">
        <f t="shared" si="3"/>
        <v>42508.343854166662</v>
      </c>
      <c r="T15" s="10">
        <f t="shared" si="4"/>
        <v>42544.518749999996</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5">
        <f t="shared" si="1"/>
        <v>147.70731707317074</v>
      </c>
      <c r="Q16" t="str">
        <f t="shared" si="2"/>
        <v>film &amp; video</v>
      </c>
      <c r="R16" t="str">
        <f t="shared" si="5"/>
        <v>television</v>
      </c>
      <c r="S16" s="10">
        <f t="shared" si="3"/>
        <v>41807.693148148144</v>
      </c>
      <c r="T16" s="10">
        <f t="shared" si="4"/>
        <v>41833.249305555553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5">
        <f t="shared" si="1"/>
        <v>21.755102040816325</v>
      </c>
      <c r="Q17" t="str">
        <f t="shared" si="2"/>
        <v>film &amp; video</v>
      </c>
      <c r="R17" t="str">
        <f t="shared" si="5"/>
        <v>television</v>
      </c>
      <c r="S17" s="10">
        <f t="shared" si="3"/>
        <v>42256.058541666665</v>
      </c>
      <c r="T17" s="10">
        <f t="shared" si="4"/>
        <v>42274.509722222218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5">
        <f t="shared" si="1"/>
        <v>171.84285714285716</v>
      </c>
      <c r="Q18" t="str">
        <f t="shared" si="2"/>
        <v>film &amp; video</v>
      </c>
      <c r="R18" t="str">
        <f t="shared" si="5"/>
        <v>television</v>
      </c>
      <c r="S18" s="10">
        <f t="shared" si="3"/>
        <v>41760.463090277779</v>
      </c>
      <c r="T18" s="10">
        <f t="shared" si="4"/>
        <v>41805.895833333328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5">
        <f t="shared" si="1"/>
        <v>41.944444444444443</v>
      </c>
      <c r="Q19" t="str">
        <f t="shared" si="2"/>
        <v>film &amp; video</v>
      </c>
      <c r="R19" t="str">
        <f t="shared" si="5"/>
        <v>television</v>
      </c>
      <c r="S19" s="10">
        <f t="shared" si="3"/>
        <v>41917.398402777777</v>
      </c>
      <c r="T19" s="10">
        <f t="shared" si="4"/>
        <v>41947.440069444441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106.32110000000002</v>
      </c>
      <c r="P20" s="5">
        <f t="shared" si="1"/>
        <v>93.264122807017543</v>
      </c>
      <c r="Q20" t="str">
        <f t="shared" si="2"/>
        <v>film &amp; video</v>
      </c>
      <c r="R20" t="str">
        <f t="shared" si="5"/>
        <v>television</v>
      </c>
      <c r="S20" s="10">
        <f t="shared" si="3"/>
        <v>41869.208981481483</v>
      </c>
      <c r="T20" s="10">
        <f t="shared" si="4"/>
        <v>41899.208981481483</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145.29411764705881</v>
      </c>
      <c r="P21" s="5">
        <f t="shared" si="1"/>
        <v>56.136363636363633</v>
      </c>
      <c r="Q21" t="str">
        <f t="shared" si="2"/>
        <v>film &amp; video</v>
      </c>
      <c r="R21" t="str">
        <f t="shared" si="5"/>
        <v>television</v>
      </c>
      <c r="S21" s="10">
        <f t="shared" si="3"/>
        <v>42175.483032407406</v>
      </c>
      <c r="T21" s="10">
        <f t="shared" si="4"/>
        <v>42205.483032407406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5">
        <f t="shared" si="1"/>
        <v>80.16</v>
      </c>
      <c r="Q22" t="str">
        <f t="shared" si="2"/>
        <v>film &amp; video</v>
      </c>
      <c r="R22" t="str">
        <f t="shared" si="5"/>
        <v>television</v>
      </c>
      <c r="S22" s="10">
        <f t="shared" si="3"/>
        <v>42200.424907407411</v>
      </c>
      <c r="T22" s="10">
        <f t="shared" si="4"/>
        <v>42260.424907407411</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5">
        <f t="shared" si="1"/>
        <v>199.9009900990099</v>
      </c>
      <c r="Q23" t="str">
        <f t="shared" si="2"/>
        <v>film &amp; video</v>
      </c>
      <c r="R23" t="str">
        <f t="shared" si="5"/>
        <v>television</v>
      </c>
      <c r="S23" s="10">
        <f t="shared" si="3"/>
        <v>41878.293854166666</v>
      </c>
      <c r="T23" s="10">
        <f t="shared" si="4"/>
        <v>41908.293854166666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5">
        <f t="shared" si="1"/>
        <v>51.25</v>
      </c>
      <c r="Q24" t="str">
        <f t="shared" si="2"/>
        <v>film &amp; video</v>
      </c>
      <c r="R24" t="str">
        <f t="shared" si="5"/>
        <v>television</v>
      </c>
      <c r="S24" s="10">
        <f t="shared" si="3"/>
        <v>41989.578009259254</v>
      </c>
      <c r="T24" s="10">
        <f t="shared" si="4"/>
        <v>42004.999305555553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v>
      </c>
      <c r="P25" s="5">
        <f t="shared" si="1"/>
        <v>103.04347826086956</v>
      </c>
      <c r="Q25" t="str">
        <f t="shared" si="2"/>
        <v>film &amp; video</v>
      </c>
      <c r="R25" t="str">
        <f t="shared" si="5"/>
        <v>television</v>
      </c>
      <c r="S25" s="10">
        <f t="shared" si="3"/>
        <v>42097.445613425924</v>
      </c>
      <c r="T25" s="10">
        <f t="shared" si="4"/>
        <v>42124.305555555555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5">
        <f t="shared" si="1"/>
        <v>66.346149825783982</v>
      </c>
      <c r="Q26" t="str">
        <f t="shared" si="2"/>
        <v>film &amp; video</v>
      </c>
      <c r="R26" t="str">
        <f t="shared" si="5"/>
        <v>television</v>
      </c>
      <c r="S26" s="10">
        <f t="shared" si="3"/>
        <v>42229.486840277772</v>
      </c>
      <c r="T26" s="10">
        <f t="shared" si="4"/>
        <v>42262.48541666667</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133.33333333333331</v>
      </c>
      <c r="P27" s="5">
        <f t="shared" si="1"/>
        <v>57.142857142857146</v>
      </c>
      <c r="Q27" t="str">
        <f t="shared" si="2"/>
        <v>film &amp; video</v>
      </c>
      <c r="R27" t="str">
        <f t="shared" si="5"/>
        <v>television</v>
      </c>
      <c r="S27" s="10">
        <f t="shared" si="3"/>
        <v>42317.691678240742</v>
      </c>
      <c r="T27" s="10">
        <f t="shared" si="4"/>
        <v>42377.691678240742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155.20000000000002</v>
      </c>
      <c r="P28" s="5">
        <f t="shared" si="1"/>
        <v>102.10526315789474</v>
      </c>
      <c r="Q28" t="str">
        <f t="shared" si="2"/>
        <v>film &amp; video</v>
      </c>
      <c r="R28" t="str">
        <f t="shared" si="5"/>
        <v>television</v>
      </c>
      <c r="S28" s="10">
        <f t="shared" si="3"/>
        <v>41828.182222222218</v>
      </c>
      <c r="T28" s="10">
        <f t="shared" si="4"/>
        <v>41868.182222222218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5">
        <f t="shared" si="1"/>
        <v>148.96666666666667</v>
      </c>
      <c r="Q29" t="str">
        <f t="shared" si="2"/>
        <v>film &amp; video</v>
      </c>
      <c r="R29" t="str">
        <f t="shared" si="5"/>
        <v>television</v>
      </c>
      <c r="S29" s="10">
        <f t="shared" si="3"/>
        <v>41928.831400462957</v>
      </c>
      <c r="T29" s="10">
        <f t="shared" si="4"/>
        <v>41958.873067129629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5">
        <f t="shared" si="1"/>
        <v>169.6056338028169</v>
      </c>
      <c r="Q30" t="str">
        <f t="shared" si="2"/>
        <v>film &amp; video</v>
      </c>
      <c r="R30" t="str">
        <f t="shared" si="5"/>
        <v>television</v>
      </c>
      <c r="S30" s="10">
        <f t="shared" si="3"/>
        <v>42324.630601851844</v>
      </c>
      <c r="T30" s="10">
        <f t="shared" si="4"/>
        <v>42354.630601851844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5">
        <f t="shared" si="1"/>
        <v>31.623931623931625</v>
      </c>
      <c r="Q31" t="str">
        <f t="shared" si="2"/>
        <v>film &amp; video</v>
      </c>
      <c r="R31" t="str">
        <f t="shared" si="5"/>
        <v>television</v>
      </c>
      <c r="S31" s="10">
        <f t="shared" si="3"/>
        <v>41812.339907407404</v>
      </c>
      <c r="T31" s="10">
        <f t="shared" si="4"/>
        <v>41842.339907407404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5">
        <f t="shared" si="1"/>
        <v>76.45264150943396</v>
      </c>
      <c r="Q32" t="str">
        <f t="shared" si="2"/>
        <v>film &amp; video</v>
      </c>
      <c r="R32" t="str">
        <f t="shared" si="5"/>
        <v>television</v>
      </c>
      <c r="S32" s="10">
        <f t="shared" si="3"/>
        <v>41841.959664351853</v>
      </c>
      <c r="T32" s="10">
        <f t="shared" si="4"/>
        <v>41871.959664351853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5">
        <f t="shared" si="1"/>
        <v>13</v>
      </c>
      <c r="Q33" t="str">
        <f t="shared" si="2"/>
        <v>film &amp; video</v>
      </c>
      <c r="R33" t="str">
        <f t="shared" si="5"/>
        <v>television</v>
      </c>
      <c r="S33" s="10">
        <f t="shared" si="3"/>
        <v>42376.458726851844</v>
      </c>
      <c r="T33" s="10">
        <f t="shared" si="4"/>
        <v>42394.458726851844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5">
        <f t="shared" si="1"/>
        <v>320.44943820224717</v>
      </c>
      <c r="Q34" t="str">
        <f t="shared" si="2"/>
        <v>film &amp; video</v>
      </c>
      <c r="R34" t="str">
        <f t="shared" si="5"/>
        <v>television</v>
      </c>
      <c r="S34" s="10">
        <f t="shared" si="3"/>
        <v>42461.294178240736</v>
      </c>
      <c r="T34" s="10">
        <f t="shared" si="4"/>
        <v>42502.832638888889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v>
      </c>
      <c r="P35" s="5">
        <f t="shared" si="1"/>
        <v>83.75</v>
      </c>
      <c r="Q35" t="str">
        <f t="shared" si="2"/>
        <v>film &amp; video</v>
      </c>
      <c r="R35" t="str">
        <f t="shared" si="5"/>
        <v>television</v>
      </c>
      <c r="S35" s="10">
        <f t="shared" si="3"/>
        <v>42286.327557870369</v>
      </c>
      <c r="T35" s="10">
        <f t="shared" si="4"/>
        <v>42316.36922453704</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5">
        <f t="shared" si="1"/>
        <v>49.882352941176471</v>
      </c>
      <c r="Q36" t="str">
        <f t="shared" si="2"/>
        <v>film &amp; video</v>
      </c>
      <c r="R36" t="str">
        <f t="shared" si="5"/>
        <v>television</v>
      </c>
      <c r="S36" s="10">
        <f t="shared" si="3"/>
        <v>41840.988437499997</v>
      </c>
      <c r="T36" s="10">
        <f t="shared" si="4"/>
        <v>41855.988437499997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5">
        <f t="shared" si="1"/>
        <v>59.464285714285715</v>
      </c>
      <c r="Q37" t="str">
        <f t="shared" si="2"/>
        <v>film &amp; video</v>
      </c>
      <c r="R37" t="str">
        <f t="shared" si="5"/>
        <v>television</v>
      </c>
      <c r="S37" s="10">
        <f t="shared" si="3"/>
        <v>42097.958495370367</v>
      </c>
      <c r="T37" s="10">
        <f t="shared" si="4"/>
        <v>42121.666666666664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5">
        <f t="shared" si="1"/>
        <v>193.84090909090909</v>
      </c>
      <c r="Q38" t="str">
        <f t="shared" si="2"/>
        <v>film &amp; video</v>
      </c>
      <c r="R38" t="str">
        <f t="shared" si="5"/>
        <v>television</v>
      </c>
      <c r="S38" s="10">
        <f t="shared" si="3"/>
        <v>42067.973668981482</v>
      </c>
      <c r="T38" s="10">
        <f t="shared" si="4"/>
        <v>42097.93200231481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5">
        <f t="shared" si="1"/>
        <v>159.51383399209487</v>
      </c>
      <c r="Q39" t="str">
        <f t="shared" si="2"/>
        <v>film &amp; video</v>
      </c>
      <c r="R39" t="str">
        <f t="shared" si="5"/>
        <v>television</v>
      </c>
      <c r="S39" s="10">
        <f t="shared" si="3"/>
        <v>42032.359710648147</v>
      </c>
      <c r="T39" s="10">
        <f t="shared" si="4"/>
        <v>42062.359710648147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5">
        <f t="shared" si="1"/>
        <v>41.68181818181818</v>
      </c>
      <c r="Q40" t="str">
        <f t="shared" si="2"/>
        <v>film &amp; video</v>
      </c>
      <c r="R40" t="str">
        <f t="shared" si="5"/>
        <v>television</v>
      </c>
      <c r="S40" s="10">
        <f t="shared" si="3"/>
        <v>41374.723888888882</v>
      </c>
      <c r="T40" s="10">
        <f t="shared" si="4"/>
        <v>41404.723888888882</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130.98000000000002</v>
      </c>
      <c r="P41" s="5">
        <f t="shared" si="1"/>
        <v>150.89861751152074</v>
      </c>
      <c r="Q41" t="str">
        <f t="shared" si="2"/>
        <v>film &amp; video</v>
      </c>
      <c r="R41" t="str">
        <f t="shared" si="5"/>
        <v>television</v>
      </c>
      <c r="S41" s="10">
        <f t="shared" si="3"/>
        <v>41753.713749999995</v>
      </c>
      <c r="T41" s="10">
        <f t="shared" si="4"/>
        <v>41784.624305555553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5">
        <f t="shared" si="1"/>
        <v>126.6875</v>
      </c>
      <c r="Q42" t="str">
        <f t="shared" si="2"/>
        <v>film &amp; video</v>
      </c>
      <c r="R42" t="str">
        <f t="shared" si="5"/>
        <v>television</v>
      </c>
      <c r="S42" s="10">
        <f t="shared" si="3"/>
        <v>41788.880648148144</v>
      </c>
      <c r="T42" s="10">
        <f t="shared" si="4"/>
        <v>41808.833333333328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5">
        <f t="shared" si="1"/>
        <v>105.26315789473684</v>
      </c>
      <c r="Q43" t="str">
        <f t="shared" si="2"/>
        <v>film &amp; video</v>
      </c>
      <c r="R43" t="str">
        <f t="shared" si="5"/>
        <v>television</v>
      </c>
      <c r="S43" s="10">
        <f t="shared" si="3"/>
        <v>41887.235578703701</v>
      </c>
      <c r="T43" s="10">
        <f t="shared" si="4"/>
        <v>41917.235578703701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5">
        <f t="shared" si="1"/>
        <v>117.51479289940828</v>
      </c>
      <c r="Q44" t="str">
        <f t="shared" si="2"/>
        <v>film &amp; video</v>
      </c>
      <c r="R44" t="str">
        <f t="shared" si="5"/>
        <v>television</v>
      </c>
      <c r="S44" s="10">
        <f t="shared" si="3"/>
        <v>41971.305856481478</v>
      </c>
      <c r="T44" s="10">
        <f t="shared" si="4"/>
        <v>42001.305856481478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308.65999999999997</v>
      </c>
      <c r="P45" s="5">
        <f t="shared" si="1"/>
        <v>117.36121673003802</v>
      </c>
      <c r="Q45" t="str">
        <f t="shared" si="2"/>
        <v>film &amp; video</v>
      </c>
      <c r="R45" t="str">
        <f t="shared" si="5"/>
        <v>television</v>
      </c>
      <c r="S45" s="10">
        <f t="shared" si="3"/>
        <v>41802.457013888888</v>
      </c>
      <c r="T45" s="10">
        <f t="shared" si="4"/>
        <v>41832.666666666664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5">
        <f t="shared" si="1"/>
        <v>133.33333333333334</v>
      </c>
      <c r="Q46" t="str">
        <f t="shared" si="2"/>
        <v>film &amp; video</v>
      </c>
      <c r="R46" t="str">
        <f t="shared" si="5"/>
        <v>television</v>
      </c>
      <c r="S46" s="10">
        <f t="shared" si="3"/>
        <v>41873.765474537038</v>
      </c>
      <c r="T46" s="10">
        <f t="shared" si="4"/>
        <v>41918.765474537038</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5">
        <f t="shared" si="1"/>
        <v>98.360655737704917</v>
      </c>
      <c r="Q47" t="str">
        <f t="shared" si="2"/>
        <v>film &amp; video</v>
      </c>
      <c r="R47" t="str">
        <f t="shared" si="5"/>
        <v>television</v>
      </c>
      <c r="S47" s="10">
        <f t="shared" si="3"/>
        <v>42457.290590277778</v>
      </c>
      <c r="T47" s="10">
        <f t="shared" si="4"/>
        <v>42487.290590277778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5">
        <f t="shared" si="1"/>
        <v>194.44444444444446</v>
      </c>
      <c r="Q48" t="str">
        <f t="shared" si="2"/>
        <v>film &amp; video</v>
      </c>
      <c r="R48" t="str">
        <f t="shared" si="5"/>
        <v>television</v>
      </c>
      <c r="S48" s="10">
        <f t="shared" si="3"/>
        <v>42323.631643518522</v>
      </c>
      <c r="T48" s="10">
        <f t="shared" si="4"/>
        <v>42353.631643518522</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107.61100000000002</v>
      </c>
      <c r="P49" s="5">
        <f t="shared" si="1"/>
        <v>76.865000000000009</v>
      </c>
      <c r="Q49" t="str">
        <f t="shared" si="2"/>
        <v>film &amp; video</v>
      </c>
      <c r="R49" t="str">
        <f t="shared" si="5"/>
        <v>television</v>
      </c>
      <c r="S49" s="10">
        <f t="shared" si="3"/>
        <v>41932.486192129625</v>
      </c>
      <c r="T49" s="10">
        <f t="shared" si="4"/>
        <v>41992.527858796289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5">
        <f t="shared" si="1"/>
        <v>56.815789473684212</v>
      </c>
      <c r="Q50" t="str">
        <f t="shared" si="2"/>
        <v>film &amp; video</v>
      </c>
      <c r="R50" t="str">
        <f t="shared" si="5"/>
        <v>television</v>
      </c>
      <c r="S50" s="10">
        <f t="shared" si="3"/>
        <v>42033.183564814812</v>
      </c>
      <c r="T50" s="10">
        <f t="shared" si="4"/>
        <v>42064.166666666664</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5">
        <f t="shared" si="1"/>
        <v>137.93103448275863</v>
      </c>
      <c r="Q51" t="str">
        <f t="shared" si="2"/>
        <v>film &amp; video</v>
      </c>
      <c r="R51" t="str">
        <f t="shared" si="5"/>
        <v>television</v>
      </c>
      <c r="S51" s="10">
        <f t="shared" si="3"/>
        <v>42270.843113425923</v>
      </c>
      <c r="T51" s="10">
        <f t="shared" si="4"/>
        <v>42300.843113425923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5">
        <f t="shared" si="1"/>
        <v>27.272727272727273</v>
      </c>
      <c r="Q52" t="str">
        <f t="shared" si="2"/>
        <v>film &amp; video</v>
      </c>
      <c r="R52" t="str">
        <f t="shared" si="5"/>
        <v>television</v>
      </c>
      <c r="S52" s="10">
        <f t="shared" si="3"/>
        <v>41995.419652777775</v>
      </c>
      <c r="T52" s="10">
        <f t="shared" si="4"/>
        <v>42034.374999999993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v>
      </c>
      <c r="P53" s="5">
        <f t="shared" si="1"/>
        <v>118.33613445378151</v>
      </c>
      <c r="Q53" t="str">
        <f t="shared" si="2"/>
        <v>film &amp; video</v>
      </c>
      <c r="R53" t="str">
        <f t="shared" si="5"/>
        <v>television</v>
      </c>
      <c r="S53" s="10">
        <f t="shared" si="3"/>
        <v>42196.595335648148</v>
      </c>
      <c r="T53" s="10">
        <f t="shared" si="4"/>
        <v>42226.595335648148</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116.21</v>
      </c>
      <c r="P54" s="5">
        <f t="shared" si="1"/>
        <v>223.48076923076923</v>
      </c>
      <c r="Q54" t="str">
        <f t="shared" si="2"/>
        <v>film &amp; video</v>
      </c>
      <c r="R54" t="str">
        <f t="shared" si="5"/>
        <v>television</v>
      </c>
      <c r="S54" s="10">
        <f t="shared" si="3"/>
        <v>41807.368587962963</v>
      </c>
      <c r="T54" s="10">
        <f t="shared" si="4"/>
        <v>41837.368587962963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5">
        <f t="shared" si="1"/>
        <v>28.111111111111111</v>
      </c>
      <c r="Q55" t="str">
        <f t="shared" si="2"/>
        <v>film &amp; video</v>
      </c>
      <c r="R55" t="str">
        <f t="shared" si="5"/>
        <v>television</v>
      </c>
      <c r="S55" s="10">
        <f t="shared" si="3"/>
        <v>41719.215798611105</v>
      </c>
      <c r="T55" s="10">
        <f t="shared" si="4"/>
        <v>41733.583333333328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5">
        <f t="shared" si="1"/>
        <v>194.23076923076923</v>
      </c>
      <c r="Q56" t="str">
        <f t="shared" si="2"/>
        <v>film &amp; video</v>
      </c>
      <c r="R56" t="str">
        <f t="shared" si="5"/>
        <v>television</v>
      </c>
      <c r="S56" s="10">
        <f t="shared" si="3"/>
        <v>42333.379872685182</v>
      </c>
      <c r="T56" s="10">
        <f t="shared" si="4"/>
        <v>42363.379872685182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128.95348837209301</v>
      </c>
      <c r="P57" s="5">
        <f t="shared" si="1"/>
        <v>128.95348837209303</v>
      </c>
      <c r="Q57" t="str">
        <f t="shared" si="2"/>
        <v>film &amp; video</v>
      </c>
      <c r="R57" t="str">
        <f t="shared" si="5"/>
        <v>television</v>
      </c>
      <c r="S57" s="10">
        <f t="shared" si="3"/>
        <v>42496.635601851849</v>
      </c>
      <c r="T57" s="10">
        <f t="shared" si="4"/>
        <v>42517.635601851849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5">
        <f t="shared" si="1"/>
        <v>49.316091954022987</v>
      </c>
      <c r="Q58" t="str">
        <f t="shared" si="2"/>
        <v>film &amp; video</v>
      </c>
      <c r="R58" t="str">
        <f t="shared" si="5"/>
        <v>television</v>
      </c>
      <c r="S58" s="10">
        <f t="shared" si="3"/>
        <v>42149.215555555551</v>
      </c>
      <c r="T58" s="10">
        <f t="shared" si="4"/>
        <v>42163.333333333336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5">
        <f t="shared" si="1"/>
        <v>221.52173913043478</v>
      </c>
      <c r="Q59" t="str">
        <f t="shared" si="2"/>
        <v>film &amp; video</v>
      </c>
      <c r="R59" t="str">
        <f t="shared" si="5"/>
        <v>television</v>
      </c>
      <c r="S59" s="10">
        <f t="shared" si="3"/>
        <v>42089.499560185184</v>
      </c>
      <c r="T59" s="10">
        <f t="shared" si="4"/>
        <v>42119.499560185184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102.91</v>
      </c>
      <c r="P60" s="5">
        <f t="shared" si="1"/>
        <v>137.21333333333334</v>
      </c>
      <c r="Q60" t="str">
        <f t="shared" si="2"/>
        <v>film &amp; video</v>
      </c>
      <c r="R60" t="str">
        <f t="shared" si="5"/>
        <v>television</v>
      </c>
      <c r="S60" s="10">
        <f t="shared" si="3"/>
        <v>41932.411712962959</v>
      </c>
      <c r="T60" s="10">
        <f t="shared" si="4"/>
        <v>41962.453379629624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5">
        <f t="shared" si="1"/>
        <v>606.82242424242418</v>
      </c>
      <c r="Q61" t="str">
        <f t="shared" si="2"/>
        <v>film &amp; video</v>
      </c>
      <c r="R61" t="str">
        <f t="shared" si="5"/>
        <v>television</v>
      </c>
      <c r="S61" s="10">
        <f t="shared" si="3"/>
        <v>42229.902500000004</v>
      </c>
      <c r="T61" s="10">
        <f t="shared" si="4"/>
        <v>42261.541666666664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5">
        <f t="shared" si="1"/>
        <v>43.040092592592593</v>
      </c>
      <c r="Q62" t="str">
        <f t="shared" si="2"/>
        <v>film &amp; video</v>
      </c>
      <c r="R62" t="str">
        <f t="shared" si="5"/>
        <v>shorts</v>
      </c>
      <c r="S62" s="10">
        <f t="shared" si="3"/>
        <v>41701.568483796291</v>
      </c>
      <c r="T62" s="10">
        <f t="shared" si="4"/>
        <v>41720.666666666664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5">
        <f t="shared" si="1"/>
        <v>322.39130434782606</v>
      </c>
      <c r="Q63" t="str">
        <f t="shared" si="2"/>
        <v>film &amp; video</v>
      </c>
      <c r="R63" t="str">
        <f t="shared" si="5"/>
        <v>shorts</v>
      </c>
      <c r="S63" s="10">
        <f t="shared" si="3"/>
        <v>41409.480983796297</v>
      </c>
      <c r="T63" s="10">
        <f t="shared" si="4"/>
        <v>41431.480983796297</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5">
        <f t="shared" si="1"/>
        <v>96.708333333333329</v>
      </c>
      <c r="Q64" t="str">
        <f t="shared" si="2"/>
        <v>film &amp; video</v>
      </c>
      <c r="R64" t="str">
        <f t="shared" si="5"/>
        <v>shorts</v>
      </c>
      <c r="S64" s="10">
        <f t="shared" si="3"/>
        <v>41311.466180555552</v>
      </c>
      <c r="T64" s="10">
        <f t="shared" si="4"/>
        <v>41336.466180555552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5">
        <f t="shared" si="1"/>
        <v>35.474531249999998</v>
      </c>
      <c r="Q65" t="str">
        <f t="shared" si="2"/>
        <v>film &amp; video</v>
      </c>
      <c r="R65" t="str">
        <f t="shared" si="5"/>
        <v>shorts</v>
      </c>
      <c r="S65" s="10">
        <f t="shared" si="3"/>
        <v>41612.578854166662</v>
      </c>
      <c r="T65" s="10">
        <f t="shared" si="4"/>
        <v>41635.874305555553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5">
        <f t="shared" si="1"/>
        <v>86.666666666666671</v>
      </c>
      <c r="Q66" t="str">
        <f t="shared" si="2"/>
        <v>film &amp; video</v>
      </c>
      <c r="R66" t="str">
        <f t="shared" si="5"/>
        <v>shorts</v>
      </c>
      <c r="S66" s="10">
        <f t="shared" si="3"/>
        <v>41432.684965277775</v>
      </c>
      <c r="T66" s="10">
        <f t="shared" si="4"/>
        <v>41462.684965277775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E67/D67*100</f>
        <v>107.52857142857141</v>
      </c>
      <c r="P67" s="5">
        <f t="shared" ref="P67:P130" si="7">IFERROR(E67/L67,0)</f>
        <v>132.05263157894737</v>
      </c>
      <c r="Q67" t="str">
        <f t="shared" ref="Q67:Q130" si="8">LEFT(N67,SEARCH("/",N67)-1)</f>
        <v>film &amp; video</v>
      </c>
      <c r="R67" t="str">
        <f t="shared" si="5"/>
        <v>shorts</v>
      </c>
      <c r="S67" s="10">
        <f t="shared" ref="S67:S130" si="9">J67/60/60/24+DATE(1970,1,1)-8/24</f>
        <v>41835.487893518519</v>
      </c>
      <c r="T67" s="10">
        <f t="shared" ref="T67:T130" si="10">I67/60/60/24+DATE(1970,1,1)-8/24</f>
        <v>41861.915972222218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118.6</v>
      </c>
      <c r="P68" s="5">
        <f t="shared" si="7"/>
        <v>91.230769230769226</v>
      </c>
      <c r="Q68" t="str">
        <f t="shared" si="8"/>
        <v>film &amp; video</v>
      </c>
      <c r="R68" t="str">
        <f t="shared" ref="R68:R131" si="11">RIGHT(N68,LEN(N68)-SEARCH("/",N68))</f>
        <v>shorts</v>
      </c>
      <c r="S68" s="10">
        <f t="shared" si="9"/>
        <v>42539.516435185178</v>
      </c>
      <c r="T68" s="10">
        <f t="shared" si="10"/>
        <v>42569.516435185178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5">
        <f t="shared" si="7"/>
        <v>116.25</v>
      </c>
      <c r="Q69" t="str">
        <f t="shared" si="8"/>
        <v>film &amp; video</v>
      </c>
      <c r="R69" t="str">
        <f t="shared" si="11"/>
        <v>shorts</v>
      </c>
      <c r="S69" s="10">
        <f t="shared" si="9"/>
        <v>41075.250046296293</v>
      </c>
      <c r="T69" s="10">
        <f t="shared" si="10"/>
        <v>41105.250046296293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5">
        <f t="shared" si="7"/>
        <v>21.194444444444443</v>
      </c>
      <c r="Q70" t="str">
        <f t="shared" si="8"/>
        <v>film &amp; video</v>
      </c>
      <c r="R70" t="str">
        <f t="shared" si="11"/>
        <v>shorts</v>
      </c>
      <c r="S70" s="10">
        <f t="shared" si="9"/>
        <v>41663.23600694444</v>
      </c>
      <c r="T70" s="10">
        <f t="shared" si="10"/>
        <v>41693.23600694444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5">
        <f t="shared" si="7"/>
        <v>62.327134831460668</v>
      </c>
      <c r="Q71" t="str">
        <f t="shared" si="8"/>
        <v>film &amp; video</v>
      </c>
      <c r="R71" t="str">
        <f t="shared" si="11"/>
        <v>shorts</v>
      </c>
      <c r="S71" s="10">
        <f t="shared" si="9"/>
        <v>40785.854456018518</v>
      </c>
      <c r="T71" s="10">
        <f t="shared" si="10"/>
        <v>40817.957638888889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5">
        <f t="shared" si="7"/>
        <v>37.411764705882355</v>
      </c>
      <c r="Q72" t="str">
        <f t="shared" si="8"/>
        <v>film &amp; video</v>
      </c>
      <c r="R72" t="str">
        <f t="shared" si="11"/>
        <v>shorts</v>
      </c>
      <c r="S72" s="10">
        <f t="shared" si="9"/>
        <v>40730.563020833331</v>
      </c>
      <c r="T72" s="10">
        <f t="shared" si="10"/>
        <v>40790.563020833331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5">
        <f t="shared" si="7"/>
        <v>69.71875</v>
      </c>
      <c r="Q73" t="str">
        <f t="shared" si="8"/>
        <v>film &amp; video</v>
      </c>
      <c r="R73" t="str">
        <f t="shared" si="11"/>
        <v>shorts</v>
      </c>
      <c r="S73" s="10">
        <f t="shared" si="9"/>
        <v>40996.938159722216</v>
      </c>
      <c r="T73" s="10">
        <f t="shared" si="10"/>
        <v>41056.938159722216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108.40909090909091</v>
      </c>
      <c r="P74" s="5">
        <f t="shared" si="7"/>
        <v>58.170731707317074</v>
      </c>
      <c r="Q74" t="str">
        <f t="shared" si="8"/>
        <v>film &amp; video</v>
      </c>
      <c r="R74" t="str">
        <f t="shared" si="11"/>
        <v>shorts</v>
      </c>
      <c r="S74" s="10">
        <f t="shared" si="9"/>
        <v>41207.676863425921</v>
      </c>
      <c r="T74" s="10">
        <f t="shared" si="10"/>
        <v>41227.666666666664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6"/>
        <v>100</v>
      </c>
      <c r="P75" s="5">
        <f t="shared" si="7"/>
        <v>50</v>
      </c>
      <c r="Q75" t="str">
        <f t="shared" si="8"/>
        <v>film &amp; video</v>
      </c>
      <c r="R75" t="str">
        <f t="shared" si="11"/>
        <v>shorts</v>
      </c>
      <c r="S75" s="10">
        <f t="shared" si="9"/>
        <v>40587.423425925925</v>
      </c>
      <c r="T75" s="10">
        <f t="shared" si="10"/>
        <v>40665.832638888889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5">
        <f t="shared" si="7"/>
        <v>19.471034482758618</v>
      </c>
      <c r="Q76" t="str">
        <f t="shared" si="8"/>
        <v>film &amp; video</v>
      </c>
      <c r="R76" t="str">
        <f t="shared" si="11"/>
        <v>shorts</v>
      </c>
      <c r="S76" s="10">
        <f t="shared" si="9"/>
        <v>42360.153877314813</v>
      </c>
      <c r="T76" s="10">
        <f t="shared" si="10"/>
        <v>42390.153877314813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115.42857142857143</v>
      </c>
      <c r="P77" s="5">
        <f t="shared" si="7"/>
        <v>85.957446808510639</v>
      </c>
      <c r="Q77" t="str">
        <f t="shared" si="8"/>
        <v>film &amp; video</v>
      </c>
      <c r="R77" t="str">
        <f t="shared" si="11"/>
        <v>shorts</v>
      </c>
      <c r="S77" s="10">
        <f t="shared" si="9"/>
        <v>41356.875833333332</v>
      </c>
      <c r="T77" s="10">
        <f t="shared" si="10"/>
        <v>41386.875833333332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5">
        <f t="shared" si="7"/>
        <v>30.666666666666668</v>
      </c>
      <c r="Q78" t="str">
        <f t="shared" si="8"/>
        <v>film &amp; video</v>
      </c>
      <c r="R78" t="str">
        <f t="shared" si="11"/>
        <v>shorts</v>
      </c>
      <c r="S78" s="10">
        <f t="shared" si="9"/>
        <v>40844.358310185184</v>
      </c>
      <c r="T78" s="10">
        <f t="shared" si="10"/>
        <v>40904.399976851848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392.5</v>
      </c>
      <c r="P79" s="5">
        <f t="shared" si="7"/>
        <v>60.384615384615387</v>
      </c>
      <c r="Q79" t="str">
        <f t="shared" si="8"/>
        <v>film &amp; video</v>
      </c>
      <c r="R79" t="str">
        <f t="shared" si="11"/>
        <v>shorts</v>
      </c>
      <c r="S79" s="10">
        <f t="shared" si="9"/>
        <v>40996.811539351853</v>
      </c>
      <c r="T79" s="10">
        <f t="shared" si="10"/>
        <v>41049.790972222218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5">
        <f t="shared" si="7"/>
        <v>38.6</v>
      </c>
      <c r="Q80" t="str">
        <f t="shared" si="8"/>
        <v>film &amp; video</v>
      </c>
      <c r="R80" t="str">
        <f t="shared" si="11"/>
        <v>shorts</v>
      </c>
      <c r="S80" s="10">
        <f t="shared" si="9"/>
        <v>42604.397233796299</v>
      </c>
      <c r="T80" s="10">
        <f t="shared" si="10"/>
        <v>42614.397233796299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5">
        <f t="shared" si="7"/>
        <v>40.268292682926827</v>
      </c>
      <c r="Q81" t="str">
        <f t="shared" si="8"/>
        <v>film &amp; video</v>
      </c>
      <c r="R81" t="str">
        <f t="shared" si="11"/>
        <v>shorts</v>
      </c>
      <c r="S81" s="10">
        <f t="shared" si="9"/>
        <v>41724.443206018514</v>
      </c>
      <c r="T81" s="10">
        <f t="shared" si="10"/>
        <v>41754.443206018514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5">
        <f t="shared" si="7"/>
        <v>273.82978723404256</v>
      </c>
      <c r="Q82" t="str">
        <f t="shared" si="8"/>
        <v>film &amp; video</v>
      </c>
      <c r="R82" t="str">
        <f t="shared" si="11"/>
        <v>shorts</v>
      </c>
      <c r="S82" s="10">
        <f t="shared" si="9"/>
        <v>41582.750648148147</v>
      </c>
      <c r="T82" s="10">
        <f t="shared" si="10"/>
        <v>41617.750648148147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5">
        <f t="shared" si="7"/>
        <v>53.035714285714285</v>
      </c>
      <c r="Q83" t="str">
        <f t="shared" si="8"/>
        <v>film &amp; video</v>
      </c>
      <c r="R83" t="str">
        <f t="shared" si="11"/>
        <v>shorts</v>
      </c>
      <c r="S83" s="10">
        <f t="shared" si="9"/>
        <v>41099.825543981482</v>
      </c>
      <c r="T83" s="10">
        <f t="shared" si="10"/>
        <v>41103.79305555555</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5">
        <f t="shared" si="7"/>
        <v>40.005000000000003</v>
      </c>
      <c r="Q84" t="str">
        <f t="shared" si="8"/>
        <v>film &amp; video</v>
      </c>
      <c r="R84" t="str">
        <f t="shared" si="11"/>
        <v>shorts</v>
      </c>
      <c r="S84" s="10">
        <f t="shared" si="9"/>
        <v>40795.486817129626</v>
      </c>
      <c r="T84" s="10">
        <f t="shared" si="10"/>
        <v>40825.486817129626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5">
        <f t="shared" si="7"/>
        <v>15.76923076923077</v>
      </c>
      <c r="Q85" t="str">
        <f t="shared" si="8"/>
        <v>film &amp; video</v>
      </c>
      <c r="R85" t="str">
        <f t="shared" si="11"/>
        <v>shorts</v>
      </c>
      <c r="S85" s="10">
        <f t="shared" si="9"/>
        <v>42042.282280092586</v>
      </c>
      <c r="T85" s="10">
        <f t="shared" si="10"/>
        <v>42057.145833333336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6"/>
        <v>100</v>
      </c>
      <c r="P86" s="5">
        <f t="shared" si="7"/>
        <v>71.428571428571431</v>
      </c>
      <c r="Q86" t="str">
        <f t="shared" si="8"/>
        <v>film &amp; video</v>
      </c>
      <c r="R86" t="str">
        <f t="shared" si="11"/>
        <v>shorts</v>
      </c>
      <c r="S86" s="10">
        <f t="shared" si="9"/>
        <v>40648.42460648148</v>
      </c>
      <c r="T86" s="10">
        <f t="shared" si="10"/>
        <v>40678.42460648148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5">
        <f t="shared" si="7"/>
        <v>71.714285714285708</v>
      </c>
      <c r="Q87" t="str">
        <f t="shared" si="8"/>
        <v>film &amp; video</v>
      </c>
      <c r="R87" t="str">
        <f t="shared" si="11"/>
        <v>shorts</v>
      </c>
      <c r="S87" s="10">
        <f t="shared" si="9"/>
        <v>40778.792094907403</v>
      </c>
      <c r="T87" s="10">
        <f t="shared" si="10"/>
        <v>40808.792094907403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5">
        <f t="shared" si="7"/>
        <v>375.76470588235293</v>
      </c>
      <c r="Q88" t="str">
        <f t="shared" si="8"/>
        <v>film &amp; video</v>
      </c>
      <c r="R88" t="str">
        <f t="shared" si="11"/>
        <v>shorts</v>
      </c>
      <c r="S88" s="10">
        <f t="shared" si="9"/>
        <v>42291.222743055558</v>
      </c>
      <c r="T88" s="10">
        <f t="shared" si="10"/>
        <v>42365.264409722215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104.60000000000001</v>
      </c>
      <c r="P89" s="5">
        <f t="shared" si="7"/>
        <v>104.6</v>
      </c>
      <c r="Q89" t="str">
        <f t="shared" si="8"/>
        <v>film &amp; video</v>
      </c>
      <c r="R89" t="str">
        <f t="shared" si="11"/>
        <v>shorts</v>
      </c>
      <c r="S89" s="10">
        <f t="shared" si="9"/>
        <v>40322.206053240734</v>
      </c>
      <c r="T89" s="10">
        <f t="shared" si="10"/>
        <v>40331.736805555556</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5">
        <f t="shared" si="7"/>
        <v>60</v>
      </c>
      <c r="Q90" t="str">
        <f t="shared" si="8"/>
        <v>film &amp; video</v>
      </c>
      <c r="R90" t="str">
        <f t="shared" si="11"/>
        <v>shorts</v>
      </c>
      <c r="S90" s="10">
        <f t="shared" si="9"/>
        <v>41786.325590277775</v>
      </c>
      <c r="T90" s="10">
        <f t="shared" si="10"/>
        <v>41812.325590277775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115.06666666666668</v>
      </c>
      <c r="P91" s="5">
        <f t="shared" si="7"/>
        <v>123.28571428571429</v>
      </c>
      <c r="Q91" t="str">
        <f t="shared" si="8"/>
        <v>film &amp; video</v>
      </c>
      <c r="R91" t="str">
        <f t="shared" si="11"/>
        <v>shorts</v>
      </c>
      <c r="S91" s="10">
        <f t="shared" si="9"/>
        <v>41402.418888888889</v>
      </c>
      <c r="T91" s="10">
        <f t="shared" si="10"/>
        <v>41427.418888888889</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5">
        <f t="shared" si="7"/>
        <v>31.375</v>
      </c>
      <c r="Q92" t="str">
        <f t="shared" si="8"/>
        <v>film &amp; video</v>
      </c>
      <c r="R92" t="str">
        <f t="shared" si="11"/>
        <v>shorts</v>
      </c>
      <c r="S92" s="10">
        <f t="shared" si="9"/>
        <v>40705.964108796295</v>
      </c>
      <c r="T92" s="10">
        <f t="shared" si="10"/>
        <v>40735.964108796295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120</v>
      </c>
      <c r="P93" s="5">
        <f t="shared" si="7"/>
        <v>78.260869565217391</v>
      </c>
      <c r="Q93" t="str">
        <f t="shared" si="8"/>
        <v>film &amp; video</v>
      </c>
      <c r="R93" t="str">
        <f t="shared" si="11"/>
        <v>shorts</v>
      </c>
      <c r="S93" s="10">
        <f t="shared" si="9"/>
        <v>40619.069027777776</v>
      </c>
      <c r="T93" s="10">
        <f t="shared" si="10"/>
        <v>40680.069027777776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5">
        <f t="shared" si="7"/>
        <v>122.32558139534883</v>
      </c>
      <c r="Q94" t="str">
        <f t="shared" si="8"/>
        <v>film &amp; video</v>
      </c>
      <c r="R94" t="str">
        <f t="shared" si="11"/>
        <v>shorts</v>
      </c>
      <c r="S94" s="10">
        <f t="shared" si="9"/>
        <v>42720.865543981483</v>
      </c>
      <c r="T94" s="10">
        <f t="shared" si="10"/>
        <v>42766.999999999993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5">
        <f t="shared" si="7"/>
        <v>73.733333333333334</v>
      </c>
      <c r="Q95" t="str">
        <f t="shared" si="8"/>
        <v>film &amp; video</v>
      </c>
      <c r="R95" t="str">
        <f t="shared" si="11"/>
        <v>shorts</v>
      </c>
      <c r="S95" s="10">
        <f t="shared" si="9"/>
        <v>41065.524733796294</v>
      </c>
      <c r="T95" s="10">
        <f t="shared" si="10"/>
        <v>41093.541666666664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5">
        <f t="shared" si="7"/>
        <v>21.666666666666668</v>
      </c>
      <c r="Q96" t="str">
        <f t="shared" si="8"/>
        <v>film &amp; video</v>
      </c>
      <c r="R96" t="str">
        <f t="shared" si="11"/>
        <v>shorts</v>
      </c>
      <c r="S96" s="10">
        <f t="shared" si="9"/>
        <v>41716.384513888886</v>
      </c>
      <c r="T96" s="10">
        <f t="shared" si="10"/>
        <v>41736.384513888886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131.42857142857142</v>
      </c>
      <c r="P97" s="5">
        <f t="shared" si="7"/>
        <v>21.904761904761905</v>
      </c>
      <c r="Q97" t="str">
        <f t="shared" si="8"/>
        <v>film &amp; video</v>
      </c>
      <c r="R97" t="str">
        <f t="shared" si="11"/>
        <v>shorts</v>
      </c>
      <c r="S97" s="10">
        <f t="shared" si="9"/>
        <v>40934.671770833331</v>
      </c>
      <c r="T97" s="10">
        <f t="shared" si="10"/>
        <v>40964.671770833331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5">
        <f t="shared" si="7"/>
        <v>50.588235294117645</v>
      </c>
      <c r="Q98" t="str">
        <f t="shared" si="8"/>
        <v>film &amp; video</v>
      </c>
      <c r="R98" t="str">
        <f t="shared" si="11"/>
        <v>shorts</v>
      </c>
      <c r="S98" s="10">
        <f t="shared" si="9"/>
        <v>40324.32917824074</v>
      </c>
      <c r="T98" s="10">
        <f t="shared" si="10"/>
        <v>40390.791666666664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5">
        <f t="shared" si="7"/>
        <v>53.125</v>
      </c>
      <c r="Q99" t="str">
        <f t="shared" si="8"/>
        <v>film &amp; video</v>
      </c>
      <c r="R99" t="str">
        <f t="shared" si="11"/>
        <v>shorts</v>
      </c>
      <c r="S99" s="10">
        <f t="shared" si="9"/>
        <v>40705.801874999997</v>
      </c>
      <c r="T99" s="10">
        <f t="shared" si="10"/>
        <v>40735.801874999997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5">
        <f t="shared" si="7"/>
        <v>56.666666666666664</v>
      </c>
      <c r="Q100" t="str">
        <f t="shared" si="8"/>
        <v>film &amp; video</v>
      </c>
      <c r="R100" t="str">
        <f t="shared" si="11"/>
        <v>shorts</v>
      </c>
      <c r="S100" s="10">
        <f t="shared" si="9"/>
        <v>41214.461504629624</v>
      </c>
      <c r="T100" s="10">
        <f t="shared" si="10"/>
        <v>41250.645833333328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106.01933333333334</v>
      </c>
      <c r="P101" s="5">
        <f t="shared" si="7"/>
        <v>40.776666666666664</v>
      </c>
      <c r="Q101" t="str">
        <f t="shared" si="8"/>
        <v>film &amp; video</v>
      </c>
      <c r="R101" t="str">
        <f t="shared" si="11"/>
        <v>shorts</v>
      </c>
      <c r="S101" s="10">
        <f t="shared" si="9"/>
        <v>41631.569432870368</v>
      </c>
      <c r="T101" s="10">
        <f t="shared" si="10"/>
        <v>41661.569432870368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100</v>
      </c>
      <c r="P102" s="5">
        <f t="shared" si="7"/>
        <v>192.30769230769232</v>
      </c>
      <c r="Q102" t="str">
        <f t="shared" si="8"/>
        <v>film &amp; video</v>
      </c>
      <c r="R102" t="str">
        <f t="shared" si="11"/>
        <v>shorts</v>
      </c>
      <c r="S102" s="10">
        <f t="shared" si="9"/>
        <v>41197.419976851852</v>
      </c>
      <c r="T102" s="10">
        <f t="shared" si="10"/>
        <v>41217.461643518516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100</v>
      </c>
      <c r="P103" s="5">
        <f t="shared" si="7"/>
        <v>100</v>
      </c>
      <c r="Q103" t="str">
        <f t="shared" si="8"/>
        <v>film &amp; video</v>
      </c>
      <c r="R103" t="str">
        <f t="shared" si="11"/>
        <v>shorts</v>
      </c>
      <c r="S103" s="10">
        <f t="shared" si="9"/>
        <v>41274.443402777775</v>
      </c>
      <c r="T103" s="10">
        <f t="shared" si="10"/>
        <v>41298.443402777775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5">
        <f t="shared" si="7"/>
        <v>117.92307692307692</v>
      </c>
      <c r="Q104" t="str">
        <f t="shared" si="8"/>
        <v>film &amp; video</v>
      </c>
      <c r="R104" t="str">
        <f t="shared" si="11"/>
        <v>shorts</v>
      </c>
      <c r="S104" s="10">
        <f t="shared" si="9"/>
        <v>40504.797835648147</v>
      </c>
      <c r="T104" s="10">
        <f t="shared" si="10"/>
        <v>40534.797835648147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105.15384615384616</v>
      </c>
      <c r="P105" s="5">
        <f t="shared" si="7"/>
        <v>27.897959183673468</v>
      </c>
      <c r="Q105" t="str">
        <f t="shared" si="8"/>
        <v>film &amp; video</v>
      </c>
      <c r="R105" t="str">
        <f t="shared" si="11"/>
        <v>shorts</v>
      </c>
      <c r="S105" s="10">
        <f t="shared" si="9"/>
        <v>41682.472569444442</v>
      </c>
      <c r="T105" s="10">
        <f t="shared" si="10"/>
        <v>41705.472569444442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120</v>
      </c>
      <c r="P106" s="5">
        <f t="shared" si="7"/>
        <v>60</v>
      </c>
      <c r="Q106" t="str">
        <f t="shared" si="8"/>
        <v>film &amp; video</v>
      </c>
      <c r="R106" t="str">
        <f t="shared" si="11"/>
        <v>shorts</v>
      </c>
      <c r="S106" s="10">
        <f t="shared" si="9"/>
        <v>40612.361874999995</v>
      </c>
      <c r="T106" s="10">
        <f t="shared" si="10"/>
        <v>40635.708333333328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107.40909090909089</v>
      </c>
      <c r="P107" s="5">
        <f t="shared" si="7"/>
        <v>39.383333333333333</v>
      </c>
      <c r="Q107" t="str">
        <f t="shared" si="8"/>
        <v>film &amp; video</v>
      </c>
      <c r="R107" t="str">
        <f t="shared" si="11"/>
        <v>shorts</v>
      </c>
      <c r="S107" s="10">
        <f t="shared" si="9"/>
        <v>42485.391435185178</v>
      </c>
      <c r="T107" s="10">
        <f t="shared" si="10"/>
        <v>42503.666666666664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5">
        <f t="shared" si="7"/>
        <v>186.11111111111111</v>
      </c>
      <c r="Q108" t="str">
        <f t="shared" si="8"/>
        <v>film &amp; video</v>
      </c>
      <c r="R108" t="str">
        <f t="shared" si="11"/>
        <v>shorts</v>
      </c>
      <c r="S108" s="10">
        <f t="shared" si="9"/>
        <v>40987.443298611113</v>
      </c>
      <c r="T108" s="10">
        <f t="shared" si="10"/>
        <v>41001.443298611113</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102.46666666666667</v>
      </c>
      <c r="P109" s="5">
        <f t="shared" si="7"/>
        <v>111.37681159420291</v>
      </c>
      <c r="Q109" t="str">
        <f t="shared" si="8"/>
        <v>film &amp; video</v>
      </c>
      <c r="R109" t="str">
        <f t="shared" si="11"/>
        <v>shorts</v>
      </c>
      <c r="S109" s="10">
        <f t="shared" si="9"/>
        <v>40635.649155092593</v>
      </c>
      <c r="T109" s="10">
        <f t="shared" si="10"/>
        <v>40657.649155092593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246.66666666666669</v>
      </c>
      <c r="P110" s="5">
        <f t="shared" si="7"/>
        <v>78.723404255319153</v>
      </c>
      <c r="Q110" t="str">
        <f t="shared" si="8"/>
        <v>film &amp; video</v>
      </c>
      <c r="R110" t="str">
        <f t="shared" si="11"/>
        <v>shorts</v>
      </c>
      <c r="S110" s="10">
        <f t="shared" si="9"/>
        <v>41365.279745370368</v>
      </c>
      <c r="T110" s="10">
        <f t="shared" si="10"/>
        <v>41425.279745370368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219.49999999999997</v>
      </c>
      <c r="P111" s="5">
        <f t="shared" si="7"/>
        <v>46.702127659574465</v>
      </c>
      <c r="Q111" t="str">
        <f t="shared" si="8"/>
        <v>film &amp; video</v>
      </c>
      <c r="R111" t="str">
        <f t="shared" si="11"/>
        <v>shorts</v>
      </c>
      <c r="S111" s="10">
        <f t="shared" si="9"/>
        <v>40569.692476851851</v>
      </c>
      <c r="T111" s="10">
        <f t="shared" si="10"/>
        <v>40599.692476851851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5">
        <f t="shared" si="7"/>
        <v>65.384615384615387</v>
      </c>
      <c r="Q112" t="str">
        <f t="shared" si="8"/>
        <v>film &amp; video</v>
      </c>
      <c r="R112" t="str">
        <f t="shared" si="11"/>
        <v>shorts</v>
      </c>
      <c r="S112" s="10">
        <f t="shared" si="9"/>
        <v>41557.616354166668</v>
      </c>
      <c r="T112" s="10">
        <f t="shared" si="10"/>
        <v>41591.915972222218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5">
        <f t="shared" si="7"/>
        <v>102.0754716981132</v>
      </c>
      <c r="Q113" t="str">
        <f t="shared" si="8"/>
        <v>film &amp; video</v>
      </c>
      <c r="R113" t="str">
        <f t="shared" si="11"/>
        <v>shorts</v>
      </c>
      <c r="S113" s="10">
        <f t="shared" si="9"/>
        <v>42124.999849537031</v>
      </c>
      <c r="T113" s="10">
        <f t="shared" si="10"/>
        <v>42154.999849537031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5">
        <f t="shared" si="7"/>
        <v>64.197530864197532</v>
      </c>
      <c r="Q114" t="str">
        <f t="shared" si="8"/>
        <v>film &amp; video</v>
      </c>
      <c r="R114" t="str">
        <f t="shared" si="11"/>
        <v>shorts</v>
      </c>
      <c r="S114" s="10">
        <f t="shared" si="9"/>
        <v>41717.709699074068</v>
      </c>
      <c r="T114" s="10">
        <f t="shared" si="10"/>
        <v>41741.75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5">
        <f t="shared" si="7"/>
        <v>90.384615384615387</v>
      </c>
      <c r="Q115" t="str">
        <f t="shared" si="8"/>
        <v>film &amp; video</v>
      </c>
      <c r="R115" t="str">
        <f t="shared" si="11"/>
        <v>shorts</v>
      </c>
      <c r="S115" s="10">
        <f t="shared" si="9"/>
        <v>40753.425092592588</v>
      </c>
      <c r="T115" s="10">
        <f t="shared" si="10"/>
        <v>40761.291666666664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5">
        <f t="shared" si="7"/>
        <v>88.571428571428569</v>
      </c>
      <c r="Q116" t="str">
        <f t="shared" si="8"/>
        <v>film &amp; video</v>
      </c>
      <c r="R116" t="str">
        <f t="shared" si="11"/>
        <v>shorts</v>
      </c>
      <c r="S116" s="10">
        <f t="shared" si="9"/>
        <v>40860.940833333334</v>
      </c>
      <c r="T116" s="10">
        <f t="shared" si="10"/>
        <v>40920.940833333334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140.44444444444443</v>
      </c>
      <c r="P117" s="5">
        <f t="shared" si="7"/>
        <v>28.727272727272727</v>
      </c>
      <c r="Q117" t="str">
        <f t="shared" si="8"/>
        <v>film &amp; video</v>
      </c>
      <c r="R117" t="str">
        <f t="shared" si="11"/>
        <v>shorts</v>
      </c>
      <c r="S117" s="10">
        <f t="shared" si="9"/>
        <v>40918.405601851846</v>
      </c>
      <c r="T117" s="10">
        <f t="shared" si="10"/>
        <v>40943.405601851846</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5">
        <f t="shared" si="7"/>
        <v>69.78947368421052</v>
      </c>
      <c r="Q118" t="str">
        <f t="shared" si="8"/>
        <v>film &amp; video</v>
      </c>
      <c r="R118" t="str">
        <f t="shared" si="11"/>
        <v>shorts</v>
      </c>
      <c r="S118" s="10">
        <f t="shared" si="9"/>
        <v>40595.163831018515</v>
      </c>
      <c r="T118" s="10">
        <f t="shared" si="10"/>
        <v>40641.122164351851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5">
        <f t="shared" si="7"/>
        <v>167.48962962962963</v>
      </c>
      <c r="Q119" t="str">
        <f t="shared" si="8"/>
        <v>film &amp; video</v>
      </c>
      <c r="R119" t="str">
        <f t="shared" si="11"/>
        <v>shorts</v>
      </c>
      <c r="S119" s="10">
        <f t="shared" si="9"/>
        <v>40248.501666666663</v>
      </c>
      <c r="T119" s="10">
        <f t="shared" si="10"/>
        <v>40338.458333333328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113.03159999999998</v>
      </c>
      <c r="P120" s="5">
        <f t="shared" si="7"/>
        <v>144.91230769230768</v>
      </c>
      <c r="Q120" t="str">
        <f t="shared" si="8"/>
        <v>film &amp; video</v>
      </c>
      <c r="R120" t="str">
        <f t="shared" si="11"/>
        <v>shorts</v>
      </c>
      <c r="S120" s="10">
        <f t="shared" si="9"/>
        <v>40722.720324074071</v>
      </c>
      <c r="T120" s="10">
        <f t="shared" si="10"/>
        <v>40752.720324074071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5">
        <f t="shared" si="7"/>
        <v>91.840540540540545</v>
      </c>
      <c r="Q121" t="str">
        <f t="shared" si="8"/>
        <v>film &amp; video</v>
      </c>
      <c r="R121" t="str">
        <f t="shared" si="11"/>
        <v>shorts</v>
      </c>
      <c r="S121" s="10">
        <f t="shared" si="9"/>
        <v>40738.735949074071</v>
      </c>
      <c r="T121" s="10">
        <f t="shared" si="10"/>
        <v>40768.625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1.4285714285714287E-2</v>
      </c>
      <c r="P122" s="5">
        <f t="shared" si="7"/>
        <v>10</v>
      </c>
      <c r="Q122" t="str">
        <f t="shared" si="8"/>
        <v>film &amp; video</v>
      </c>
      <c r="R122" t="str">
        <f t="shared" si="11"/>
        <v>science fiction</v>
      </c>
      <c r="S122" s="10">
        <f t="shared" si="9"/>
        <v>42615.716516203705</v>
      </c>
      <c r="T122" s="10">
        <f t="shared" si="10"/>
        <v>42645.716516203705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3.3333333333333333E-2</v>
      </c>
      <c r="P123" s="5">
        <f t="shared" si="7"/>
        <v>1</v>
      </c>
      <c r="Q123" t="str">
        <f t="shared" si="8"/>
        <v>film &amp; video</v>
      </c>
      <c r="R123" t="str">
        <f t="shared" si="11"/>
        <v>science fiction</v>
      </c>
      <c r="S123" s="10">
        <f t="shared" si="9"/>
        <v>42096.371643518512</v>
      </c>
      <c r="T123" s="10">
        <f t="shared" si="10"/>
        <v>42112.094444444439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5">
        <f t="shared" si="7"/>
        <v>0</v>
      </c>
      <c r="Q124" t="str">
        <f t="shared" si="8"/>
        <v>film &amp; video</v>
      </c>
      <c r="R124" t="str">
        <f t="shared" si="11"/>
        <v>science fiction</v>
      </c>
      <c r="S124" s="10">
        <f t="shared" si="9"/>
        <v>42593.098460648143</v>
      </c>
      <c r="T124" s="10">
        <f t="shared" si="10"/>
        <v>42653.098460648143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0.27454545454545454</v>
      </c>
      <c r="P125" s="5">
        <f t="shared" si="7"/>
        <v>25.166666666666668</v>
      </c>
      <c r="Q125" t="str">
        <f t="shared" si="8"/>
        <v>film &amp; video</v>
      </c>
      <c r="R125" t="str">
        <f t="shared" si="11"/>
        <v>science fiction</v>
      </c>
      <c r="S125" s="10">
        <f t="shared" si="9"/>
        <v>41904.448657407404</v>
      </c>
      <c r="T125" s="10">
        <f t="shared" si="10"/>
        <v>41940.583333333328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5">
        <f t="shared" si="7"/>
        <v>0</v>
      </c>
      <c r="Q126" t="str">
        <f t="shared" si="8"/>
        <v>film &amp; video</v>
      </c>
      <c r="R126" t="str">
        <f t="shared" si="11"/>
        <v>science fiction</v>
      </c>
      <c r="S126" s="10">
        <f t="shared" si="9"/>
        <v>42114.595393518517</v>
      </c>
      <c r="T126" s="10">
        <f t="shared" si="10"/>
        <v>42139.595393518517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14.000000000000002</v>
      </c>
      <c r="P127" s="5">
        <f t="shared" si="7"/>
        <v>11.666666666666666</v>
      </c>
      <c r="Q127" t="str">
        <f t="shared" si="8"/>
        <v>film &amp; video</v>
      </c>
      <c r="R127" t="str">
        <f t="shared" si="11"/>
        <v>science fiction</v>
      </c>
      <c r="S127" s="10">
        <f t="shared" si="9"/>
        <v>42709.66064814815</v>
      </c>
      <c r="T127" s="10">
        <f t="shared" si="10"/>
        <v>42769.66064814815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v>
      </c>
      <c r="P128" s="5">
        <f t="shared" si="7"/>
        <v>106.69230769230769</v>
      </c>
      <c r="Q128" t="str">
        <f t="shared" si="8"/>
        <v>film &amp; video</v>
      </c>
      <c r="R128" t="str">
        <f t="shared" si="11"/>
        <v>science fiction</v>
      </c>
      <c r="S128" s="10">
        <f t="shared" si="9"/>
        <v>42135.256215277775</v>
      </c>
      <c r="T128" s="10">
        <f t="shared" si="10"/>
        <v>42165.749999999993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v>
      </c>
      <c r="P129" s="5">
        <f t="shared" si="7"/>
        <v>47.5</v>
      </c>
      <c r="Q129" t="str">
        <f t="shared" si="8"/>
        <v>film &amp; video</v>
      </c>
      <c r="R129" t="str">
        <f t="shared" si="11"/>
        <v>science fiction</v>
      </c>
      <c r="S129" s="10">
        <f t="shared" si="9"/>
        <v>42067.290983796294</v>
      </c>
      <c r="T129" s="10">
        <f t="shared" si="10"/>
        <v>42097.24931712963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1.867</v>
      </c>
      <c r="P130" s="5">
        <f t="shared" si="7"/>
        <v>311.16666666666669</v>
      </c>
      <c r="Q130" t="str">
        <f t="shared" si="8"/>
        <v>film &amp; video</v>
      </c>
      <c r="R130" t="str">
        <f t="shared" si="11"/>
        <v>science fiction</v>
      </c>
      <c r="S130" s="10">
        <f t="shared" si="9"/>
        <v>42627.894594907404</v>
      </c>
      <c r="T130" s="10">
        <f t="shared" si="10"/>
        <v>42662.894594907404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E131/D131*100</f>
        <v>0</v>
      </c>
      <c r="P131" s="5">
        <f t="shared" ref="P131:P194" si="13">IFERROR(E131/L131,0)</f>
        <v>0</v>
      </c>
      <c r="Q131" t="str">
        <f t="shared" ref="Q131:Q194" si="14">LEFT(N131,SEARCH("/",N131)-1)</f>
        <v>film &amp; video</v>
      </c>
      <c r="R131" t="str">
        <f t="shared" si="11"/>
        <v>science fiction</v>
      </c>
      <c r="S131" s="10">
        <f t="shared" ref="S131:S194" si="15">J131/60/60/24+DATE(1970,1,1)-8/24</f>
        <v>41882.603969907403</v>
      </c>
      <c r="T131" s="10">
        <f t="shared" ref="T131:T194" si="16">I131/60/60/24+DATE(1970,1,1)-8/24</f>
        <v>41942.603969907403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5">
        <f t="shared" si="13"/>
        <v>0</v>
      </c>
      <c r="Q132" t="str">
        <f t="shared" si="14"/>
        <v>film &amp; video</v>
      </c>
      <c r="R132" t="str">
        <f t="shared" ref="R132:R195" si="17">RIGHT(N132,LEN(N132)-SEARCH("/",N132))</f>
        <v>science fiction</v>
      </c>
      <c r="S132" s="10">
        <f t="shared" si="15"/>
        <v>41778.582083333327</v>
      </c>
      <c r="T132" s="10">
        <f t="shared" si="16"/>
        <v>41806.511111111111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5">
        <f t="shared" si="13"/>
        <v>0</v>
      </c>
      <c r="Q133" t="str">
        <f t="shared" si="14"/>
        <v>film &amp; video</v>
      </c>
      <c r="R133" t="str">
        <f t="shared" si="17"/>
        <v>science fiction</v>
      </c>
      <c r="S133" s="10">
        <f t="shared" si="15"/>
        <v>42541.504178240742</v>
      </c>
      <c r="T133" s="10">
        <f t="shared" si="16"/>
        <v>42556.666666666664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9.5687499999999996</v>
      </c>
      <c r="P134" s="5">
        <f t="shared" si="13"/>
        <v>94.506172839506178</v>
      </c>
      <c r="Q134" t="str">
        <f t="shared" si="14"/>
        <v>film &amp; video</v>
      </c>
      <c r="R134" t="str">
        <f t="shared" si="17"/>
        <v>science fiction</v>
      </c>
      <c r="S134" s="10">
        <f t="shared" si="15"/>
        <v>41905.47924768518</v>
      </c>
      <c r="T134" s="10">
        <f t="shared" si="16"/>
        <v>41950.520914351851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5">
        <f t="shared" si="13"/>
        <v>0</v>
      </c>
      <c r="Q135" t="str">
        <f t="shared" si="14"/>
        <v>film &amp; video</v>
      </c>
      <c r="R135" t="str">
        <f t="shared" si="17"/>
        <v>science fiction</v>
      </c>
      <c r="S135" s="10">
        <f t="shared" si="15"/>
        <v>42491.474351851844</v>
      </c>
      <c r="T135" s="10">
        <f t="shared" si="16"/>
        <v>42521.396527777775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5">
        <f t="shared" si="13"/>
        <v>0</v>
      </c>
      <c r="Q136" t="str">
        <f t="shared" si="14"/>
        <v>film &amp; video</v>
      </c>
      <c r="R136" t="str">
        <f t="shared" si="17"/>
        <v>science fiction</v>
      </c>
      <c r="S136" s="10">
        <f t="shared" si="15"/>
        <v>42221.576597222222</v>
      </c>
      <c r="T136" s="10">
        <f t="shared" si="16"/>
        <v>42251.374999999993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13.433333333333334</v>
      </c>
      <c r="P137" s="5">
        <f t="shared" si="13"/>
        <v>80.599999999999994</v>
      </c>
      <c r="Q137" t="str">
        <f t="shared" si="14"/>
        <v>film &amp; video</v>
      </c>
      <c r="R137" t="str">
        <f t="shared" si="17"/>
        <v>science fiction</v>
      </c>
      <c r="S137" s="10">
        <f t="shared" si="15"/>
        <v>41788.048576388886</v>
      </c>
      <c r="T137" s="10">
        <f t="shared" si="16"/>
        <v>41821.458333333328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5">
        <f t="shared" si="13"/>
        <v>0</v>
      </c>
      <c r="Q138" t="str">
        <f t="shared" si="14"/>
        <v>film &amp; video</v>
      </c>
      <c r="R138" t="str">
        <f t="shared" si="17"/>
        <v>science fiction</v>
      </c>
      <c r="S138" s="10">
        <f t="shared" si="15"/>
        <v>42096.076782407406</v>
      </c>
      <c r="T138" s="10">
        <f t="shared" si="16"/>
        <v>42140.094444444439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5">
        <f t="shared" si="13"/>
        <v>0</v>
      </c>
      <c r="Q139" t="str">
        <f t="shared" si="14"/>
        <v>film &amp; video</v>
      </c>
      <c r="R139" t="str">
        <f t="shared" si="17"/>
        <v>science fiction</v>
      </c>
      <c r="S139" s="10">
        <f t="shared" si="15"/>
        <v>42239.240659722222</v>
      </c>
      <c r="T139" s="10">
        <f t="shared" si="16"/>
        <v>42289.240659722222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3.1413333333333333</v>
      </c>
      <c r="P140" s="5">
        <f t="shared" si="13"/>
        <v>81.241379310344826</v>
      </c>
      <c r="Q140" t="str">
        <f t="shared" si="14"/>
        <v>film &amp; video</v>
      </c>
      <c r="R140" t="str">
        <f t="shared" si="17"/>
        <v>science fiction</v>
      </c>
      <c r="S140" s="10">
        <f t="shared" si="15"/>
        <v>42185.924085648141</v>
      </c>
      <c r="T140" s="10">
        <f t="shared" si="16"/>
        <v>42216.874305555553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100</v>
      </c>
      <c r="P141" s="5">
        <f t="shared" si="13"/>
        <v>500</v>
      </c>
      <c r="Q141" t="str">
        <f t="shared" si="14"/>
        <v>film &amp; video</v>
      </c>
      <c r="R141" t="str">
        <f t="shared" si="17"/>
        <v>science fiction</v>
      </c>
      <c r="S141" s="10">
        <f t="shared" si="15"/>
        <v>42187.587638888886</v>
      </c>
      <c r="T141" s="10">
        <f t="shared" si="16"/>
        <v>42197.587638888886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5">
        <f t="shared" si="13"/>
        <v>0</v>
      </c>
      <c r="Q142" t="str">
        <f t="shared" si="14"/>
        <v>film &amp; video</v>
      </c>
      <c r="R142" t="str">
        <f t="shared" si="17"/>
        <v>science fiction</v>
      </c>
      <c r="S142" s="10">
        <f t="shared" si="15"/>
        <v>42052.864953703705</v>
      </c>
      <c r="T142" s="10">
        <f t="shared" si="16"/>
        <v>42082.823287037034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10.775</v>
      </c>
      <c r="P143" s="5">
        <f t="shared" si="13"/>
        <v>46.178571428571431</v>
      </c>
      <c r="Q143" t="str">
        <f t="shared" si="14"/>
        <v>film &amp; video</v>
      </c>
      <c r="R143" t="str">
        <f t="shared" si="17"/>
        <v>science fiction</v>
      </c>
      <c r="S143" s="10">
        <f t="shared" si="15"/>
        <v>42109.819710648146</v>
      </c>
      <c r="T143" s="10">
        <f t="shared" si="16"/>
        <v>42154.819710648146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0.33333333333333337</v>
      </c>
      <c r="P144" s="5">
        <f t="shared" si="13"/>
        <v>10</v>
      </c>
      <c r="Q144" t="str">
        <f t="shared" si="14"/>
        <v>film &amp; video</v>
      </c>
      <c r="R144" t="str">
        <f t="shared" si="17"/>
        <v>science fiction</v>
      </c>
      <c r="S144" s="10">
        <f t="shared" si="15"/>
        <v>41938.559930555552</v>
      </c>
      <c r="T144" s="10">
        <f t="shared" si="16"/>
        <v>41959.601597222216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5">
        <f t="shared" si="13"/>
        <v>0</v>
      </c>
      <c r="Q145" t="str">
        <f t="shared" si="14"/>
        <v>film &amp; video</v>
      </c>
      <c r="R145" t="str">
        <f t="shared" si="17"/>
        <v>science fiction</v>
      </c>
      <c r="S145" s="10">
        <f t="shared" si="15"/>
        <v>42558.730810185189</v>
      </c>
      <c r="T145" s="10">
        <f t="shared" si="16"/>
        <v>42615.913194444445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27.6</v>
      </c>
      <c r="P146" s="5">
        <f t="shared" si="13"/>
        <v>55.945945945945944</v>
      </c>
      <c r="Q146" t="str">
        <f t="shared" si="14"/>
        <v>film &amp; video</v>
      </c>
      <c r="R146" t="str">
        <f t="shared" si="17"/>
        <v>science fiction</v>
      </c>
      <c r="S146" s="10">
        <f t="shared" si="15"/>
        <v>42047.429074074076</v>
      </c>
      <c r="T146" s="10">
        <f t="shared" si="16"/>
        <v>42107.387407407405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7.5111111111111111</v>
      </c>
      <c r="P147" s="5">
        <f t="shared" si="13"/>
        <v>37.555555555555557</v>
      </c>
      <c r="Q147" t="str">
        <f t="shared" si="14"/>
        <v>film &amp; video</v>
      </c>
      <c r="R147" t="str">
        <f t="shared" si="17"/>
        <v>science fiction</v>
      </c>
      <c r="S147" s="10">
        <f t="shared" si="15"/>
        <v>42200.208935185183</v>
      </c>
      <c r="T147" s="10">
        <f t="shared" si="16"/>
        <v>42227.208935185183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0.57499999999999996</v>
      </c>
      <c r="P148" s="5">
        <f t="shared" si="13"/>
        <v>38.333333333333336</v>
      </c>
      <c r="Q148" t="str">
        <f t="shared" si="14"/>
        <v>film &amp; video</v>
      </c>
      <c r="R148" t="str">
        <f t="shared" si="17"/>
        <v>science fiction</v>
      </c>
      <c r="S148" s="10">
        <f t="shared" si="15"/>
        <v>42692.682847222219</v>
      </c>
      <c r="T148" s="10">
        <f t="shared" si="16"/>
        <v>42752.682847222219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5">
        <f t="shared" si="13"/>
        <v>0</v>
      </c>
      <c r="Q149" t="str">
        <f t="shared" si="14"/>
        <v>film &amp; video</v>
      </c>
      <c r="R149" t="str">
        <f t="shared" si="17"/>
        <v>science fiction</v>
      </c>
      <c r="S149" s="10">
        <f t="shared" si="15"/>
        <v>41969.434490740743</v>
      </c>
      <c r="T149" s="10">
        <f t="shared" si="16"/>
        <v>42012.429166666661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0.08</v>
      </c>
      <c r="P150" s="5">
        <f t="shared" si="13"/>
        <v>20</v>
      </c>
      <c r="Q150" t="str">
        <f t="shared" si="14"/>
        <v>film &amp; video</v>
      </c>
      <c r="R150" t="str">
        <f t="shared" si="17"/>
        <v>science fiction</v>
      </c>
      <c r="S150" s="10">
        <f t="shared" si="15"/>
        <v>42396.948333333326</v>
      </c>
      <c r="T150" s="10">
        <f t="shared" si="16"/>
        <v>42426.948333333326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0.91999999999999993</v>
      </c>
      <c r="P151" s="5">
        <f t="shared" si="13"/>
        <v>15.333333333333334</v>
      </c>
      <c r="Q151" t="str">
        <f t="shared" si="14"/>
        <v>film &amp; video</v>
      </c>
      <c r="R151" t="str">
        <f t="shared" si="17"/>
        <v>science fiction</v>
      </c>
      <c r="S151" s="10">
        <f t="shared" si="15"/>
        <v>41967.838773148142</v>
      </c>
      <c r="T151" s="10">
        <f t="shared" si="16"/>
        <v>41997.999999999993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23.163076923076922</v>
      </c>
      <c r="P152" s="5">
        <f t="shared" si="13"/>
        <v>449.43283582089555</v>
      </c>
      <c r="Q152" t="str">
        <f t="shared" si="14"/>
        <v>film &amp; video</v>
      </c>
      <c r="R152" t="str">
        <f t="shared" si="17"/>
        <v>science fiction</v>
      </c>
      <c r="S152" s="10">
        <f t="shared" si="15"/>
        <v>42089.82849537037</v>
      </c>
      <c r="T152" s="10">
        <f t="shared" si="16"/>
        <v>42149.82849537037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5.5999999999999994E-2</v>
      </c>
      <c r="P153" s="5">
        <f t="shared" si="13"/>
        <v>28</v>
      </c>
      <c r="Q153" t="str">
        <f t="shared" si="14"/>
        <v>film &amp; video</v>
      </c>
      <c r="R153" t="str">
        <f t="shared" si="17"/>
        <v>science fiction</v>
      </c>
      <c r="S153" s="10">
        <f t="shared" si="15"/>
        <v>42113.217488425922</v>
      </c>
      <c r="T153" s="10">
        <f t="shared" si="16"/>
        <v>42173.217488425922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7.8947368421052634E-3</v>
      </c>
      <c r="P154" s="5">
        <f t="shared" si="13"/>
        <v>15</v>
      </c>
      <c r="Q154" t="str">
        <f t="shared" si="14"/>
        <v>film &amp; video</v>
      </c>
      <c r="R154" t="str">
        <f t="shared" si="17"/>
        <v>science fiction</v>
      </c>
      <c r="S154" s="10">
        <f t="shared" si="15"/>
        <v>41874.744212962964</v>
      </c>
      <c r="T154" s="10">
        <f t="shared" si="16"/>
        <v>41904.744212962964</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0.71799999999999997</v>
      </c>
      <c r="P155" s="5">
        <f t="shared" si="13"/>
        <v>35.9</v>
      </c>
      <c r="Q155" t="str">
        <f t="shared" si="14"/>
        <v>film &amp; video</v>
      </c>
      <c r="R155" t="str">
        <f t="shared" si="17"/>
        <v>science fiction</v>
      </c>
      <c r="S155" s="10">
        <f t="shared" si="15"/>
        <v>41933.252824074072</v>
      </c>
      <c r="T155" s="10">
        <f t="shared" si="16"/>
        <v>41975.294490740744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2.666666666666667</v>
      </c>
      <c r="P156" s="5">
        <f t="shared" si="13"/>
        <v>13.333333333333334</v>
      </c>
      <c r="Q156" t="str">
        <f t="shared" si="14"/>
        <v>film &amp; video</v>
      </c>
      <c r="R156" t="str">
        <f t="shared" si="17"/>
        <v>science fiction</v>
      </c>
      <c r="S156" s="10">
        <f t="shared" si="15"/>
        <v>42115.214062499996</v>
      </c>
      <c r="T156" s="10">
        <f t="shared" si="16"/>
        <v>42158.214062499996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6.0000000000000001E-3</v>
      </c>
      <c r="P157" s="5">
        <f t="shared" si="13"/>
        <v>20.25</v>
      </c>
      <c r="Q157" t="str">
        <f t="shared" si="14"/>
        <v>film &amp; video</v>
      </c>
      <c r="R157" t="str">
        <f t="shared" si="17"/>
        <v>science fiction</v>
      </c>
      <c r="S157" s="10">
        <f t="shared" si="15"/>
        <v>42168.226099537038</v>
      </c>
      <c r="T157" s="10">
        <f t="shared" si="16"/>
        <v>42208.226099537038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5.0999999999999996</v>
      </c>
      <c r="P158" s="5">
        <f t="shared" si="13"/>
        <v>119</v>
      </c>
      <c r="Q158" t="str">
        <f t="shared" si="14"/>
        <v>film &amp; video</v>
      </c>
      <c r="R158" t="str">
        <f t="shared" si="17"/>
        <v>science fiction</v>
      </c>
      <c r="S158" s="10">
        <f t="shared" si="15"/>
        <v>41793.791620370372</v>
      </c>
      <c r="T158" s="10">
        <f t="shared" si="16"/>
        <v>41853.791620370372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0.26711185308848079</v>
      </c>
      <c r="P159" s="5">
        <f t="shared" si="13"/>
        <v>4</v>
      </c>
      <c r="Q159" t="str">
        <f t="shared" si="14"/>
        <v>film &amp; video</v>
      </c>
      <c r="R159" t="str">
        <f t="shared" si="17"/>
        <v>science fiction</v>
      </c>
      <c r="S159" s="10">
        <f t="shared" si="15"/>
        <v>42396.578379629624</v>
      </c>
      <c r="T159" s="10">
        <f t="shared" si="16"/>
        <v>42426.578379629624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5">
        <f t="shared" si="13"/>
        <v>0</v>
      </c>
      <c r="Q160" t="str">
        <f t="shared" si="14"/>
        <v>film &amp; video</v>
      </c>
      <c r="R160" t="str">
        <f t="shared" si="17"/>
        <v>science fiction</v>
      </c>
      <c r="S160" s="10">
        <f t="shared" si="15"/>
        <v>41903.743379629625</v>
      </c>
      <c r="T160" s="10">
        <f t="shared" si="16"/>
        <v>41933.743379629625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2E-3</v>
      </c>
      <c r="P161" s="5">
        <f t="shared" si="13"/>
        <v>10</v>
      </c>
      <c r="Q161" t="str">
        <f t="shared" si="14"/>
        <v>film &amp; video</v>
      </c>
      <c r="R161" t="str">
        <f t="shared" si="17"/>
        <v>science fiction</v>
      </c>
      <c r="S161" s="10">
        <f t="shared" si="15"/>
        <v>42514.101215277777</v>
      </c>
      <c r="T161" s="10">
        <f t="shared" si="16"/>
        <v>42554.101215277777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5">
        <f t="shared" si="13"/>
        <v>0</v>
      </c>
      <c r="Q162" t="str">
        <f t="shared" si="14"/>
        <v>film &amp; video</v>
      </c>
      <c r="R162" t="str">
        <f t="shared" si="17"/>
        <v>drama</v>
      </c>
      <c r="S162" s="10">
        <f t="shared" si="15"/>
        <v>42171.579756944448</v>
      </c>
      <c r="T162" s="10">
        <f t="shared" si="16"/>
        <v>42231.579756944448</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0.01</v>
      </c>
      <c r="P163" s="5">
        <f t="shared" si="13"/>
        <v>5</v>
      </c>
      <c r="Q163" t="str">
        <f t="shared" si="14"/>
        <v>film &amp; video</v>
      </c>
      <c r="R163" t="str">
        <f t="shared" si="17"/>
        <v>drama</v>
      </c>
      <c r="S163" s="10">
        <f t="shared" si="15"/>
        <v>41792.354108796295</v>
      </c>
      <c r="T163" s="10">
        <f t="shared" si="16"/>
        <v>41822.354108796295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15.535714285714286</v>
      </c>
      <c r="P164" s="5">
        <f t="shared" si="13"/>
        <v>43.5</v>
      </c>
      <c r="Q164" t="str">
        <f t="shared" si="14"/>
        <v>film &amp; video</v>
      </c>
      <c r="R164" t="str">
        <f t="shared" si="17"/>
        <v>drama</v>
      </c>
      <c r="S164" s="10">
        <f t="shared" si="15"/>
        <v>41834.79347222222</v>
      </c>
      <c r="T164" s="10">
        <f t="shared" si="16"/>
        <v>41867.654166666667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5">
        <f t="shared" si="13"/>
        <v>0</v>
      </c>
      <c r="Q165" t="str">
        <f t="shared" si="14"/>
        <v>film &amp; video</v>
      </c>
      <c r="R165" t="str">
        <f t="shared" si="17"/>
        <v>drama</v>
      </c>
      <c r="S165" s="10">
        <f t="shared" si="15"/>
        <v>42243.627939814811</v>
      </c>
      <c r="T165" s="10">
        <f t="shared" si="16"/>
        <v>42277.666666666664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0.53333333333333333</v>
      </c>
      <c r="P166" s="5">
        <f t="shared" si="13"/>
        <v>91.428571428571431</v>
      </c>
      <c r="Q166" t="str">
        <f t="shared" si="14"/>
        <v>film &amp; video</v>
      </c>
      <c r="R166" t="str">
        <f t="shared" si="17"/>
        <v>drama</v>
      </c>
      <c r="S166" s="10">
        <f t="shared" si="15"/>
        <v>41841.429409722223</v>
      </c>
      <c r="T166" s="10">
        <f t="shared" si="16"/>
        <v>41901.429409722223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5">
        <f t="shared" si="13"/>
        <v>0</v>
      </c>
      <c r="Q167" t="str">
        <f t="shared" si="14"/>
        <v>film &amp; video</v>
      </c>
      <c r="R167" t="str">
        <f t="shared" si="17"/>
        <v>drama</v>
      </c>
      <c r="S167" s="10">
        <f t="shared" si="15"/>
        <v>42351.325509259252</v>
      </c>
      <c r="T167" s="10">
        <f t="shared" si="16"/>
        <v>42381.325509259252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60</v>
      </c>
      <c r="P168" s="5">
        <f t="shared" si="13"/>
        <v>3000</v>
      </c>
      <c r="Q168" t="str">
        <f t="shared" si="14"/>
        <v>film &amp; video</v>
      </c>
      <c r="R168" t="str">
        <f t="shared" si="17"/>
        <v>drama</v>
      </c>
      <c r="S168" s="10">
        <f t="shared" si="15"/>
        <v>42720.742615740739</v>
      </c>
      <c r="T168" s="10">
        <f t="shared" si="16"/>
        <v>42750.742615740739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0.01</v>
      </c>
      <c r="P169" s="5">
        <f t="shared" si="13"/>
        <v>5.5</v>
      </c>
      <c r="Q169" t="str">
        <f t="shared" si="14"/>
        <v>film &amp; video</v>
      </c>
      <c r="R169" t="str">
        <f t="shared" si="17"/>
        <v>drama</v>
      </c>
      <c r="S169" s="10">
        <f t="shared" si="15"/>
        <v>42160.594155092585</v>
      </c>
      <c r="T169" s="10">
        <f t="shared" si="16"/>
        <v>42220.594155092585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v>
      </c>
      <c r="P170" s="5">
        <f t="shared" si="13"/>
        <v>108.33333333333333</v>
      </c>
      <c r="Q170" t="str">
        <f t="shared" si="14"/>
        <v>film &amp; video</v>
      </c>
      <c r="R170" t="str">
        <f t="shared" si="17"/>
        <v>drama</v>
      </c>
      <c r="S170" s="10">
        <f t="shared" si="15"/>
        <v>42052.501967592594</v>
      </c>
      <c r="T170" s="10">
        <f t="shared" si="16"/>
        <v>42082.460300925923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22.400000000000002</v>
      </c>
      <c r="P171" s="5">
        <f t="shared" si="13"/>
        <v>56</v>
      </c>
      <c r="Q171" t="str">
        <f t="shared" si="14"/>
        <v>film &amp; video</v>
      </c>
      <c r="R171" t="str">
        <f t="shared" si="17"/>
        <v>drama</v>
      </c>
      <c r="S171" s="10">
        <f t="shared" si="15"/>
        <v>41900.171979166662</v>
      </c>
      <c r="T171" s="10">
        <f t="shared" si="16"/>
        <v>41930.171979166662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v>
      </c>
      <c r="P172" s="5">
        <f t="shared" si="13"/>
        <v>32.5</v>
      </c>
      <c r="Q172" t="str">
        <f t="shared" si="14"/>
        <v>film &amp; video</v>
      </c>
      <c r="R172" t="str">
        <f t="shared" si="17"/>
        <v>drama</v>
      </c>
      <c r="S172" s="10">
        <f t="shared" si="15"/>
        <v>42216.644479166665</v>
      </c>
      <c r="T172" s="10">
        <f t="shared" si="16"/>
        <v>42245.894444444442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2E-3</v>
      </c>
      <c r="P173" s="5">
        <f t="shared" si="13"/>
        <v>1</v>
      </c>
      <c r="Q173" t="str">
        <f t="shared" si="14"/>
        <v>film &amp; video</v>
      </c>
      <c r="R173" t="str">
        <f t="shared" si="17"/>
        <v>drama</v>
      </c>
      <c r="S173" s="10">
        <f t="shared" si="15"/>
        <v>42533.847384259258</v>
      </c>
      <c r="T173" s="10">
        <f t="shared" si="16"/>
        <v>42593.847384259258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5">
        <f t="shared" si="13"/>
        <v>0</v>
      </c>
      <c r="Q174" t="str">
        <f t="shared" si="14"/>
        <v>film &amp; video</v>
      </c>
      <c r="R174" t="str">
        <f t="shared" si="17"/>
        <v>drama</v>
      </c>
      <c r="S174" s="10">
        <f t="shared" si="15"/>
        <v>42047.061608796292</v>
      </c>
      <c r="T174" s="10">
        <f t="shared" si="16"/>
        <v>42082.01994212962</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5">
        <f t="shared" si="13"/>
        <v>0</v>
      </c>
      <c r="Q175" t="str">
        <f t="shared" si="14"/>
        <v>film &amp; video</v>
      </c>
      <c r="R175" t="str">
        <f t="shared" si="17"/>
        <v>drama</v>
      </c>
      <c r="S175" s="10">
        <f t="shared" si="15"/>
        <v>42033.239675925921</v>
      </c>
      <c r="T175" s="10">
        <f t="shared" si="16"/>
        <v>42063.239675925921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5">
        <f t="shared" si="13"/>
        <v>0</v>
      </c>
      <c r="Q176" t="str">
        <f t="shared" si="14"/>
        <v>film &amp; video</v>
      </c>
      <c r="R176" t="str">
        <f t="shared" si="17"/>
        <v>drama</v>
      </c>
      <c r="S176" s="10">
        <f t="shared" si="15"/>
        <v>42072.42564814815</v>
      </c>
      <c r="T176" s="10">
        <f t="shared" si="16"/>
        <v>42132.42564814815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6.4850000000000003</v>
      </c>
      <c r="P177" s="5">
        <f t="shared" si="13"/>
        <v>49.884615384615387</v>
      </c>
      <c r="Q177" t="str">
        <f t="shared" si="14"/>
        <v>film &amp; video</v>
      </c>
      <c r="R177" t="str">
        <f t="shared" si="17"/>
        <v>drama</v>
      </c>
      <c r="S177" s="10">
        <f t="shared" si="15"/>
        <v>41855.444571759253</v>
      </c>
      <c r="T177" s="10">
        <f t="shared" si="16"/>
        <v>41880.444571759253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5">
        <f t="shared" si="13"/>
        <v>0</v>
      </c>
      <c r="Q178" t="str">
        <f t="shared" si="14"/>
        <v>film &amp; video</v>
      </c>
      <c r="R178" t="str">
        <f t="shared" si="17"/>
        <v>drama</v>
      </c>
      <c r="S178" s="10">
        <f t="shared" si="15"/>
        <v>42191.490729166668</v>
      </c>
      <c r="T178" s="10">
        <f t="shared" si="16"/>
        <v>42221.490729166668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40</v>
      </c>
      <c r="P179" s="5">
        <f t="shared" si="13"/>
        <v>25.714285714285715</v>
      </c>
      <c r="Q179" t="str">
        <f t="shared" si="14"/>
        <v>film &amp; video</v>
      </c>
      <c r="R179" t="str">
        <f t="shared" si="17"/>
        <v>drama</v>
      </c>
      <c r="S179" s="10">
        <f t="shared" si="15"/>
        <v>42069.714421296296</v>
      </c>
      <c r="T179" s="10">
        <f t="shared" si="16"/>
        <v>42086.672754629624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5">
        <f t="shared" si="13"/>
        <v>0</v>
      </c>
      <c r="Q180" t="str">
        <f t="shared" si="14"/>
        <v>film &amp; video</v>
      </c>
      <c r="R180" t="str">
        <f t="shared" si="17"/>
        <v>drama</v>
      </c>
      <c r="S180" s="10">
        <f t="shared" si="15"/>
        <v>42304.622048611105</v>
      </c>
      <c r="T180" s="10">
        <f t="shared" si="16"/>
        <v>42334.663715277777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20</v>
      </c>
      <c r="P181" s="5">
        <f t="shared" si="13"/>
        <v>100</v>
      </c>
      <c r="Q181" t="str">
        <f t="shared" si="14"/>
        <v>film &amp; video</v>
      </c>
      <c r="R181" t="str">
        <f t="shared" si="17"/>
        <v>drama</v>
      </c>
      <c r="S181" s="10">
        <f t="shared" si="15"/>
        <v>42402.747164351851</v>
      </c>
      <c r="T181" s="10">
        <f t="shared" si="16"/>
        <v>42432.747164351851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33.416666666666664</v>
      </c>
      <c r="P182" s="5">
        <f t="shared" si="13"/>
        <v>30.846153846153847</v>
      </c>
      <c r="Q182" t="str">
        <f t="shared" si="14"/>
        <v>film &amp; video</v>
      </c>
      <c r="R182" t="str">
        <f t="shared" si="17"/>
        <v>drama</v>
      </c>
      <c r="S182" s="10">
        <f t="shared" si="15"/>
        <v>42067.657905092587</v>
      </c>
      <c r="T182" s="10">
        <f t="shared" si="16"/>
        <v>42107.458333333336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21.092608822670172</v>
      </c>
      <c r="P183" s="5">
        <f t="shared" si="13"/>
        <v>180.5</v>
      </c>
      <c r="Q183" t="str">
        <f t="shared" si="14"/>
        <v>film &amp; video</v>
      </c>
      <c r="R183" t="str">
        <f t="shared" si="17"/>
        <v>drama</v>
      </c>
      <c r="S183" s="10">
        <f t="shared" si="15"/>
        <v>42147.408506944441</v>
      </c>
      <c r="T183" s="10">
        <f t="shared" si="16"/>
        <v>42177.408506944441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5">
        <f t="shared" si="13"/>
        <v>0</v>
      </c>
      <c r="Q184" t="str">
        <f t="shared" si="14"/>
        <v>film &amp; video</v>
      </c>
      <c r="R184" t="str">
        <f t="shared" si="17"/>
        <v>drama</v>
      </c>
      <c r="S184" s="10">
        <f t="shared" si="15"/>
        <v>42711.678611111107</v>
      </c>
      <c r="T184" s="10">
        <f t="shared" si="16"/>
        <v>42741.678611111107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35.856000000000002</v>
      </c>
      <c r="P185" s="5">
        <f t="shared" si="13"/>
        <v>373.5</v>
      </c>
      <c r="Q185" t="str">
        <f t="shared" si="14"/>
        <v>film &amp; video</v>
      </c>
      <c r="R185" t="str">
        <f t="shared" si="17"/>
        <v>drama</v>
      </c>
      <c r="S185" s="10">
        <f t="shared" si="15"/>
        <v>41939.476967592593</v>
      </c>
      <c r="T185" s="10">
        <f t="shared" si="16"/>
        <v>41969.518634259257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3.4000000000000004</v>
      </c>
      <c r="P186" s="5">
        <f t="shared" si="13"/>
        <v>25.5</v>
      </c>
      <c r="Q186" t="str">
        <f t="shared" si="14"/>
        <v>film &amp; video</v>
      </c>
      <c r="R186" t="str">
        <f t="shared" si="17"/>
        <v>drama</v>
      </c>
      <c r="S186" s="10">
        <f t="shared" si="15"/>
        <v>41825.45789351852</v>
      </c>
      <c r="T186" s="10">
        <f t="shared" si="16"/>
        <v>41882.832638888889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v>
      </c>
      <c r="P187" s="5">
        <f t="shared" si="13"/>
        <v>220</v>
      </c>
      <c r="Q187" t="str">
        <f t="shared" si="14"/>
        <v>film &amp; video</v>
      </c>
      <c r="R187" t="str">
        <f t="shared" si="17"/>
        <v>drama</v>
      </c>
      <c r="S187" s="10">
        <f t="shared" si="15"/>
        <v>42570.577997685185</v>
      </c>
      <c r="T187" s="10">
        <f t="shared" si="16"/>
        <v>42600.577997685185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5">
        <f t="shared" si="13"/>
        <v>0</v>
      </c>
      <c r="Q188" t="str">
        <f t="shared" si="14"/>
        <v>film &amp; video</v>
      </c>
      <c r="R188" t="str">
        <f t="shared" si="17"/>
        <v>drama</v>
      </c>
      <c r="S188" s="10">
        <f t="shared" si="15"/>
        <v>42767.479560185187</v>
      </c>
      <c r="T188" s="10">
        <f t="shared" si="16"/>
        <v>42797.499999999993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16</v>
      </c>
      <c r="P189" s="5">
        <f t="shared" si="13"/>
        <v>160</v>
      </c>
      <c r="Q189" t="str">
        <f t="shared" si="14"/>
        <v>film &amp; video</v>
      </c>
      <c r="R189" t="str">
        <f t="shared" si="17"/>
        <v>drama</v>
      </c>
      <c r="S189" s="10">
        <f t="shared" si="15"/>
        <v>42181.90112268518</v>
      </c>
      <c r="T189" s="10">
        <f t="shared" si="16"/>
        <v>42205.957638888889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5">
        <f t="shared" si="13"/>
        <v>0</v>
      </c>
      <c r="Q190" t="str">
        <f t="shared" si="14"/>
        <v>film &amp; video</v>
      </c>
      <c r="R190" t="str">
        <f t="shared" si="17"/>
        <v>drama</v>
      </c>
      <c r="S190" s="10">
        <f t="shared" si="15"/>
        <v>41856.849710648145</v>
      </c>
      <c r="T190" s="10">
        <f t="shared" si="16"/>
        <v>41886.849710648145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6.8999999999999992E-2</v>
      </c>
      <c r="P191" s="5">
        <f t="shared" si="13"/>
        <v>69</v>
      </c>
      <c r="Q191" t="str">
        <f t="shared" si="14"/>
        <v>film &amp; video</v>
      </c>
      <c r="R191" t="str">
        <f t="shared" si="17"/>
        <v>drama</v>
      </c>
      <c r="S191" s="10">
        <f t="shared" si="15"/>
        <v>42556.357372685183</v>
      </c>
      <c r="T191" s="10">
        <f t="shared" si="16"/>
        <v>42616.357372685183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0.41666666666666669</v>
      </c>
      <c r="P192" s="5">
        <f t="shared" si="13"/>
        <v>50</v>
      </c>
      <c r="Q192" t="str">
        <f t="shared" si="14"/>
        <v>film &amp; video</v>
      </c>
      <c r="R192" t="str">
        <f t="shared" si="17"/>
        <v>drama</v>
      </c>
      <c r="S192" s="10">
        <f t="shared" si="15"/>
        <v>42527.317662037036</v>
      </c>
      <c r="T192" s="10">
        <f t="shared" si="16"/>
        <v>42537.317662037036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5</v>
      </c>
      <c r="P193" s="5">
        <f t="shared" si="13"/>
        <v>83.333333333333329</v>
      </c>
      <c r="Q193" t="str">
        <f t="shared" si="14"/>
        <v>film &amp; video</v>
      </c>
      <c r="R193" t="str">
        <f t="shared" si="17"/>
        <v>drama</v>
      </c>
      <c r="S193" s="10">
        <f t="shared" si="15"/>
        <v>42239.108078703699</v>
      </c>
      <c r="T193" s="10">
        <f t="shared" si="16"/>
        <v>42279.108078703699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1.6999999999999999E-3</v>
      </c>
      <c r="P194" s="5">
        <f t="shared" si="13"/>
        <v>5.666666666666667</v>
      </c>
      <c r="Q194" t="str">
        <f t="shared" si="14"/>
        <v>film &amp; video</v>
      </c>
      <c r="R194" t="str">
        <f t="shared" si="17"/>
        <v>drama</v>
      </c>
      <c r="S194" s="10">
        <f t="shared" si="15"/>
        <v>41899.458703703705</v>
      </c>
      <c r="T194" s="10">
        <f t="shared" si="16"/>
        <v>41929.458703703705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E195/D195*100</f>
        <v>0</v>
      </c>
      <c r="P195" s="5">
        <f t="shared" ref="P195:P258" si="19">IFERROR(E195/L195,0)</f>
        <v>0</v>
      </c>
      <c r="Q195" t="str">
        <f t="shared" ref="Q195:Q258" si="20">LEFT(N195,SEARCH("/",N195)-1)</f>
        <v>film &amp; video</v>
      </c>
      <c r="R195" t="str">
        <f t="shared" si="17"/>
        <v>drama</v>
      </c>
      <c r="S195" s="10">
        <f t="shared" ref="S195:S258" si="21">J195/60/60/24+DATE(1970,1,1)-8/24</f>
        <v>41911.601458333331</v>
      </c>
      <c r="T195" s="10">
        <f t="shared" ref="T195:T258" si="22">I195/60/60/24+DATE(1970,1,1)-8/24</f>
        <v>41971.643124999995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0.12</v>
      </c>
      <c r="P196" s="5">
        <f t="shared" si="19"/>
        <v>1</v>
      </c>
      <c r="Q196" t="str">
        <f t="shared" si="20"/>
        <v>film &amp; video</v>
      </c>
      <c r="R196" t="str">
        <f t="shared" ref="R196:R259" si="23">RIGHT(N196,LEN(N196)-SEARCH("/",N196))</f>
        <v>drama</v>
      </c>
      <c r="S196" s="10">
        <f t="shared" si="21"/>
        <v>42375.663553240738</v>
      </c>
      <c r="T196" s="10">
        <f t="shared" si="22"/>
        <v>42435.663553240738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5">
        <f t="shared" si="19"/>
        <v>0</v>
      </c>
      <c r="Q197" t="str">
        <f t="shared" si="20"/>
        <v>film &amp; video</v>
      </c>
      <c r="R197" t="str">
        <f t="shared" si="23"/>
        <v>drama</v>
      </c>
      <c r="S197" s="10">
        <f t="shared" si="21"/>
        <v>42135.337175925924</v>
      </c>
      <c r="T197" s="10">
        <f t="shared" si="22"/>
        <v>42195.337175925924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41.857142857142861</v>
      </c>
      <c r="P198" s="5">
        <f t="shared" si="19"/>
        <v>77.10526315789474</v>
      </c>
      <c r="Q198" t="str">
        <f t="shared" si="20"/>
        <v>film &amp; video</v>
      </c>
      <c r="R198" t="str">
        <f t="shared" si="23"/>
        <v>drama</v>
      </c>
      <c r="S198" s="10">
        <f t="shared" si="21"/>
        <v>42259.209467592591</v>
      </c>
      <c r="T198" s="10">
        <f t="shared" si="22"/>
        <v>42287.541666666664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10.48</v>
      </c>
      <c r="P199" s="5">
        <f t="shared" si="19"/>
        <v>32.75</v>
      </c>
      <c r="Q199" t="str">
        <f t="shared" si="20"/>
        <v>film &amp; video</v>
      </c>
      <c r="R199" t="str">
        <f t="shared" si="23"/>
        <v>drama</v>
      </c>
      <c r="S199" s="10">
        <f t="shared" si="21"/>
        <v>42741.515046296299</v>
      </c>
      <c r="T199" s="10">
        <f t="shared" si="22"/>
        <v>42783.541666666664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1.1159999999999999</v>
      </c>
      <c r="P200" s="5">
        <f t="shared" si="19"/>
        <v>46.5</v>
      </c>
      <c r="Q200" t="str">
        <f t="shared" si="20"/>
        <v>film &amp; video</v>
      </c>
      <c r="R200" t="str">
        <f t="shared" si="23"/>
        <v>drama</v>
      </c>
      <c r="S200" s="10">
        <f t="shared" si="21"/>
        <v>41887.050023148149</v>
      </c>
      <c r="T200" s="10">
        <f t="shared" si="22"/>
        <v>41917.050023148149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5">
        <f t="shared" si="19"/>
        <v>0</v>
      </c>
      <c r="Q201" t="str">
        <f t="shared" si="20"/>
        <v>film &amp; video</v>
      </c>
      <c r="R201" t="str">
        <f t="shared" si="23"/>
        <v>drama</v>
      </c>
      <c r="S201" s="10">
        <f t="shared" si="21"/>
        <v>42583.790532407402</v>
      </c>
      <c r="T201" s="10">
        <f t="shared" si="22"/>
        <v>42613.790532407402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26.192500000000003</v>
      </c>
      <c r="P202" s="5">
        <f t="shared" si="19"/>
        <v>87.308333333333337</v>
      </c>
      <c r="Q202" t="str">
        <f t="shared" si="20"/>
        <v>film &amp; video</v>
      </c>
      <c r="R202" t="str">
        <f t="shared" si="23"/>
        <v>drama</v>
      </c>
      <c r="S202" s="10">
        <f t="shared" si="21"/>
        <v>41866.750034722223</v>
      </c>
      <c r="T202" s="10">
        <f t="shared" si="22"/>
        <v>41896.750034722223</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58.461538461538467</v>
      </c>
      <c r="P203" s="5">
        <f t="shared" si="19"/>
        <v>54.285714285714285</v>
      </c>
      <c r="Q203" t="str">
        <f t="shared" si="20"/>
        <v>film &amp; video</v>
      </c>
      <c r="R203" t="str">
        <f t="shared" si="23"/>
        <v>drama</v>
      </c>
      <c r="S203" s="10">
        <f t="shared" si="21"/>
        <v>42023.485289351847</v>
      </c>
      <c r="T203" s="10">
        <f t="shared" si="22"/>
        <v>42043.485289351847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5">
        <f t="shared" si="19"/>
        <v>0</v>
      </c>
      <c r="Q204" t="str">
        <f t="shared" si="20"/>
        <v>film &amp; video</v>
      </c>
      <c r="R204" t="str">
        <f t="shared" si="23"/>
        <v>drama</v>
      </c>
      <c r="S204" s="10">
        <f t="shared" si="21"/>
        <v>42255.594490740739</v>
      </c>
      <c r="T204" s="10">
        <f t="shared" si="22"/>
        <v>42285.540972222218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29.84</v>
      </c>
      <c r="P205" s="5">
        <f t="shared" si="19"/>
        <v>93.25</v>
      </c>
      <c r="Q205" t="str">
        <f t="shared" si="20"/>
        <v>film &amp; video</v>
      </c>
      <c r="R205" t="str">
        <f t="shared" si="23"/>
        <v>drama</v>
      </c>
      <c r="S205" s="10">
        <f t="shared" si="21"/>
        <v>41973.514629629623</v>
      </c>
      <c r="T205" s="10">
        <f t="shared" si="22"/>
        <v>42033.514629629623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50.721666666666664</v>
      </c>
      <c r="P206" s="5">
        <f t="shared" si="19"/>
        <v>117.68368136117556</v>
      </c>
      <c r="Q206" t="str">
        <f t="shared" si="20"/>
        <v>film &amp; video</v>
      </c>
      <c r="R206" t="str">
        <f t="shared" si="23"/>
        <v>drama</v>
      </c>
      <c r="S206" s="10">
        <f t="shared" si="21"/>
        <v>42556.250034722216</v>
      </c>
      <c r="T206" s="10">
        <f t="shared" si="22"/>
        <v>42586.250034722216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16.25</v>
      </c>
      <c r="P207" s="5">
        <f t="shared" si="19"/>
        <v>76.470588235294116</v>
      </c>
      <c r="Q207" t="str">
        <f t="shared" si="20"/>
        <v>film &amp; video</v>
      </c>
      <c r="R207" t="str">
        <f t="shared" si="23"/>
        <v>drama</v>
      </c>
      <c r="S207" s="10">
        <f t="shared" si="21"/>
        <v>42248.298865740733</v>
      </c>
      <c r="T207" s="10">
        <f t="shared" si="22"/>
        <v>42283.298865740733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5">
        <f t="shared" si="19"/>
        <v>0</v>
      </c>
      <c r="Q208" t="str">
        <f t="shared" si="20"/>
        <v>film &amp; video</v>
      </c>
      <c r="R208" t="str">
        <f t="shared" si="23"/>
        <v>drama</v>
      </c>
      <c r="S208" s="10">
        <f t="shared" si="21"/>
        <v>42566.67109953703</v>
      </c>
      <c r="T208" s="10">
        <f t="shared" si="22"/>
        <v>42587.67109953703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15.214285714285714</v>
      </c>
      <c r="P209" s="5">
        <f t="shared" si="19"/>
        <v>163.84615384615384</v>
      </c>
      <c r="Q209" t="str">
        <f t="shared" si="20"/>
        <v>film &amp; video</v>
      </c>
      <c r="R209" t="str">
        <f t="shared" si="23"/>
        <v>drama</v>
      </c>
      <c r="S209" s="10">
        <f t="shared" si="21"/>
        <v>41977.863865740735</v>
      </c>
      <c r="T209" s="10">
        <f t="shared" si="22"/>
        <v>42007.863865740735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5">
        <f t="shared" si="19"/>
        <v>0</v>
      </c>
      <c r="Q210" t="str">
        <f t="shared" si="20"/>
        <v>film &amp; video</v>
      </c>
      <c r="R210" t="str">
        <f t="shared" si="23"/>
        <v>drama</v>
      </c>
      <c r="S210" s="10">
        <f t="shared" si="21"/>
        <v>41959.03665509259</v>
      </c>
      <c r="T210" s="10">
        <f t="shared" si="22"/>
        <v>41989.03665509259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5">
        <f t="shared" si="19"/>
        <v>0</v>
      </c>
      <c r="Q211" t="str">
        <f t="shared" si="20"/>
        <v>film &amp; video</v>
      </c>
      <c r="R211" t="str">
        <f t="shared" si="23"/>
        <v>drama</v>
      </c>
      <c r="S211" s="10">
        <f t="shared" si="21"/>
        <v>42165.589525462965</v>
      </c>
      <c r="T211" s="10">
        <f t="shared" si="22"/>
        <v>42195.589525462965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25.25</v>
      </c>
      <c r="P212" s="5">
        <f t="shared" si="19"/>
        <v>91.818181818181813</v>
      </c>
      <c r="Q212" t="str">
        <f t="shared" si="20"/>
        <v>film &amp; video</v>
      </c>
      <c r="R212" t="str">
        <f t="shared" si="23"/>
        <v>drama</v>
      </c>
      <c r="S212" s="10">
        <f t="shared" si="21"/>
        <v>42248.731388888882</v>
      </c>
      <c r="T212" s="10">
        <f t="shared" si="22"/>
        <v>42277.874999999993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44.6</v>
      </c>
      <c r="P213" s="5">
        <f t="shared" si="19"/>
        <v>185.83333333333334</v>
      </c>
      <c r="Q213" t="str">
        <f t="shared" si="20"/>
        <v>film &amp; video</v>
      </c>
      <c r="R213" t="str">
        <f t="shared" si="23"/>
        <v>drama</v>
      </c>
      <c r="S213" s="10">
        <f t="shared" si="21"/>
        <v>42235.826585648152</v>
      </c>
      <c r="T213" s="10">
        <f t="shared" si="22"/>
        <v>42265.826585648152</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1.5873015873015872E-2</v>
      </c>
      <c r="P214" s="5">
        <f t="shared" si="19"/>
        <v>1</v>
      </c>
      <c r="Q214" t="str">
        <f t="shared" si="20"/>
        <v>film &amp; video</v>
      </c>
      <c r="R214" t="str">
        <f t="shared" si="23"/>
        <v>drama</v>
      </c>
      <c r="S214" s="10">
        <f t="shared" si="21"/>
        <v>42416.547685185178</v>
      </c>
      <c r="T214" s="10">
        <f t="shared" si="22"/>
        <v>42476.506018518521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0.04</v>
      </c>
      <c r="P215" s="5">
        <f t="shared" si="19"/>
        <v>20</v>
      </c>
      <c r="Q215" t="str">
        <f t="shared" si="20"/>
        <v>film &amp; video</v>
      </c>
      <c r="R215" t="str">
        <f t="shared" si="23"/>
        <v>drama</v>
      </c>
      <c r="S215" s="10">
        <f t="shared" si="21"/>
        <v>42202.260960648149</v>
      </c>
      <c r="T215" s="10">
        <f t="shared" si="22"/>
        <v>42232.254641203697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8.0000000000000002E-3</v>
      </c>
      <c r="P216" s="5">
        <f t="shared" si="19"/>
        <v>1</v>
      </c>
      <c r="Q216" t="str">
        <f t="shared" si="20"/>
        <v>film &amp; video</v>
      </c>
      <c r="R216" t="str">
        <f t="shared" si="23"/>
        <v>drama</v>
      </c>
      <c r="S216" s="10">
        <f t="shared" si="21"/>
        <v>42009.307280092595</v>
      </c>
      <c r="T216" s="10">
        <f t="shared" si="22"/>
        <v>42069.307280092595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0.22727272727272727</v>
      </c>
      <c r="P217" s="5">
        <f t="shared" si="19"/>
        <v>10</v>
      </c>
      <c r="Q217" t="str">
        <f t="shared" si="20"/>
        <v>film &amp; video</v>
      </c>
      <c r="R217" t="str">
        <f t="shared" si="23"/>
        <v>drama</v>
      </c>
      <c r="S217" s="10">
        <f t="shared" si="21"/>
        <v>42374.896782407406</v>
      </c>
      <c r="T217" s="10">
        <f t="shared" si="22"/>
        <v>42417.665972222218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55.698440000000005</v>
      </c>
      <c r="P218" s="5">
        <f t="shared" si="19"/>
        <v>331.53833333333336</v>
      </c>
      <c r="Q218" t="str">
        <f t="shared" si="20"/>
        <v>film &amp; video</v>
      </c>
      <c r="R218" t="str">
        <f t="shared" si="23"/>
        <v>drama</v>
      </c>
      <c r="S218" s="10">
        <f t="shared" si="21"/>
        <v>42066.625428240739</v>
      </c>
      <c r="T218" s="10">
        <f t="shared" si="22"/>
        <v>42116.583761574067</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11.943</v>
      </c>
      <c r="P219" s="5">
        <f t="shared" si="19"/>
        <v>314.28947368421052</v>
      </c>
      <c r="Q219" t="str">
        <f t="shared" si="20"/>
        <v>film &amp; video</v>
      </c>
      <c r="R219" t="str">
        <f t="shared" si="23"/>
        <v>drama</v>
      </c>
      <c r="S219" s="10">
        <f t="shared" si="21"/>
        <v>41970.307280092595</v>
      </c>
      <c r="T219" s="10">
        <f t="shared" si="22"/>
        <v>42001.307280092595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2</v>
      </c>
      <c r="P220" s="5">
        <f t="shared" si="19"/>
        <v>100</v>
      </c>
      <c r="Q220" t="str">
        <f t="shared" si="20"/>
        <v>film &amp; video</v>
      </c>
      <c r="R220" t="str">
        <f t="shared" si="23"/>
        <v>drama</v>
      </c>
      <c r="S220" s="10">
        <f t="shared" si="21"/>
        <v>42079.295011574075</v>
      </c>
      <c r="T220" s="10">
        <f t="shared" si="22"/>
        <v>42139.295011574075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17.630000000000003</v>
      </c>
      <c r="P221" s="5">
        <f t="shared" si="19"/>
        <v>115.98684210526316</v>
      </c>
      <c r="Q221" t="str">
        <f t="shared" si="20"/>
        <v>film &amp; video</v>
      </c>
      <c r="R221" t="str">
        <f t="shared" si="23"/>
        <v>drama</v>
      </c>
      <c r="S221" s="10">
        <f t="shared" si="21"/>
        <v>42428.993344907409</v>
      </c>
      <c r="T221" s="10">
        <f t="shared" si="22"/>
        <v>42460.957638888889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0.72</v>
      </c>
      <c r="P222" s="5">
        <f t="shared" si="19"/>
        <v>120</v>
      </c>
      <c r="Q222" t="str">
        <f t="shared" si="20"/>
        <v>film &amp; video</v>
      </c>
      <c r="R222" t="str">
        <f t="shared" si="23"/>
        <v>drama</v>
      </c>
      <c r="S222" s="10">
        <f t="shared" si="21"/>
        <v>42195.310532407406</v>
      </c>
      <c r="T222" s="10">
        <f t="shared" si="22"/>
        <v>42236.504166666658</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5">
        <f t="shared" si="19"/>
        <v>0</v>
      </c>
      <c r="Q223" t="str">
        <f t="shared" si="20"/>
        <v>film &amp; video</v>
      </c>
      <c r="R223" t="str">
        <f t="shared" si="23"/>
        <v>drama</v>
      </c>
      <c r="S223" s="10">
        <f t="shared" si="21"/>
        <v>42031.504212962966</v>
      </c>
      <c r="T223" s="10">
        <f t="shared" si="22"/>
        <v>42091.462546296294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13</v>
      </c>
      <c r="P224" s="5">
        <f t="shared" si="19"/>
        <v>65</v>
      </c>
      <c r="Q224" t="str">
        <f t="shared" si="20"/>
        <v>film &amp; video</v>
      </c>
      <c r="R224" t="str">
        <f t="shared" si="23"/>
        <v>drama</v>
      </c>
      <c r="S224" s="10">
        <f t="shared" si="21"/>
        <v>42031.436550925922</v>
      </c>
      <c r="T224" s="10">
        <f t="shared" si="22"/>
        <v>42089.777083333327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5">
        <f t="shared" si="19"/>
        <v>0</v>
      </c>
      <c r="Q225" t="str">
        <f t="shared" si="20"/>
        <v>film &amp; video</v>
      </c>
      <c r="R225" t="str">
        <f t="shared" si="23"/>
        <v>drama</v>
      </c>
      <c r="S225" s="10">
        <f t="shared" si="21"/>
        <v>42481.714699074073</v>
      </c>
      <c r="T225" s="10">
        <f t="shared" si="22"/>
        <v>42511.711805555555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5">
        <f t="shared" si="19"/>
        <v>0</v>
      </c>
      <c r="Q226" t="str">
        <f t="shared" si="20"/>
        <v>film &amp; video</v>
      </c>
      <c r="R226" t="str">
        <f t="shared" si="23"/>
        <v>drama</v>
      </c>
      <c r="S226" s="10">
        <f t="shared" si="21"/>
        <v>42134.901921296296</v>
      </c>
      <c r="T226" s="10">
        <f t="shared" si="22"/>
        <v>42194.901921296296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5">
        <f t="shared" si="19"/>
        <v>0</v>
      </c>
      <c r="Q227" t="str">
        <f t="shared" si="20"/>
        <v>film &amp; video</v>
      </c>
      <c r="R227" t="str">
        <f t="shared" si="23"/>
        <v>drama</v>
      </c>
      <c r="S227" s="10">
        <f t="shared" si="21"/>
        <v>42438.627939814811</v>
      </c>
      <c r="T227" s="10">
        <f t="shared" si="22"/>
        <v>42468.586273148147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0.86206896551724133</v>
      </c>
      <c r="P228" s="5">
        <f t="shared" si="19"/>
        <v>125</v>
      </c>
      <c r="Q228" t="str">
        <f t="shared" si="20"/>
        <v>film &amp; video</v>
      </c>
      <c r="R228" t="str">
        <f t="shared" si="23"/>
        <v>drama</v>
      </c>
      <c r="S228" s="10">
        <f t="shared" si="21"/>
        <v>42106.332685185182</v>
      </c>
      <c r="T228" s="10">
        <f t="shared" si="22"/>
        <v>42155.061805555553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5">
        <f t="shared" si="19"/>
        <v>0</v>
      </c>
      <c r="Q229" t="str">
        <f t="shared" si="20"/>
        <v>film &amp; video</v>
      </c>
      <c r="R229" t="str">
        <f t="shared" si="23"/>
        <v>drama</v>
      </c>
      <c r="S229" s="10">
        <f t="shared" si="21"/>
        <v>42164.560659722221</v>
      </c>
      <c r="T229" s="10">
        <f t="shared" si="22"/>
        <v>42194.560659722221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5">
        <f t="shared" si="19"/>
        <v>0</v>
      </c>
      <c r="Q230" t="str">
        <f t="shared" si="20"/>
        <v>film &amp; video</v>
      </c>
      <c r="R230" t="str">
        <f t="shared" si="23"/>
        <v>drama</v>
      </c>
      <c r="S230" s="10">
        <f t="shared" si="21"/>
        <v>42096.353067129625</v>
      </c>
      <c r="T230" s="10">
        <f t="shared" si="22"/>
        <v>42156.353067129625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5">
        <f t="shared" si="19"/>
        <v>0</v>
      </c>
      <c r="Q231" t="str">
        <f t="shared" si="20"/>
        <v>film &amp; video</v>
      </c>
      <c r="R231" t="str">
        <f t="shared" si="23"/>
        <v>drama</v>
      </c>
      <c r="S231" s="10">
        <f t="shared" si="21"/>
        <v>42383.600659722222</v>
      </c>
      <c r="T231" s="10">
        <f t="shared" si="22"/>
        <v>42413.600659722222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0.4</v>
      </c>
      <c r="P232" s="5">
        <f t="shared" si="19"/>
        <v>30</v>
      </c>
      <c r="Q232" t="str">
        <f t="shared" si="20"/>
        <v>film &amp; video</v>
      </c>
      <c r="R232" t="str">
        <f t="shared" si="23"/>
        <v>drama</v>
      </c>
      <c r="S232" s="10">
        <f t="shared" si="21"/>
        <v>42129.443877314807</v>
      </c>
      <c r="T232" s="10">
        <f t="shared" si="22"/>
        <v>42159.443877314807</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5">
        <f t="shared" si="19"/>
        <v>0</v>
      </c>
      <c r="Q233" t="str">
        <f t="shared" si="20"/>
        <v>film &amp; video</v>
      </c>
      <c r="R233" t="str">
        <f t="shared" si="23"/>
        <v>drama</v>
      </c>
      <c r="S233" s="10">
        <f t="shared" si="21"/>
        <v>42341.625590277778</v>
      </c>
      <c r="T233" s="10">
        <f t="shared" si="22"/>
        <v>42371.625590277778</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v>
      </c>
      <c r="P234" s="5">
        <f t="shared" si="19"/>
        <v>15.714285714285714</v>
      </c>
      <c r="Q234" t="str">
        <f t="shared" si="20"/>
        <v>film &amp; video</v>
      </c>
      <c r="R234" t="str">
        <f t="shared" si="23"/>
        <v>drama</v>
      </c>
      <c r="S234" s="10">
        <f t="shared" si="21"/>
        <v>42032.492430555554</v>
      </c>
      <c r="T234" s="10">
        <f t="shared" si="22"/>
        <v>42062.492430555554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5">
        <f t="shared" si="19"/>
        <v>0</v>
      </c>
      <c r="Q235" t="str">
        <f t="shared" si="20"/>
        <v>film &amp; video</v>
      </c>
      <c r="R235" t="str">
        <f t="shared" si="23"/>
        <v>drama</v>
      </c>
      <c r="S235" s="10">
        <f t="shared" si="21"/>
        <v>42612.578379629624</v>
      </c>
      <c r="T235" s="10">
        <f t="shared" si="22"/>
        <v>42642.578379629624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40.1</v>
      </c>
      <c r="P236" s="5">
        <f t="shared" si="19"/>
        <v>80.2</v>
      </c>
      <c r="Q236" t="str">
        <f t="shared" si="20"/>
        <v>film &amp; video</v>
      </c>
      <c r="R236" t="str">
        <f t="shared" si="23"/>
        <v>drama</v>
      </c>
      <c r="S236" s="10">
        <f t="shared" si="21"/>
        <v>42135.70207175926</v>
      </c>
      <c r="T236" s="10">
        <f t="shared" si="22"/>
        <v>42175.70207175926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5">
        <f t="shared" si="19"/>
        <v>0</v>
      </c>
      <c r="Q237" t="str">
        <f t="shared" si="20"/>
        <v>film &amp; video</v>
      </c>
      <c r="R237" t="str">
        <f t="shared" si="23"/>
        <v>drama</v>
      </c>
      <c r="S237" s="10">
        <f t="shared" si="21"/>
        <v>42164.575196759259</v>
      </c>
      <c r="T237" s="10">
        <f t="shared" si="22"/>
        <v>42194.575196759259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5">
        <f t="shared" si="19"/>
        <v>0</v>
      </c>
      <c r="Q238" t="str">
        <f t="shared" si="20"/>
        <v>film &amp; video</v>
      </c>
      <c r="R238" t="str">
        <f t="shared" si="23"/>
        <v>drama</v>
      </c>
      <c r="S238" s="10">
        <f t="shared" si="21"/>
        <v>42320.751145833325</v>
      </c>
      <c r="T238" s="10">
        <f t="shared" si="22"/>
        <v>42373.666666666664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0.33333333333333337</v>
      </c>
      <c r="P239" s="5">
        <f t="shared" si="19"/>
        <v>50</v>
      </c>
      <c r="Q239" t="str">
        <f t="shared" si="20"/>
        <v>film &amp; video</v>
      </c>
      <c r="R239" t="str">
        <f t="shared" si="23"/>
        <v>drama</v>
      </c>
      <c r="S239" s="10">
        <f t="shared" si="21"/>
        <v>42377.243854166663</v>
      </c>
      <c r="T239" s="10">
        <f t="shared" si="22"/>
        <v>42437.243854166663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5">
        <f t="shared" si="19"/>
        <v>0</v>
      </c>
      <c r="Q240" t="str">
        <f t="shared" si="20"/>
        <v>film &amp; video</v>
      </c>
      <c r="R240" t="str">
        <f t="shared" si="23"/>
        <v>drama</v>
      </c>
      <c r="S240" s="10">
        <f t="shared" si="21"/>
        <v>42713.629166666658</v>
      </c>
      <c r="T240" s="10">
        <f t="shared" si="22"/>
        <v>42734.041666666664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25</v>
      </c>
      <c r="P241" s="5">
        <f t="shared" si="19"/>
        <v>50</v>
      </c>
      <c r="Q241" t="str">
        <f t="shared" si="20"/>
        <v>film &amp; video</v>
      </c>
      <c r="R241" t="str">
        <f t="shared" si="23"/>
        <v>drama</v>
      </c>
      <c r="S241" s="10">
        <f t="shared" si="21"/>
        <v>42296.776967592588</v>
      </c>
      <c r="T241" s="10">
        <f t="shared" si="22"/>
        <v>42316.166666666664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5">
        <f t="shared" si="19"/>
        <v>117.84759124087591</v>
      </c>
      <c r="Q242" t="str">
        <f t="shared" si="20"/>
        <v>film &amp; video</v>
      </c>
      <c r="R242" t="str">
        <f t="shared" si="23"/>
        <v>documentary</v>
      </c>
      <c r="S242" s="10">
        <f t="shared" si="21"/>
        <v>41354.375127314815</v>
      </c>
      <c r="T242" s="10">
        <f t="shared" si="22"/>
        <v>41399.375127314815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5">
        <f t="shared" si="19"/>
        <v>109.04255319148936</v>
      </c>
      <c r="Q243" t="str">
        <f t="shared" si="20"/>
        <v>film &amp; video</v>
      </c>
      <c r="R243" t="str">
        <f t="shared" si="23"/>
        <v>documentary</v>
      </c>
      <c r="S243" s="10">
        <f t="shared" si="21"/>
        <v>41949.364629629628</v>
      </c>
      <c r="T243" s="10">
        <f t="shared" si="22"/>
        <v>41994.364629629628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113.46153846153845</v>
      </c>
      <c r="P244" s="5">
        <f t="shared" si="19"/>
        <v>73.019801980198025</v>
      </c>
      <c r="Q244" t="str">
        <f t="shared" si="20"/>
        <v>film &amp; video</v>
      </c>
      <c r="R244" t="str">
        <f t="shared" si="23"/>
        <v>documentary</v>
      </c>
      <c r="S244" s="10">
        <f t="shared" si="21"/>
        <v>40862.15960648148</v>
      </c>
      <c r="T244" s="10">
        <f t="shared" si="22"/>
        <v>40897.15960648148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102.592</v>
      </c>
      <c r="P245" s="5">
        <f t="shared" si="19"/>
        <v>78.195121951219505</v>
      </c>
      <c r="Q245" t="str">
        <f t="shared" si="20"/>
        <v>film &amp; video</v>
      </c>
      <c r="R245" t="str">
        <f t="shared" si="23"/>
        <v>documentary</v>
      </c>
      <c r="S245" s="10">
        <f t="shared" si="21"/>
        <v>41661.714166666665</v>
      </c>
      <c r="T245" s="10">
        <f t="shared" si="22"/>
        <v>41691.714166666665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5">
        <f t="shared" si="19"/>
        <v>47.398809523809526</v>
      </c>
      <c r="Q246" t="str">
        <f t="shared" si="20"/>
        <v>film &amp; video</v>
      </c>
      <c r="R246" t="str">
        <f t="shared" si="23"/>
        <v>documentary</v>
      </c>
      <c r="S246" s="10">
        <f t="shared" si="21"/>
        <v>40212.990266203698</v>
      </c>
      <c r="T246" s="10">
        <f t="shared" si="22"/>
        <v>40252.962499999994</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103.71999999999998</v>
      </c>
      <c r="P247" s="5">
        <f t="shared" si="19"/>
        <v>54.020833333333336</v>
      </c>
      <c r="Q247" t="str">
        <f t="shared" si="20"/>
        <v>film &amp; video</v>
      </c>
      <c r="R247" t="str">
        <f t="shared" si="23"/>
        <v>documentary</v>
      </c>
      <c r="S247" s="10">
        <f t="shared" si="21"/>
        <v>41106.719733796293</v>
      </c>
      <c r="T247" s="10">
        <f t="shared" si="22"/>
        <v>41136.719733796293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305.46000000000004</v>
      </c>
      <c r="P248" s="5">
        <f t="shared" si="19"/>
        <v>68.488789237668158</v>
      </c>
      <c r="Q248" t="str">
        <f t="shared" si="20"/>
        <v>film &amp; video</v>
      </c>
      <c r="R248" t="str">
        <f t="shared" si="23"/>
        <v>documentary</v>
      </c>
      <c r="S248" s="10">
        <f t="shared" si="21"/>
        <v>40480.030150462961</v>
      </c>
      <c r="T248" s="10">
        <f t="shared" si="22"/>
        <v>40530.071817129625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5">
        <f t="shared" si="19"/>
        <v>108.14516129032258</v>
      </c>
      <c r="Q249" t="str">
        <f t="shared" si="20"/>
        <v>film &amp; video</v>
      </c>
      <c r="R249" t="str">
        <f t="shared" si="23"/>
        <v>documentary</v>
      </c>
      <c r="S249" s="10">
        <f t="shared" si="21"/>
        <v>40430.270995370367</v>
      </c>
      <c r="T249" s="10">
        <f t="shared" si="22"/>
        <v>40466.818749999999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5">
        <f t="shared" si="19"/>
        <v>589.95205479452056</v>
      </c>
      <c r="Q250" t="str">
        <f t="shared" si="20"/>
        <v>film &amp; video</v>
      </c>
      <c r="R250" t="str">
        <f t="shared" si="23"/>
        <v>documentary</v>
      </c>
      <c r="S250" s="10">
        <f t="shared" si="21"/>
        <v>40870.441076388888</v>
      </c>
      <c r="T250" s="10">
        <f t="shared" si="22"/>
        <v>40915.441076388888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5">
        <f t="shared" si="19"/>
        <v>48.051063829787232</v>
      </c>
      <c r="Q251" t="str">
        <f t="shared" si="20"/>
        <v>film &amp; video</v>
      </c>
      <c r="R251" t="str">
        <f t="shared" si="23"/>
        <v>documentary</v>
      </c>
      <c r="S251" s="10">
        <f t="shared" si="21"/>
        <v>40332.590509259258</v>
      </c>
      <c r="T251" s="10">
        <f t="shared" si="22"/>
        <v>40412.402777777774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5">
        <f t="shared" si="19"/>
        <v>72.482837528604122</v>
      </c>
      <c r="Q252" t="str">
        <f t="shared" si="20"/>
        <v>film &amp; video</v>
      </c>
      <c r="R252" t="str">
        <f t="shared" si="23"/>
        <v>documentary</v>
      </c>
      <c r="S252" s="10">
        <f t="shared" si="21"/>
        <v>41401.232534722221</v>
      </c>
      <c r="T252" s="10">
        <f t="shared" si="22"/>
        <v>41431.232534722221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5">
        <f t="shared" si="19"/>
        <v>57.077922077922075</v>
      </c>
      <c r="Q253" t="str">
        <f t="shared" si="20"/>
        <v>film &amp; video</v>
      </c>
      <c r="R253" t="str">
        <f t="shared" si="23"/>
        <v>documentary</v>
      </c>
      <c r="S253" s="10">
        <f t="shared" si="21"/>
        <v>41013.454236111109</v>
      </c>
      <c r="T253" s="10">
        <f t="shared" si="22"/>
        <v>41045.458333333328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184.56</v>
      </c>
      <c r="P254" s="5">
        <f t="shared" si="19"/>
        <v>85.444444444444443</v>
      </c>
      <c r="Q254" t="str">
        <f t="shared" si="20"/>
        <v>film &amp; video</v>
      </c>
      <c r="R254" t="str">
        <f t="shared" si="23"/>
        <v>documentary</v>
      </c>
      <c r="S254" s="10">
        <f t="shared" si="21"/>
        <v>40266.329375000001</v>
      </c>
      <c r="T254" s="10">
        <f t="shared" si="22"/>
        <v>40329.832638888889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100.73333333333335</v>
      </c>
      <c r="P255" s="5">
        <f t="shared" si="19"/>
        <v>215.85714285714286</v>
      </c>
      <c r="Q255" t="str">
        <f t="shared" si="20"/>
        <v>film &amp; video</v>
      </c>
      <c r="R255" t="str">
        <f t="shared" si="23"/>
        <v>documentary</v>
      </c>
      <c r="S255" s="10">
        <f t="shared" si="21"/>
        <v>40924.31753472222</v>
      </c>
      <c r="T255" s="10">
        <f t="shared" si="22"/>
        <v>40954.31753472222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116.94725</v>
      </c>
      <c r="P256" s="5">
        <f t="shared" si="19"/>
        <v>89.38643312101911</v>
      </c>
      <c r="Q256" t="str">
        <f t="shared" si="20"/>
        <v>film &amp; video</v>
      </c>
      <c r="R256" t="str">
        <f t="shared" si="23"/>
        <v>documentary</v>
      </c>
      <c r="S256" s="10">
        <f t="shared" si="21"/>
        <v>42263.619328703695</v>
      </c>
      <c r="T256" s="10">
        <f t="shared" si="22"/>
        <v>42293.749999999993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5">
        <f t="shared" si="19"/>
        <v>45.418404255319146</v>
      </c>
      <c r="Q257" t="str">
        <f t="shared" si="20"/>
        <v>film &amp; video</v>
      </c>
      <c r="R257" t="str">
        <f t="shared" si="23"/>
        <v>documentary</v>
      </c>
      <c r="S257" s="10">
        <f t="shared" si="21"/>
        <v>40588.193078703705</v>
      </c>
      <c r="T257" s="10">
        <f t="shared" si="22"/>
        <v>40618.151412037034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5">
        <f t="shared" si="19"/>
        <v>65.756363636363631</v>
      </c>
      <c r="Q258" t="str">
        <f t="shared" si="20"/>
        <v>film &amp; video</v>
      </c>
      <c r="R258" t="str">
        <f t="shared" si="23"/>
        <v>documentary</v>
      </c>
      <c r="S258" s="10">
        <f t="shared" si="21"/>
        <v>41319.435960648145</v>
      </c>
      <c r="T258" s="10">
        <f t="shared" si="22"/>
        <v>41349.435960648145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E259/D259*100</f>
        <v>106.72648571428572</v>
      </c>
      <c r="P259" s="5">
        <f t="shared" ref="P259:P322" si="25">IFERROR(E259/L259,0)</f>
        <v>66.70405357142856</v>
      </c>
      <c r="Q259" t="str">
        <f t="shared" ref="Q259:Q322" si="26">LEFT(N259,SEARCH("/",N259)-1)</f>
        <v>film &amp; video</v>
      </c>
      <c r="R259" t="str">
        <f t="shared" si="23"/>
        <v>documentary</v>
      </c>
      <c r="S259" s="10">
        <f t="shared" ref="S259:S322" si="27">J259/60/60/24+DATE(1970,1,1)-8/24</f>
        <v>42479.293541666666</v>
      </c>
      <c r="T259" s="10">
        <f t="shared" ref="T259:T322" si="28">I259/60/60/24+DATE(1970,1,1)-8/24</f>
        <v>42509.293541666666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5">
        <f t="shared" si="25"/>
        <v>83.345930232558146</v>
      </c>
      <c r="Q260" t="str">
        <f t="shared" si="26"/>
        <v>film &amp; video</v>
      </c>
      <c r="R260" t="str">
        <f t="shared" ref="R260:R323" si="29">RIGHT(N260,LEN(N260)-SEARCH("/",N260))</f>
        <v>documentary</v>
      </c>
      <c r="S260" s="10">
        <f t="shared" si="27"/>
        <v>40681.718356481477</v>
      </c>
      <c r="T260" s="10">
        <f t="shared" si="28"/>
        <v>40711.718356481477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131.93789333333334</v>
      </c>
      <c r="P261" s="5">
        <f t="shared" si="25"/>
        <v>105.04609341825902</v>
      </c>
      <c r="Q261" t="str">
        <f t="shared" si="26"/>
        <v>film &amp; video</v>
      </c>
      <c r="R261" t="str">
        <f t="shared" si="29"/>
        <v>documentary</v>
      </c>
      <c r="S261" s="10">
        <f t="shared" si="27"/>
        <v>42072.404733796291</v>
      </c>
      <c r="T261" s="10">
        <f t="shared" si="28"/>
        <v>42102.404733796291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v>
      </c>
      <c r="P262" s="5">
        <f t="shared" si="25"/>
        <v>120.90909090909091</v>
      </c>
      <c r="Q262" t="str">
        <f t="shared" si="26"/>
        <v>film &amp; video</v>
      </c>
      <c r="R262" t="str">
        <f t="shared" si="29"/>
        <v>documentary</v>
      </c>
      <c r="S262" s="10">
        <f t="shared" si="27"/>
        <v>40330.422210648147</v>
      </c>
      <c r="T262" s="10">
        <f t="shared" si="28"/>
        <v>40376.082638888889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v>
      </c>
      <c r="P263" s="5">
        <f t="shared" si="25"/>
        <v>97.63636363636364</v>
      </c>
      <c r="Q263" t="str">
        <f t="shared" si="26"/>
        <v>film &amp; video</v>
      </c>
      <c r="R263" t="str">
        <f t="shared" si="29"/>
        <v>documentary</v>
      </c>
      <c r="S263" s="10">
        <f t="shared" si="27"/>
        <v>41017.552129629628</v>
      </c>
      <c r="T263" s="10">
        <f t="shared" si="28"/>
        <v>41067.288194444445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240</v>
      </c>
      <c r="P264" s="5">
        <f t="shared" si="25"/>
        <v>41.379310344827587</v>
      </c>
      <c r="Q264" t="str">
        <f t="shared" si="26"/>
        <v>film &amp; video</v>
      </c>
      <c r="R264" t="str">
        <f t="shared" si="29"/>
        <v>documentary</v>
      </c>
      <c r="S264" s="10">
        <f t="shared" si="27"/>
        <v>40554.914675925924</v>
      </c>
      <c r="T264" s="10">
        <f t="shared" si="28"/>
        <v>40599.914675925924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118.08108</v>
      </c>
      <c r="P265" s="5">
        <f t="shared" si="25"/>
        <v>30.654485981308412</v>
      </c>
      <c r="Q265" t="str">
        <f t="shared" si="26"/>
        <v>film &amp; video</v>
      </c>
      <c r="R265" t="str">
        <f t="shared" si="29"/>
        <v>documentary</v>
      </c>
      <c r="S265" s="10">
        <f t="shared" si="27"/>
        <v>41149.621458333328</v>
      </c>
      <c r="T265" s="10">
        <f t="shared" si="28"/>
        <v>41179.621458333328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5">
        <f t="shared" si="25"/>
        <v>64.945054945054949</v>
      </c>
      <c r="Q266" t="str">
        <f t="shared" si="26"/>
        <v>film &amp; video</v>
      </c>
      <c r="R266" t="str">
        <f t="shared" si="29"/>
        <v>documentary</v>
      </c>
      <c r="S266" s="10">
        <f t="shared" si="27"/>
        <v>41010.286979166667</v>
      </c>
      <c r="T266" s="10">
        <f t="shared" si="28"/>
        <v>41040.286979166667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5">
        <f t="shared" si="25"/>
        <v>95.775862068965523</v>
      </c>
      <c r="Q267" t="str">
        <f t="shared" si="26"/>
        <v>film &amp; video</v>
      </c>
      <c r="R267" t="str">
        <f t="shared" si="29"/>
        <v>documentary</v>
      </c>
      <c r="S267" s="10">
        <f t="shared" si="27"/>
        <v>40266.912384259253</v>
      </c>
      <c r="T267" s="10">
        <f t="shared" si="28"/>
        <v>40308.511111111111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v>
      </c>
      <c r="P268" s="5">
        <f t="shared" si="25"/>
        <v>40.416666666666664</v>
      </c>
      <c r="Q268" t="str">
        <f t="shared" si="26"/>
        <v>film &amp; video</v>
      </c>
      <c r="R268" t="str">
        <f t="shared" si="29"/>
        <v>documentary</v>
      </c>
      <c r="S268" s="10">
        <f t="shared" si="27"/>
        <v>40204.841516203705</v>
      </c>
      <c r="T268" s="10">
        <f t="shared" si="28"/>
        <v>40290.82708333333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131.62883248730967</v>
      </c>
      <c r="P269" s="5">
        <f t="shared" si="25"/>
        <v>78.578424242424248</v>
      </c>
      <c r="Q269" t="str">
        <f t="shared" si="26"/>
        <v>film &amp; video</v>
      </c>
      <c r="R269" t="str">
        <f t="shared" si="29"/>
        <v>documentary</v>
      </c>
      <c r="S269" s="10">
        <f t="shared" si="27"/>
        <v>41785.119201388887</v>
      </c>
      <c r="T269" s="10">
        <f t="shared" si="28"/>
        <v>41815.119201388887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v>
      </c>
      <c r="P270" s="5">
        <f t="shared" si="25"/>
        <v>50.18018018018018</v>
      </c>
      <c r="Q270" t="str">
        <f t="shared" si="26"/>
        <v>film &amp; video</v>
      </c>
      <c r="R270" t="str">
        <f t="shared" si="29"/>
        <v>documentary</v>
      </c>
      <c r="S270" s="10">
        <f t="shared" si="27"/>
        <v>40808.819189814814</v>
      </c>
      <c r="T270" s="10">
        <f t="shared" si="28"/>
        <v>40853.860856481479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147.23376999999999</v>
      </c>
      <c r="P271" s="5">
        <f t="shared" si="25"/>
        <v>92.251735588972423</v>
      </c>
      <c r="Q271" t="str">
        <f t="shared" si="26"/>
        <v>film &amp; video</v>
      </c>
      <c r="R271" t="str">
        <f t="shared" si="29"/>
        <v>documentary</v>
      </c>
      <c r="S271" s="10">
        <f t="shared" si="27"/>
        <v>42757.863680555551</v>
      </c>
      <c r="T271" s="10">
        <f t="shared" si="28"/>
        <v>42787.863680555551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152.60869565217391</v>
      </c>
      <c r="P272" s="5">
        <f t="shared" si="25"/>
        <v>57.540983606557376</v>
      </c>
      <c r="Q272" t="str">
        <f t="shared" si="26"/>
        <v>film &amp; video</v>
      </c>
      <c r="R272" t="str">
        <f t="shared" si="29"/>
        <v>documentary</v>
      </c>
      <c r="S272" s="10">
        <f t="shared" si="27"/>
        <v>40637.533217592587</v>
      </c>
      <c r="T272" s="10">
        <f t="shared" si="28"/>
        <v>40687.833333333328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104.67999999999999</v>
      </c>
      <c r="P273" s="5">
        <f t="shared" si="25"/>
        <v>109.42160278745645</v>
      </c>
      <c r="Q273" t="str">
        <f t="shared" si="26"/>
        <v>film &amp; video</v>
      </c>
      <c r="R273" t="str">
        <f t="shared" si="29"/>
        <v>documentary</v>
      </c>
      <c r="S273" s="10">
        <f t="shared" si="27"/>
        <v>41611.766909722224</v>
      </c>
      <c r="T273" s="10">
        <f t="shared" si="28"/>
        <v>41641</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177.43366666666668</v>
      </c>
      <c r="P274" s="5">
        <f t="shared" si="25"/>
        <v>81.892461538461546</v>
      </c>
      <c r="Q274" t="str">
        <f t="shared" si="26"/>
        <v>film &amp; video</v>
      </c>
      <c r="R274" t="str">
        <f t="shared" si="29"/>
        <v>documentary</v>
      </c>
      <c r="S274" s="10">
        <f t="shared" si="27"/>
        <v>40235.567025462959</v>
      </c>
      <c r="T274" s="10">
        <f t="shared" si="28"/>
        <v>40296.450694444444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5">
        <f t="shared" si="25"/>
        <v>45.667711864406776</v>
      </c>
      <c r="Q275" t="str">
        <f t="shared" si="26"/>
        <v>film &amp; video</v>
      </c>
      <c r="R275" t="str">
        <f t="shared" si="29"/>
        <v>documentary</v>
      </c>
      <c r="S275" s="10">
        <f t="shared" si="27"/>
        <v>40697.16511574074</v>
      </c>
      <c r="T275" s="10">
        <f t="shared" si="28"/>
        <v>40727.16511574074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5">
        <f t="shared" si="25"/>
        <v>55.221238938053098</v>
      </c>
      <c r="Q276" t="str">
        <f t="shared" si="26"/>
        <v>film &amp; video</v>
      </c>
      <c r="R276" t="str">
        <f t="shared" si="29"/>
        <v>documentary</v>
      </c>
      <c r="S276" s="10">
        <f t="shared" si="27"/>
        <v>40969.579039351847</v>
      </c>
      <c r="T276" s="10">
        <f t="shared" si="28"/>
        <v>41003.957638888889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5">
        <f t="shared" si="25"/>
        <v>65.298192771084331</v>
      </c>
      <c r="Q277" t="str">
        <f t="shared" si="26"/>
        <v>film &amp; video</v>
      </c>
      <c r="R277" t="str">
        <f t="shared" si="29"/>
        <v>documentary</v>
      </c>
      <c r="S277" s="10">
        <f t="shared" si="27"/>
        <v>41192.698680555557</v>
      </c>
      <c r="T277" s="10">
        <f t="shared" si="28"/>
        <v>41222.740347222221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5">
        <f t="shared" si="25"/>
        <v>95.225806451612897</v>
      </c>
      <c r="Q278" t="str">
        <f t="shared" si="26"/>
        <v>film &amp; video</v>
      </c>
      <c r="R278" t="str">
        <f t="shared" si="29"/>
        <v>documentary</v>
      </c>
      <c r="S278" s="10">
        <f t="shared" si="27"/>
        <v>40966.74854166666</v>
      </c>
      <c r="T278" s="10">
        <f t="shared" si="28"/>
        <v>41026.706874999996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110.38153846153847</v>
      </c>
      <c r="P279" s="5">
        <f t="shared" si="25"/>
        <v>75.444794952681391</v>
      </c>
      <c r="Q279" t="str">
        <f t="shared" si="26"/>
        <v>film &amp; video</v>
      </c>
      <c r="R279" t="str">
        <f t="shared" si="29"/>
        <v>documentary</v>
      </c>
      <c r="S279" s="10">
        <f t="shared" si="27"/>
        <v>42117.55809027778</v>
      </c>
      <c r="T279" s="10">
        <f t="shared" si="28"/>
        <v>42147.55809027778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5">
        <f t="shared" si="25"/>
        <v>97.816867469879512</v>
      </c>
      <c r="Q280" t="str">
        <f t="shared" si="26"/>
        <v>film &amp; video</v>
      </c>
      <c r="R280" t="str">
        <f t="shared" si="29"/>
        <v>documentary</v>
      </c>
      <c r="S280" s="10">
        <f t="shared" si="27"/>
        <v>41163.707627314812</v>
      </c>
      <c r="T280" s="10">
        <f t="shared" si="28"/>
        <v>41193.707627314812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157.31829411764707</v>
      </c>
      <c r="P281" s="5">
        <f t="shared" si="25"/>
        <v>87.685606557377056</v>
      </c>
      <c r="Q281" t="str">
        <f t="shared" si="26"/>
        <v>film &amp; video</v>
      </c>
      <c r="R281" t="str">
        <f t="shared" si="29"/>
        <v>documentary</v>
      </c>
      <c r="S281" s="10">
        <f t="shared" si="27"/>
        <v>42758.910833333335</v>
      </c>
      <c r="T281" s="10">
        <f t="shared" si="28"/>
        <v>42792.750694444439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156.14400000000001</v>
      </c>
      <c r="P282" s="5">
        <f t="shared" si="25"/>
        <v>54.748948106591868</v>
      </c>
      <c r="Q282" t="str">
        <f t="shared" si="26"/>
        <v>film &amp; video</v>
      </c>
      <c r="R282" t="str">
        <f t="shared" si="29"/>
        <v>documentary</v>
      </c>
      <c r="S282" s="10">
        <f t="shared" si="27"/>
        <v>41744.257349537031</v>
      </c>
      <c r="T282" s="10">
        <f t="shared" si="28"/>
        <v>41789.257349537031</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5">
        <f t="shared" si="25"/>
        <v>83.953417721518989</v>
      </c>
      <c r="Q283" t="str">
        <f t="shared" si="26"/>
        <v>film &amp; video</v>
      </c>
      <c r="R283" t="str">
        <f t="shared" si="29"/>
        <v>documentary</v>
      </c>
      <c r="S283" s="10">
        <f t="shared" si="27"/>
        <v>39949.830011574071</v>
      </c>
      <c r="T283" s="10">
        <f t="shared" si="28"/>
        <v>40035.476388888885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5">
        <f t="shared" si="25"/>
        <v>254.38547486033519</v>
      </c>
      <c r="Q284" t="str">
        <f t="shared" si="26"/>
        <v>film &amp; video</v>
      </c>
      <c r="R284" t="str">
        <f t="shared" si="29"/>
        <v>documentary</v>
      </c>
      <c r="S284" s="10">
        <f t="shared" si="27"/>
        <v>40194.586712962962</v>
      </c>
      <c r="T284" s="10">
        <f t="shared" si="28"/>
        <v>40231.583333333328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114.27249999999999</v>
      </c>
      <c r="P285" s="5">
        <f t="shared" si="25"/>
        <v>101.8269801980198</v>
      </c>
      <c r="Q285" t="str">
        <f t="shared" si="26"/>
        <v>film &amp; video</v>
      </c>
      <c r="R285" t="str">
        <f t="shared" si="29"/>
        <v>documentary</v>
      </c>
      <c r="S285" s="10">
        <f t="shared" si="27"/>
        <v>40675.376666666663</v>
      </c>
      <c r="T285" s="10">
        <f t="shared" si="28"/>
        <v>40694.874305555553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5">
        <f t="shared" si="25"/>
        <v>55.066394736842106</v>
      </c>
      <c r="Q286" t="str">
        <f t="shared" si="26"/>
        <v>film &amp; video</v>
      </c>
      <c r="R286" t="str">
        <f t="shared" si="29"/>
        <v>documentary</v>
      </c>
      <c r="S286" s="10">
        <f t="shared" si="27"/>
        <v>40904.404861111107</v>
      </c>
      <c r="T286" s="10">
        <f t="shared" si="28"/>
        <v>40929.404861111107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5">
        <f t="shared" si="25"/>
        <v>56.901438721136763</v>
      </c>
      <c r="Q287" t="str">
        <f t="shared" si="26"/>
        <v>film &amp; video</v>
      </c>
      <c r="R287" t="str">
        <f t="shared" si="29"/>
        <v>documentary</v>
      </c>
      <c r="S287" s="10">
        <f t="shared" si="27"/>
        <v>41506.422777777778</v>
      </c>
      <c r="T287" s="10">
        <f t="shared" si="28"/>
        <v>41536.422777777778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5">
        <f t="shared" si="25"/>
        <v>121.28148148148148</v>
      </c>
      <c r="Q288" t="str">
        <f t="shared" si="26"/>
        <v>film &amp; video</v>
      </c>
      <c r="R288" t="str">
        <f t="shared" si="29"/>
        <v>documentary</v>
      </c>
      <c r="S288" s="10">
        <f t="shared" si="27"/>
        <v>41313.48291666666</v>
      </c>
      <c r="T288" s="10">
        <f t="shared" si="28"/>
        <v>41358.441249999996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176.29999999999998</v>
      </c>
      <c r="P289" s="5">
        <f t="shared" si="25"/>
        <v>91.189655172413794</v>
      </c>
      <c r="Q289" t="str">
        <f t="shared" si="26"/>
        <v>film &amp; video</v>
      </c>
      <c r="R289" t="str">
        <f t="shared" si="29"/>
        <v>documentary</v>
      </c>
      <c r="S289" s="10">
        <f t="shared" si="27"/>
        <v>41183.944652777776</v>
      </c>
      <c r="T289" s="10">
        <f t="shared" si="28"/>
        <v>41214.833333333328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5">
        <f t="shared" si="25"/>
        <v>115.44812080536913</v>
      </c>
      <c r="Q290" t="str">
        <f t="shared" si="26"/>
        <v>film &amp; video</v>
      </c>
      <c r="R290" t="str">
        <f t="shared" si="29"/>
        <v>documentary</v>
      </c>
      <c r="S290" s="10">
        <f t="shared" si="27"/>
        <v>41050.835567129623</v>
      </c>
      <c r="T290" s="10">
        <f t="shared" si="28"/>
        <v>41085.835567129623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104.82000000000001</v>
      </c>
      <c r="P291" s="5">
        <f t="shared" si="25"/>
        <v>67.771551724137936</v>
      </c>
      <c r="Q291" t="str">
        <f t="shared" si="26"/>
        <v>film &amp; video</v>
      </c>
      <c r="R291" t="str">
        <f t="shared" si="29"/>
        <v>documentary</v>
      </c>
      <c r="S291" s="10">
        <f t="shared" si="27"/>
        <v>41550.123078703698</v>
      </c>
      <c r="T291" s="10">
        <f t="shared" si="28"/>
        <v>41580.123078703698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5">
        <f t="shared" si="25"/>
        <v>28.576190476190476</v>
      </c>
      <c r="Q292" t="str">
        <f t="shared" si="26"/>
        <v>film &amp; video</v>
      </c>
      <c r="R292" t="str">
        <f t="shared" si="29"/>
        <v>documentary</v>
      </c>
      <c r="S292" s="10">
        <f t="shared" si="27"/>
        <v>40526.035844907405</v>
      </c>
      <c r="T292" s="10">
        <f t="shared" si="28"/>
        <v>40575.999305555553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120.02</v>
      </c>
      <c r="P293" s="5">
        <f t="shared" si="25"/>
        <v>46.8828125</v>
      </c>
      <c r="Q293" t="str">
        <f t="shared" si="26"/>
        <v>film &amp; video</v>
      </c>
      <c r="R293" t="str">
        <f t="shared" si="29"/>
        <v>documentary</v>
      </c>
      <c r="S293" s="10">
        <f t="shared" si="27"/>
        <v>41376.435717592591</v>
      </c>
      <c r="T293" s="10">
        <f t="shared" si="28"/>
        <v>41394.667361111111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5">
        <f t="shared" si="25"/>
        <v>154.42231237322514</v>
      </c>
      <c r="Q294" t="str">
        <f t="shared" si="26"/>
        <v>film &amp; video</v>
      </c>
      <c r="R294" t="str">
        <f t="shared" si="29"/>
        <v>documentary</v>
      </c>
      <c r="S294" s="10">
        <f t="shared" si="27"/>
        <v>40812.469895833332</v>
      </c>
      <c r="T294" s="10">
        <f t="shared" si="28"/>
        <v>40844.832638888889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101.38461538461539</v>
      </c>
      <c r="P295" s="5">
        <f t="shared" si="25"/>
        <v>201.22137404580153</v>
      </c>
      <c r="Q295" t="str">
        <f t="shared" si="26"/>
        <v>film &amp; video</v>
      </c>
      <c r="R295" t="str">
        <f t="shared" si="29"/>
        <v>documentary</v>
      </c>
      <c r="S295" s="10">
        <f t="shared" si="27"/>
        <v>41719.334652777776</v>
      </c>
      <c r="T295" s="10">
        <f t="shared" si="28"/>
        <v>41749.334652777776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100</v>
      </c>
      <c r="P296" s="5">
        <f t="shared" si="25"/>
        <v>100</v>
      </c>
      <c r="Q296" t="str">
        <f t="shared" si="26"/>
        <v>film &amp; video</v>
      </c>
      <c r="R296" t="str">
        <f t="shared" si="29"/>
        <v>documentary</v>
      </c>
      <c r="S296" s="10">
        <f t="shared" si="27"/>
        <v>40342.751087962963</v>
      </c>
      <c r="T296" s="10">
        <f t="shared" si="28"/>
        <v>40378.333333333328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5">
        <f t="shared" si="25"/>
        <v>100.08204511278196</v>
      </c>
      <c r="Q297" t="str">
        <f t="shared" si="26"/>
        <v>film &amp; video</v>
      </c>
      <c r="R297" t="str">
        <f t="shared" si="29"/>
        <v>documentary</v>
      </c>
      <c r="S297" s="10">
        <f t="shared" si="27"/>
        <v>41518.671400462961</v>
      </c>
      <c r="T297" s="10">
        <f t="shared" si="28"/>
        <v>41578.666666666664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118.72620000000001</v>
      </c>
      <c r="P298" s="5">
        <f t="shared" si="25"/>
        <v>230.08953488372092</v>
      </c>
      <c r="Q298" t="str">
        <f t="shared" si="26"/>
        <v>film &amp; video</v>
      </c>
      <c r="R298" t="str">
        <f t="shared" si="29"/>
        <v>documentary</v>
      </c>
      <c r="S298" s="10">
        <f t="shared" si="27"/>
        <v>41134.142164351848</v>
      </c>
      <c r="T298" s="10">
        <f t="shared" si="28"/>
        <v>41159.142164351848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5">
        <f t="shared" si="25"/>
        <v>141.74647887323943</v>
      </c>
      <c r="Q299" t="str">
        <f t="shared" si="26"/>
        <v>film &amp; video</v>
      </c>
      <c r="R299" t="str">
        <f t="shared" si="29"/>
        <v>documentary</v>
      </c>
      <c r="S299" s="10">
        <f t="shared" si="27"/>
        <v>42089.394687500004</v>
      </c>
      <c r="T299" s="10">
        <f t="shared" si="28"/>
        <v>42124.832638888889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108.93241269841269</v>
      </c>
      <c r="P300" s="5">
        <f t="shared" si="25"/>
        <v>56.344351395730705</v>
      </c>
      <c r="Q300" t="str">
        <f t="shared" si="26"/>
        <v>film &amp; video</v>
      </c>
      <c r="R300" t="str">
        <f t="shared" si="29"/>
        <v>documentary</v>
      </c>
      <c r="S300" s="10">
        <f t="shared" si="27"/>
        <v>41709.130185185182</v>
      </c>
      <c r="T300" s="10">
        <f t="shared" si="28"/>
        <v>41768.541666666664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178.95250000000001</v>
      </c>
      <c r="P301" s="5">
        <f t="shared" si="25"/>
        <v>73.341188524590166</v>
      </c>
      <c r="Q301" t="str">
        <f t="shared" si="26"/>
        <v>film &amp; video</v>
      </c>
      <c r="R301" t="str">
        <f t="shared" si="29"/>
        <v>documentary</v>
      </c>
      <c r="S301" s="10">
        <f t="shared" si="27"/>
        <v>40468.891898148147</v>
      </c>
      <c r="T301" s="10">
        <f t="shared" si="28"/>
        <v>40498.933564814812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5">
        <f t="shared" si="25"/>
        <v>85.337785234899329</v>
      </c>
      <c r="Q302" t="str">
        <f t="shared" si="26"/>
        <v>film &amp; video</v>
      </c>
      <c r="R302" t="str">
        <f t="shared" si="29"/>
        <v>documentary</v>
      </c>
      <c r="S302" s="10">
        <f t="shared" si="27"/>
        <v>40626.626597222217</v>
      </c>
      <c r="T302" s="10">
        <f t="shared" si="28"/>
        <v>40657.626597222217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5">
        <f t="shared" si="25"/>
        <v>61.496215139442228</v>
      </c>
      <c r="Q303" t="str">
        <f t="shared" si="26"/>
        <v>film &amp; video</v>
      </c>
      <c r="R303" t="str">
        <f t="shared" si="29"/>
        <v>documentary</v>
      </c>
      <c r="S303" s="10">
        <f t="shared" si="27"/>
        <v>41312.404340277775</v>
      </c>
      <c r="T303" s="10">
        <f t="shared" si="28"/>
        <v>41352.362673611111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100.46</v>
      </c>
      <c r="P304" s="5">
        <f t="shared" si="25"/>
        <v>93.018518518518519</v>
      </c>
      <c r="Q304" t="str">
        <f t="shared" si="26"/>
        <v>film &amp; video</v>
      </c>
      <c r="R304" t="str">
        <f t="shared" si="29"/>
        <v>documentary</v>
      </c>
      <c r="S304" s="10">
        <f t="shared" si="27"/>
        <v>40933.523587962962</v>
      </c>
      <c r="T304" s="10">
        <f t="shared" si="28"/>
        <v>40963.523587962962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5">
        <f t="shared" si="25"/>
        <v>50.292682926829265</v>
      </c>
      <c r="Q305" t="str">
        <f t="shared" si="26"/>
        <v>film &amp; video</v>
      </c>
      <c r="R305" t="str">
        <f t="shared" si="29"/>
        <v>documentary</v>
      </c>
      <c r="S305" s="10">
        <f t="shared" si="27"/>
        <v>41031.737800925926</v>
      </c>
      <c r="T305" s="10">
        <f t="shared" si="28"/>
        <v>41061.737800925926</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231.64705882352939</v>
      </c>
      <c r="P306" s="5">
        <f t="shared" si="25"/>
        <v>106.43243243243244</v>
      </c>
      <c r="Q306" t="str">
        <f t="shared" si="26"/>
        <v>film &amp; video</v>
      </c>
      <c r="R306" t="str">
        <f t="shared" si="29"/>
        <v>documentary</v>
      </c>
      <c r="S306" s="10">
        <f t="shared" si="27"/>
        <v>41113.76153935185</v>
      </c>
      <c r="T306" s="10">
        <f t="shared" si="28"/>
        <v>41152.75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130.33333333333331</v>
      </c>
      <c r="P307" s="5">
        <f t="shared" si="25"/>
        <v>51.719576719576722</v>
      </c>
      <c r="Q307" t="str">
        <f t="shared" si="26"/>
        <v>film &amp; video</v>
      </c>
      <c r="R307" t="str">
        <f t="shared" si="29"/>
        <v>documentary</v>
      </c>
      <c r="S307" s="10">
        <f t="shared" si="27"/>
        <v>40948.296863425923</v>
      </c>
      <c r="T307" s="10">
        <f t="shared" si="28"/>
        <v>40978.296863425923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5">
        <f t="shared" si="25"/>
        <v>36.612499999999997</v>
      </c>
      <c r="Q308" t="str">
        <f t="shared" si="26"/>
        <v>film &amp; video</v>
      </c>
      <c r="R308" t="str">
        <f t="shared" si="29"/>
        <v>documentary</v>
      </c>
      <c r="S308" s="10">
        <f t="shared" si="27"/>
        <v>41333.503854166665</v>
      </c>
      <c r="T308" s="10">
        <f t="shared" si="28"/>
        <v>41353.462187500001</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5">
        <f t="shared" si="25"/>
        <v>42.517361111111114</v>
      </c>
      <c r="Q309" t="str">
        <f t="shared" si="26"/>
        <v>film &amp; video</v>
      </c>
      <c r="R309" t="str">
        <f t="shared" si="29"/>
        <v>documentary</v>
      </c>
      <c r="S309" s="10">
        <f t="shared" si="27"/>
        <v>41282.611122685179</v>
      </c>
      <c r="T309" s="10">
        <f t="shared" si="28"/>
        <v>41312.611122685179</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5">
        <f t="shared" si="25"/>
        <v>62.712871287128714</v>
      </c>
      <c r="Q310" t="str">
        <f t="shared" si="26"/>
        <v>film &amp; video</v>
      </c>
      <c r="R310" t="str">
        <f t="shared" si="29"/>
        <v>documentary</v>
      </c>
      <c r="S310" s="10">
        <f t="shared" si="27"/>
        <v>40567.361226851848</v>
      </c>
      <c r="T310" s="10">
        <f t="shared" si="28"/>
        <v>40612.361226851848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118.94444444444446</v>
      </c>
      <c r="P311" s="5">
        <f t="shared" si="25"/>
        <v>89.957983193277315</v>
      </c>
      <c r="Q311" t="str">
        <f t="shared" si="26"/>
        <v>film &amp; video</v>
      </c>
      <c r="R311" t="str">
        <f t="shared" si="29"/>
        <v>documentary</v>
      </c>
      <c r="S311" s="10">
        <f t="shared" si="27"/>
        <v>41134.418217592589</v>
      </c>
      <c r="T311" s="10">
        <f t="shared" si="28"/>
        <v>41155.418217592589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5">
        <f t="shared" si="25"/>
        <v>28.924722222222222</v>
      </c>
      <c r="Q312" t="str">
        <f t="shared" si="26"/>
        <v>film &amp; video</v>
      </c>
      <c r="R312" t="str">
        <f t="shared" si="29"/>
        <v>documentary</v>
      </c>
      <c r="S312" s="10">
        <f t="shared" si="27"/>
        <v>40820.849803240737</v>
      </c>
      <c r="T312" s="10">
        <f t="shared" si="28"/>
        <v>40835.75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104.10165000000001</v>
      </c>
      <c r="P313" s="5">
        <f t="shared" si="25"/>
        <v>138.8022</v>
      </c>
      <c r="Q313" t="str">
        <f t="shared" si="26"/>
        <v>film &amp; video</v>
      </c>
      <c r="R313" t="str">
        <f t="shared" si="29"/>
        <v>documentary</v>
      </c>
      <c r="S313" s="10">
        <f t="shared" si="27"/>
        <v>40867.886481481481</v>
      </c>
      <c r="T313" s="10">
        <f t="shared" si="28"/>
        <v>40908.999305555553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5">
        <f t="shared" si="25"/>
        <v>61.301369863013697</v>
      </c>
      <c r="Q314" t="str">
        <f t="shared" si="26"/>
        <v>film &amp; video</v>
      </c>
      <c r="R314" t="str">
        <f t="shared" si="29"/>
        <v>documentary</v>
      </c>
      <c r="S314" s="10">
        <f t="shared" si="27"/>
        <v>41348.544351851851</v>
      </c>
      <c r="T314" s="10">
        <f t="shared" si="28"/>
        <v>41378.544351851851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5">
        <f t="shared" si="25"/>
        <v>80.202702702702709</v>
      </c>
      <c r="Q315" t="str">
        <f t="shared" si="26"/>
        <v>film &amp; video</v>
      </c>
      <c r="R315" t="str">
        <f t="shared" si="29"/>
        <v>documentary</v>
      </c>
      <c r="S315" s="10">
        <f t="shared" si="27"/>
        <v>40356.894606481481</v>
      </c>
      <c r="T315" s="10">
        <f t="shared" si="28"/>
        <v>40401.332638888889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385.15000000000003</v>
      </c>
      <c r="P316" s="5">
        <f t="shared" si="25"/>
        <v>32.095833333333331</v>
      </c>
      <c r="Q316" t="str">
        <f t="shared" si="26"/>
        <v>film &amp; video</v>
      </c>
      <c r="R316" t="str">
        <f t="shared" si="29"/>
        <v>documentary</v>
      </c>
      <c r="S316" s="10">
        <f t="shared" si="27"/>
        <v>41304.499861111108</v>
      </c>
      <c r="T316" s="10">
        <f t="shared" si="28"/>
        <v>41334.499861111108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5">
        <f t="shared" si="25"/>
        <v>200.88888888888889</v>
      </c>
      <c r="Q317" t="str">
        <f t="shared" si="26"/>
        <v>film &amp; video</v>
      </c>
      <c r="R317" t="str">
        <f t="shared" si="29"/>
        <v>documentary</v>
      </c>
      <c r="S317" s="10">
        <f t="shared" si="27"/>
        <v>41113.439050925925</v>
      </c>
      <c r="T317" s="10">
        <f t="shared" si="28"/>
        <v>41143.439050925925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5">
        <f t="shared" si="25"/>
        <v>108.01265822784811</v>
      </c>
      <c r="Q318" t="str">
        <f t="shared" si="26"/>
        <v>film &amp; video</v>
      </c>
      <c r="R318" t="str">
        <f t="shared" si="29"/>
        <v>documentary</v>
      </c>
      <c r="S318" s="10">
        <f t="shared" si="27"/>
        <v>41950.590243055551</v>
      </c>
      <c r="T318" s="10">
        <f t="shared" si="28"/>
        <v>41983.874305555553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5">
        <f t="shared" si="25"/>
        <v>95.699367088607602</v>
      </c>
      <c r="Q319" t="str">
        <f t="shared" si="26"/>
        <v>film &amp; video</v>
      </c>
      <c r="R319" t="str">
        <f t="shared" si="29"/>
        <v>documentary</v>
      </c>
      <c r="S319" s="10">
        <f t="shared" si="27"/>
        <v>41589.343553240738</v>
      </c>
      <c r="T319" s="10">
        <f t="shared" si="28"/>
        <v>41619.343553240738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v>
      </c>
      <c r="P320" s="5">
        <f t="shared" si="25"/>
        <v>49.880281690140848</v>
      </c>
      <c r="Q320" t="str">
        <f t="shared" si="26"/>
        <v>film &amp; video</v>
      </c>
      <c r="R320" t="str">
        <f t="shared" si="29"/>
        <v>documentary</v>
      </c>
      <c r="S320" s="10">
        <f t="shared" si="27"/>
        <v>41329.705451388887</v>
      </c>
      <c r="T320" s="10">
        <f t="shared" si="28"/>
        <v>41359.663784722223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5">
        <f t="shared" si="25"/>
        <v>110.47058823529412</v>
      </c>
      <c r="Q321" t="str">
        <f t="shared" si="26"/>
        <v>film &amp; video</v>
      </c>
      <c r="R321" t="str">
        <f t="shared" si="29"/>
        <v>documentary</v>
      </c>
      <c r="S321" s="10">
        <f t="shared" si="27"/>
        <v>40123.504965277774</v>
      </c>
      <c r="T321" s="10">
        <f t="shared" si="28"/>
        <v>40210.999305555553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5">
        <f t="shared" si="25"/>
        <v>134.91139240506328</v>
      </c>
      <c r="Q322" t="str">
        <f t="shared" si="26"/>
        <v>film &amp; video</v>
      </c>
      <c r="R322" t="str">
        <f t="shared" si="29"/>
        <v>documentary</v>
      </c>
      <c r="S322" s="10">
        <f t="shared" si="27"/>
        <v>42331.21797453703</v>
      </c>
      <c r="T322" s="10">
        <f t="shared" si="28"/>
        <v>42360.624999999993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E323/D323*100</f>
        <v>102.66285714285715</v>
      </c>
      <c r="P323" s="5">
        <f t="shared" ref="P323:P386" si="31">IFERROR(E323/L323,0)</f>
        <v>106.62314540059347</v>
      </c>
      <c r="Q323" t="str">
        <f t="shared" ref="Q323:Q386" si="32">LEFT(N323,SEARCH("/",N323)-1)</f>
        <v>film &amp; video</v>
      </c>
      <c r="R323" t="str">
        <f t="shared" si="29"/>
        <v>documentary</v>
      </c>
      <c r="S323" s="10">
        <f t="shared" ref="S323:S386" si="33">J323/60/60/24+DATE(1970,1,1)-8/24</f>
        <v>42647.113263888888</v>
      </c>
      <c r="T323" s="10">
        <f t="shared" ref="T323:T386" si="34">I323/60/60/24+DATE(1970,1,1)-8/24</f>
        <v>42682.15493055556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5">
        <f t="shared" si="31"/>
        <v>145.04301075268816</v>
      </c>
      <c r="Q324" t="str">
        <f t="shared" si="32"/>
        <v>film &amp; video</v>
      </c>
      <c r="R324" t="str">
        <f t="shared" ref="R324:R387" si="35">RIGHT(N324,LEN(N324)-SEARCH("/",N324))</f>
        <v>documentary</v>
      </c>
      <c r="S324" s="10">
        <f t="shared" si="33"/>
        <v>42473.236666666664</v>
      </c>
      <c r="T324" s="10">
        <f t="shared" si="34"/>
        <v>42503.236666666664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123.07407407407408</v>
      </c>
      <c r="P325" s="5">
        <f t="shared" si="31"/>
        <v>114.58620689655173</v>
      </c>
      <c r="Q325" t="str">
        <f t="shared" si="32"/>
        <v>film &amp; video</v>
      </c>
      <c r="R325" t="str">
        <f t="shared" si="35"/>
        <v>documentary</v>
      </c>
      <c r="S325" s="10">
        <f t="shared" si="33"/>
        <v>42696.988032407404</v>
      </c>
      <c r="T325" s="10">
        <f t="shared" si="34"/>
        <v>42724.999305555553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5">
        <f t="shared" si="31"/>
        <v>105.3170731707317</v>
      </c>
      <c r="Q326" t="str">
        <f t="shared" si="32"/>
        <v>film &amp; video</v>
      </c>
      <c r="R326" t="str">
        <f t="shared" si="35"/>
        <v>documentary</v>
      </c>
      <c r="S326" s="10">
        <f t="shared" si="33"/>
        <v>42184.292916666665</v>
      </c>
      <c r="T326" s="10">
        <f t="shared" si="34"/>
        <v>42217.292916666665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5">
        <f t="shared" si="31"/>
        <v>70.921195652173907</v>
      </c>
      <c r="Q327" t="str">
        <f t="shared" si="32"/>
        <v>film &amp; video</v>
      </c>
      <c r="R327" t="str">
        <f t="shared" si="35"/>
        <v>documentary</v>
      </c>
      <c r="S327" s="10">
        <f t="shared" si="33"/>
        <v>42688.854548611103</v>
      </c>
      <c r="T327" s="10">
        <f t="shared" si="34"/>
        <v>42723.854548611103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112.92973333333333</v>
      </c>
      <c r="P328" s="5">
        <f t="shared" si="31"/>
        <v>147.17167680278018</v>
      </c>
      <c r="Q328" t="str">
        <f t="shared" si="32"/>
        <v>film &amp; video</v>
      </c>
      <c r="R328" t="str">
        <f t="shared" si="35"/>
        <v>documentary</v>
      </c>
      <c r="S328" s="10">
        <f t="shared" si="33"/>
        <v>42774.981550925928</v>
      </c>
      <c r="T328" s="10">
        <f t="shared" si="34"/>
        <v>42808.622916666667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v>
      </c>
      <c r="P329" s="5">
        <f t="shared" si="31"/>
        <v>160.47058823529412</v>
      </c>
      <c r="Q329" t="str">
        <f t="shared" si="32"/>
        <v>film &amp; video</v>
      </c>
      <c r="R329" t="str">
        <f t="shared" si="35"/>
        <v>documentary</v>
      </c>
      <c r="S329" s="10">
        <f t="shared" si="33"/>
        <v>42057.901956018519</v>
      </c>
      <c r="T329" s="10">
        <f t="shared" si="34"/>
        <v>42084.999999999993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103.61439999999999</v>
      </c>
      <c r="P330" s="5">
        <f t="shared" si="31"/>
        <v>156.04578313253012</v>
      </c>
      <c r="Q330" t="str">
        <f t="shared" si="32"/>
        <v>film &amp; video</v>
      </c>
      <c r="R330" t="str">
        <f t="shared" si="35"/>
        <v>documentary</v>
      </c>
      <c r="S330" s="10">
        <f t="shared" si="33"/>
        <v>42278.613287037035</v>
      </c>
      <c r="T330" s="10">
        <f t="shared" si="34"/>
        <v>42308.833333333336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105.5</v>
      </c>
      <c r="P331" s="5">
        <f t="shared" si="31"/>
        <v>63.17365269461078</v>
      </c>
      <c r="Q331" t="str">
        <f t="shared" si="32"/>
        <v>film &amp; video</v>
      </c>
      <c r="R331" t="str">
        <f t="shared" si="35"/>
        <v>documentary</v>
      </c>
      <c r="S331" s="10">
        <f t="shared" si="33"/>
        <v>42291.133414351854</v>
      </c>
      <c r="T331" s="10">
        <f t="shared" si="34"/>
        <v>42314.833333333336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5">
        <f t="shared" si="31"/>
        <v>104.82352941176471</v>
      </c>
      <c r="Q332" t="str">
        <f t="shared" si="32"/>
        <v>film &amp; video</v>
      </c>
      <c r="R332" t="str">
        <f t="shared" si="35"/>
        <v>documentary</v>
      </c>
      <c r="S332" s="10">
        <f t="shared" si="33"/>
        <v>41379.182442129626</v>
      </c>
      <c r="T332" s="10">
        <f t="shared" si="34"/>
        <v>41410.832638888889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5">
        <f t="shared" si="31"/>
        <v>97.356164383561648</v>
      </c>
      <c r="Q333" t="str">
        <f t="shared" si="32"/>
        <v>film &amp; video</v>
      </c>
      <c r="R333" t="str">
        <f t="shared" si="35"/>
        <v>documentary</v>
      </c>
      <c r="S333" s="10">
        <f t="shared" si="33"/>
        <v>42507.248078703698</v>
      </c>
      <c r="T333" s="10">
        <f t="shared" si="34"/>
        <v>42538.248078703698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5">
        <f t="shared" si="31"/>
        <v>203.63063063063063</v>
      </c>
      <c r="Q334" t="str">
        <f t="shared" si="32"/>
        <v>film &amp; video</v>
      </c>
      <c r="R334" t="str">
        <f t="shared" si="35"/>
        <v>documentary</v>
      </c>
      <c r="S334" s="10">
        <f t="shared" si="33"/>
        <v>42263.346956018511</v>
      </c>
      <c r="T334" s="10">
        <f t="shared" si="34"/>
        <v>42304.999999999993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125.22750000000001</v>
      </c>
      <c r="P335" s="5">
        <f t="shared" si="31"/>
        <v>188.31203007518798</v>
      </c>
      <c r="Q335" t="str">
        <f t="shared" si="32"/>
        <v>film &amp; video</v>
      </c>
      <c r="R335" t="str">
        <f t="shared" si="35"/>
        <v>documentary</v>
      </c>
      <c r="S335" s="10">
        <f t="shared" si="33"/>
        <v>42437.303136574068</v>
      </c>
      <c r="T335" s="10">
        <f t="shared" si="34"/>
        <v>42467.261469907404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5">
        <f t="shared" si="31"/>
        <v>146.65217391304347</v>
      </c>
      <c r="Q336" t="str">
        <f t="shared" si="32"/>
        <v>film &amp; video</v>
      </c>
      <c r="R336" t="str">
        <f t="shared" si="35"/>
        <v>documentary</v>
      </c>
      <c r="S336" s="10">
        <f t="shared" si="33"/>
        <v>42101.349039351851</v>
      </c>
      <c r="T336" s="10">
        <f t="shared" si="34"/>
        <v>42139.458333333336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5">
        <f t="shared" si="31"/>
        <v>109.1875</v>
      </c>
      <c r="Q337" t="str">
        <f t="shared" si="32"/>
        <v>film &amp; video</v>
      </c>
      <c r="R337" t="str">
        <f t="shared" si="35"/>
        <v>documentary</v>
      </c>
      <c r="S337" s="10">
        <f t="shared" si="33"/>
        <v>42101.404108796291</v>
      </c>
      <c r="T337" s="10">
        <f t="shared" si="34"/>
        <v>42132.583333333336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116.83911999999998</v>
      </c>
      <c r="P338" s="5">
        <f t="shared" si="31"/>
        <v>59.249046653144013</v>
      </c>
      <c r="Q338" t="str">
        <f t="shared" si="32"/>
        <v>film &amp; video</v>
      </c>
      <c r="R338" t="str">
        <f t="shared" si="35"/>
        <v>documentary</v>
      </c>
      <c r="S338" s="10">
        <f t="shared" si="33"/>
        <v>42291.262939814813</v>
      </c>
      <c r="T338" s="10">
        <f t="shared" si="34"/>
        <v>42321.304606481477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5">
        <f t="shared" si="31"/>
        <v>97.904838709677421</v>
      </c>
      <c r="Q339" t="str">
        <f t="shared" si="32"/>
        <v>film &amp; video</v>
      </c>
      <c r="R339" t="str">
        <f t="shared" si="35"/>
        <v>documentary</v>
      </c>
      <c r="S339" s="10">
        <f t="shared" si="33"/>
        <v>42046.795231481483</v>
      </c>
      <c r="T339" s="10">
        <f t="shared" si="34"/>
        <v>42076.753564814811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110.13360000000002</v>
      </c>
      <c r="P340" s="5">
        <f t="shared" si="31"/>
        <v>70.000169491525426</v>
      </c>
      <c r="Q340" t="str">
        <f t="shared" si="32"/>
        <v>film &amp; video</v>
      </c>
      <c r="R340" t="str">
        <f t="shared" si="35"/>
        <v>documentary</v>
      </c>
      <c r="S340" s="10">
        <f t="shared" si="33"/>
        <v>42559.422337962962</v>
      </c>
      <c r="T340" s="10">
        <f t="shared" si="34"/>
        <v>42615.708333333336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5">
        <f t="shared" si="31"/>
        <v>72.865168539325836</v>
      </c>
      <c r="Q341" t="str">
        <f t="shared" si="32"/>
        <v>film &amp; video</v>
      </c>
      <c r="R341" t="str">
        <f t="shared" si="35"/>
        <v>documentary</v>
      </c>
      <c r="S341" s="10">
        <f t="shared" si="33"/>
        <v>42093.426712962959</v>
      </c>
      <c r="T341" s="10">
        <f t="shared" si="34"/>
        <v>42123.426712962959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5">
        <f t="shared" si="31"/>
        <v>146.34782608695653</v>
      </c>
      <c r="Q342" t="str">
        <f t="shared" si="32"/>
        <v>film &amp; video</v>
      </c>
      <c r="R342" t="str">
        <f t="shared" si="35"/>
        <v>documentary</v>
      </c>
      <c r="S342" s="10">
        <f t="shared" si="33"/>
        <v>42772.335729166669</v>
      </c>
      <c r="T342" s="10">
        <f t="shared" si="34"/>
        <v>42802.541666666664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5">
        <f t="shared" si="31"/>
        <v>67.909090909090907</v>
      </c>
      <c r="Q343" t="str">
        <f t="shared" si="32"/>
        <v>film &amp; video</v>
      </c>
      <c r="R343" t="str">
        <f t="shared" si="35"/>
        <v>documentary</v>
      </c>
      <c r="S343" s="10">
        <f t="shared" si="33"/>
        <v>41894.546273148146</v>
      </c>
      <c r="T343" s="10">
        <f t="shared" si="34"/>
        <v>41912.832638888889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100.36639999999998</v>
      </c>
      <c r="P344" s="5">
        <f t="shared" si="31"/>
        <v>169.85083076923075</v>
      </c>
      <c r="Q344" t="str">
        <f t="shared" si="32"/>
        <v>film &amp; video</v>
      </c>
      <c r="R344" t="str">
        <f t="shared" si="35"/>
        <v>documentary</v>
      </c>
      <c r="S344" s="10">
        <f t="shared" si="33"/>
        <v>42459.447511574072</v>
      </c>
      <c r="T344" s="10">
        <f t="shared" si="34"/>
        <v>42489.447511574072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102.02863333333335</v>
      </c>
      <c r="P345" s="5">
        <f t="shared" si="31"/>
        <v>58.413339694656486</v>
      </c>
      <c r="Q345" t="str">
        <f t="shared" si="32"/>
        <v>film &amp; video</v>
      </c>
      <c r="R345" t="str">
        <f t="shared" si="35"/>
        <v>documentary</v>
      </c>
      <c r="S345" s="10">
        <f t="shared" si="33"/>
        <v>41926.404456018514</v>
      </c>
      <c r="T345" s="10">
        <f t="shared" si="34"/>
        <v>41956.791666666664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5">
        <f t="shared" si="31"/>
        <v>119.99298245614035</v>
      </c>
      <c r="Q346" t="str">
        <f t="shared" si="32"/>
        <v>film &amp; video</v>
      </c>
      <c r="R346" t="str">
        <f t="shared" si="35"/>
        <v>documentary</v>
      </c>
      <c r="S346" s="10">
        <f t="shared" si="33"/>
        <v>42111.637662037036</v>
      </c>
      <c r="T346" s="10">
        <f t="shared" si="34"/>
        <v>42155.763888888883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5">
        <f t="shared" si="31"/>
        <v>99.860335195530723</v>
      </c>
      <c r="Q347" t="str">
        <f t="shared" si="32"/>
        <v>film &amp; video</v>
      </c>
      <c r="R347" t="str">
        <f t="shared" si="35"/>
        <v>documentary</v>
      </c>
      <c r="S347" s="10">
        <f t="shared" si="33"/>
        <v>42114.610995370364</v>
      </c>
      <c r="T347" s="10">
        <f t="shared" si="34"/>
        <v>42144.610995370364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170.28880000000001</v>
      </c>
      <c r="P348" s="5">
        <f t="shared" si="31"/>
        <v>90.579148936170213</v>
      </c>
      <c r="Q348" t="str">
        <f t="shared" si="32"/>
        <v>film &amp; video</v>
      </c>
      <c r="R348" t="str">
        <f t="shared" si="35"/>
        <v>documentary</v>
      </c>
      <c r="S348" s="10">
        <f t="shared" si="33"/>
        <v>42261.166909722226</v>
      </c>
      <c r="T348" s="10">
        <f t="shared" si="34"/>
        <v>42291.166909722226</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5">
        <f t="shared" si="31"/>
        <v>117.77361477572559</v>
      </c>
      <c r="Q349" t="str">
        <f t="shared" si="32"/>
        <v>film &amp; video</v>
      </c>
      <c r="R349" t="str">
        <f t="shared" si="35"/>
        <v>documentary</v>
      </c>
      <c r="S349" s="10">
        <f t="shared" si="33"/>
        <v>42292.162141203698</v>
      </c>
      <c r="T349" s="10">
        <f t="shared" si="34"/>
        <v>42322.20380787037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5">
        <f t="shared" si="31"/>
        <v>86.554621848739501</v>
      </c>
      <c r="Q350" t="str">
        <f t="shared" si="32"/>
        <v>film &amp; video</v>
      </c>
      <c r="R350" t="str">
        <f t="shared" si="35"/>
        <v>documentary</v>
      </c>
      <c r="S350" s="10">
        <f t="shared" si="33"/>
        <v>42207.253657407404</v>
      </c>
      <c r="T350" s="10">
        <f t="shared" si="34"/>
        <v>42237.253657407404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5">
        <f t="shared" si="31"/>
        <v>71.899281437125751</v>
      </c>
      <c r="Q351" t="str">
        <f t="shared" si="32"/>
        <v>film &amp; video</v>
      </c>
      <c r="R351" t="str">
        <f t="shared" si="35"/>
        <v>documentary</v>
      </c>
      <c r="S351" s="10">
        <f t="shared" si="33"/>
        <v>42760.165601851848</v>
      </c>
      <c r="T351" s="10">
        <f t="shared" si="34"/>
        <v>42790.165601851848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114.75999999999999</v>
      </c>
      <c r="P352" s="5">
        <f t="shared" si="31"/>
        <v>129.81900452488688</v>
      </c>
      <c r="Q352" t="str">
        <f t="shared" si="32"/>
        <v>film &amp; video</v>
      </c>
      <c r="R352" t="str">
        <f t="shared" si="35"/>
        <v>documentary</v>
      </c>
      <c r="S352" s="10">
        <f t="shared" si="33"/>
        <v>42585.732743055552</v>
      </c>
      <c r="T352" s="10">
        <f t="shared" si="34"/>
        <v>42623.832638888889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5">
        <f t="shared" si="31"/>
        <v>44.912863070539416</v>
      </c>
      <c r="Q353" t="str">
        <f t="shared" si="32"/>
        <v>film &amp; video</v>
      </c>
      <c r="R353" t="str">
        <f t="shared" si="35"/>
        <v>documentary</v>
      </c>
      <c r="S353" s="10">
        <f t="shared" si="33"/>
        <v>42427.63141203703</v>
      </c>
      <c r="T353" s="10">
        <f t="shared" si="34"/>
        <v>42467.589745370373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5">
        <f t="shared" si="31"/>
        <v>40.755244755244753</v>
      </c>
      <c r="Q354" t="str">
        <f t="shared" si="32"/>
        <v>film &amp; video</v>
      </c>
      <c r="R354" t="str">
        <f t="shared" si="35"/>
        <v>documentary</v>
      </c>
      <c r="S354" s="10">
        <f t="shared" si="33"/>
        <v>41889.834120370368</v>
      </c>
      <c r="T354" s="10">
        <f t="shared" si="34"/>
        <v>41919.834120370368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5">
        <f t="shared" si="31"/>
        <v>103.52394779771615</v>
      </c>
      <c r="Q355" t="str">
        <f t="shared" si="32"/>
        <v>film &amp; video</v>
      </c>
      <c r="R355" t="str">
        <f t="shared" si="35"/>
        <v>documentary</v>
      </c>
      <c r="S355" s="10">
        <f t="shared" si="33"/>
        <v>42297.458553240744</v>
      </c>
      <c r="T355" s="10">
        <f t="shared" si="34"/>
        <v>42327.500219907401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5">
        <f t="shared" si="31"/>
        <v>125.44827586206897</v>
      </c>
      <c r="Q356" t="str">
        <f t="shared" si="32"/>
        <v>film &amp; video</v>
      </c>
      <c r="R356" t="str">
        <f t="shared" si="35"/>
        <v>documentary</v>
      </c>
      <c r="S356" s="10">
        <f t="shared" si="33"/>
        <v>42438.494456018518</v>
      </c>
      <c r="T356" s="10">
        <f t="shared" si="34"/>
        <v>42468.452789351846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116.25714285714285</v>
      </c>
      <c r="P357" s="5">
        <f t="shared" si="31"/>
        <v>246.60606060606059</v>
      </c>
      <c r="Q357" t="str">
        <f t="shared" si="32"/>
        <v>film &amp; video</v>
      </c>
      <c r="R357" t="str">
        <f t="shared" si="35"/>
        <v>documentary</v>
      </c>
      <c r="S357" s="10">
        <f t="shared" si="33"/>
        <v>41942.9605787037</v>
      </c>
      <c r="T357" s="10">
        <f t="shared" si="34"/>
        <v>41974.002245370364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5">
        <f t="shared" si="31"/>
        <v>79.401340206185566</v>
      </c>
      <c r="Q358" t="str">
        <f t="shared" si="32"/>
        <v>film &amp; video</v>
      </c>
      <c r="R358" t="str">
        <f t="shared" si="35"/>
        <v>documentary</v>
      </c>
      <c r="S358" s="10">
        <f t="shared" si="33"/>
        <v>42415.469826388886</v>
      </c>
      <c r="T358" s="10">
        <f t="shared" si="34"/>
        <v>42445.428159722222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5">
        <f t="shared" si="31"/>
        <v>86.138613861386133</v>
      </c>
      <c r="Q359" t="str">
        <f t="shared" si="32"/>
        <v>film &amp; video</v>
      </c>
      <c r="R359" t="str">
        <f t="shared" si="35"/>
        <v>documentary</v>
      </c>
      <c r="S359" s="10">
        <f t="shared" si="33"/>
        <v>42077.88885416666</v>
      </c>
      <c r="T359" s="10">
        <f t="shared" si="34"/>
        <v>42117.88885416666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103.08800000000001</v>
      </c>
      <c r="P360" s="5">
        <f t="shared" si="31"/>
        <v>193.04868913857678</v>
      </c>
      <c r="Q360" t="str">
        <f t="shared" si="32"/>
        <v>film &amp; video</v>
      </c>
      <c r="R360" t="str">
        <f t="shared" si="35"/>
        <v>documentary</v>
      </c>
      <c r="S360" s="10">
        <f t="shared" si="33"/>
        <v>42507.526863425919</v>
      </c>
      <c r="T360" s="10">
        <f t="shared" si="34"/>
        <v>42536.291666666664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5">
        <f t="shared" si="31"/>
        <v>84.023178807947019</v>
      </c>
      <c r="Q361" t="str">
        <f t="shared" si="32"/>
        <v>film &amp; video</v>
      </c>
      <c r="R361" t="str">
        <f t="shared" si="35"/>
        <v>documentary</v>
      </c>
      <c r="S361" s="10">
        <f t="shared" si="33"/>
        <v>41934.737152777772</v>
      </c>
      <c r="T361" s="10">
        <f t="shared" si="34"/>
        <v>41956.883333333331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101.375</v>
      </c>
      <c r="P362" s="5">
        <f t="shared" si="31"/>
        <v>139.82758620689654</v>
      </c>
      <c r="Q362" t="str">
        <f t="shared" si="32"/>
        <v>film &amp; video</v>
      </c>
      <c r="R362" t="str">
        <f t="shared" si="35"/>
        <v>documentary</v>
      </c>
      <c r="S362" s="10">
        <f t="shared" si="33"/>
        <v>42163.564583333333</v>
      </c>
      <c r="T362" s="10">
        <f t="shared" si="34"/>
        <v>42207.799305555549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5">
        <f t="shared" si="31"/>
        <v>109.82189265536722</v>
      </c>
      <c r="Q363" t="str">
        <f t="shared" si="32"/>
        <v>film &amp; video</v>
      </c>
      <c r="R363" t="str">
        <f t="shared" si="35"/>
        <v>documentary</v>
      </c>
      <c r="S363" s="10">
        <f t="shared" si="33"/>
        <v>41935.667893518512</v>
      </c>
      <c r="T363" s="10">
        <f t="shared" si="34"/>
        <v>41965.709560185183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124.15933781686496</v>
      </c>
      <c r="P364" s="5">
        <f t="shared" si="31"/>
        <v>139.53488372093022</v>
      </c>
      <c r="Q364" t="str">
        <f t="shared" si="32"/>
        <v>film &amp; video</v>
      </c>
      <c r="R364" t="str">
        <f t="shared" si="35"/>
        <v>documentary</v>
      </c>
      <c r="S364" s="10">
        <f t="shared" si="33"/>
        <v>41836.877210648148</v>
      </c>
      <c r="T364" s="10">
        <f t="shared" si="34"/>
        <v>41858.666666666664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5">
        <f t="shared" si="31"/>
        <v>347.84615384615387</v>
      </c>
      <c r="Q365" t="str">
        <f t="shared" si="32"/>
        <v>film &amp; video</v>
      </c>
      <c r="R365" t="str">
        <f t="shared" si="35"/>
        <v>documentary</v>
      </c>
      <c r="S365" s="10">
        <f t="shared" si="33"/>
        <v>40255.41129629629</v>
      </c>
      <c r="T365" s="10">
        <f t="shared" si="34"/>
        <v>40300.473611111105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110.16142857142856</v>
      </c>
      <c r="P366" s="5">
        <f t="shared" si="31"/>
        <v>68.24159292035398</v>
      </c>
      <c r="Q366" t="str">
        <f t="shared" si="32"/>
        <v>film &amp; video</v>
      </c>
      <c r="R366" t="str">
        <f t="shared" si="35"/>
        <v>documentary</v>
      </c>
      <c r="S366" s="10">
        <f t="shared" si="33"/>
        <v>41780.526296296295</v>
      </c>
      <c r="T366" s="10">
        <f t="shared" si="34"/>
        <v>41810.832638888889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5">
        <f t="shared" si="31"/>
        <v>239.93846153846152</v>
      </c>
      <c r="Q367" t="str">
        <f t="shared" si="32"/>
        <v>film &amp; video</v>
      </c>
      <c r="R367" t="str">
        <f t="shared" si="35"/>
        <v>documentary</v>
      </c>
      <c r="S367" s="10">
        <f t="shared" si="33"/>
        <v>41668.273136574069</v>
      </c>
      <c r="T367" s="10">
        <f t="shared" si="34"/>
        <v>41698.273136574069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101.31578947368421</v>
      </c>
      <c r="P368" s="5">
        <f t="shared" si="31"/>
        <v>287.31343283582089</v>
      </c>
      <c r="Q368" t="str">
        <f t="shared" si="32"/>
        <v>film &amp; video</v>
      </c>
      <c r="R368" t="str">
        <f t="shared" si="35"/>
        <v>documentary</v>
      </c>
      <c r="S368" s="10">
        <f t="shared" si="33"/>
        <v>41019.459699074068</v>
      </c>
      <c r="T368" s="10">
        <f t="shared" si="34"/>
        <v>41049.459699074068</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5">
        <f t="shared" si="31"/>
        <v>86.84882352941176</v>
      </c>
      <c r="Q369" t="str">
        <f t="shared" si="32"/>
        <v>film &amp; video</v>
      </c>
      <c r="R369" t="str">
        <f t="shared" si="35"/>
        <v>documentary</v>
      </c>
      <c r="S369" s="10">
        <f t="shared" si="33"/>
        <v>41355.243958333333</v>
      </c>
      <c r="T369" s="10">
        <f t="shared" si="34"/>
        <v>41394.874305555553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104.11200000000001</v>
      </c>
      <c r="P370" s="5">
        <f t="shared" si="31"/>
        <v>81.84905660377359</v>
      </c>
      <c r="Q370" t="str">
        <f t="shared" si="32"/>
        <v>film &amp; video</v>
      </c>
      <c r="R370" t="str">
        <f t="shared" si="35"/>
        <v>documentary</v>
      </c>
      <c r="S370" s="10">
        <f t="shared" si="33"/>
        <v>42043.272245370368</v>
      </c>
      <c r="T370" s="10">
        <f t="shared" si="34"/>
        <v>42078.230578703697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5">
        <f t="shared" si="31"/>
        <v>42.874970059880241</v>
      </c>
      <c r="Q371" t="str">
        <f t="shared" si="32"/>
        <v>film &amp; video</v>
      </c>
      <c r="R371" t="str">
        <f t="shared" si="35"/>
        <v>documentary</v>
      </c>
      <c r="S371" s="10">
        <f t="shared" si="33"/>
        <v>40893.2183912037</v>
      </c>
      <c r="T371" s="10">
        <f t="shared" si="34"/>
        <v>40923.2183912037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5">
        <f t="shared" si="31"/>
        <v>709.41860465116281</v>
      </c>
      <c r="Q372" t="str">
        <f t="shared" si="32"/>
        <v>film &amp; video</v>
      </c>
      <c r="R372" t="str">
        <f t="shared" si="35"/>
        <v>documentary</v>
      </c>
      <c r="S372" s="10">
        <f t="shared" si="33"/>
        <v>42711.461805555555</v>
      </c>
      <c r="T372" s="10">
        <f t="shared" si="34"/>
        <v>42741.461805555555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5">
        <f t="shared" si="31"/>
        <v>161.25517890772127</v>
      </c>
      <c r="Q373" t="str">
        <f t="shared" si="32"/>
        <v>film &amp; video</v>
      </c>
      <c r="R373" t="str">
        <f t="shared" si="35"/>
        <v>documentary</v>
      </c>
      <c r="S373" s="10">
        <f t="shared" si="33"/>
        <v>41261.434479166666</v>
      </c>
      <c r="T373" s="10">
        <f t="shared" si="34"/>
        <v>41306.434479166666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5">
        <f t="shared" si="31"/>
        <v>41.777777777777779</v>
      </c>
      <c r="Q374" t="str">
        <f t="shared" si="32"/>
        <v>film &amp; video</v>
      </c>
      <c r="R374" t="str">
        <f t="shared" si="35"/>
        <v>documentary</v>
      </c>
      <c r="S374" s="10">
        <f t="shared" si="33"/>
        <v>42425.243564814817</v>
      </c>
      <c r="T374" s="10">
        <f t="shared" si="34"/>
        <v>42465.333333333336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5">
        <f t="shared" si="31"/>
        <v>89.887640449438209</v>
      </c>
      <c r="Q375" t="str">
        <f t="shared" si="32"/>
        <v>film &amp; video</v>
      </c>
      <c r="R375" t="str">
        <f t="shared" si="35"/>
        <v>documentary</v>
      </c>
      <c r="S375" s="10">
        <f t="shared" si="33"/>
        <v>41078.578680555554</v>
      </c>
      <c r="T375" s="10">
        <f t="shared" si="34"/>
        <v>41108.578680555554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5">
        <f t="shared" si="31"/>
        <v>45.051724137931032</v>
      </c>
      <c r="Q376" t="str">
        <f t="shared" si="32"/>
        <v>film &amp; video</v>
      </c>
      <c r="R376" t="str">
        <f t="shared" si="35"/>
        <v>documentary</v>
      </c>
      <c r="S376" s="10">
        <f t="shared" si="33"/>
        <v>40757.555914351848</v>
      </c>
      <c r="T376" s="10">
        <f t="shared" si="34"/>
        <v>40802.555914351848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120</v>
      </c>
      <c r="P377" s="5">
        <f t="shared" si="31"/>
        <v>42.857142857142854</v>
      </c>
      <c r="Q377" t="str">
        <f t="shared" si="32"/>
        <v>film &amp; video</v>
      </c>
      <c r="R377" t="str">
        <f t="shared" si="35"/>
        <v>documentary</v>
      </c>
      <c r="S377" s="10">
        <f t="shared" si="33"/>
        <v>41657.65174768518</v>
      </c>
      <c r="T377" s="10">
        <f t="shared" si="34"/>
        <v>41699.387499999997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105.9591836734694</v>
      </c>
      <c r="P378" s="5">
        <f t="shared" si="31"/>
        <v>54.083333333333336</v>
      </c>
      <c r="Q378" t="str">
        <f t="shared" si="32"/>
        <v>film &amp; video</v>
      </c>
      <c r="R378" t="str">
        <f t="shared" si="35"/>
        <v>documentary</v>
      </c>
      <c r="S378" s="10">
        <f t="shared" si="33"/>
        <v>42576.119398148141</v>
      </c>
      <c r="T378" s="10">
        <f t="shared" si="34"/>
        <v>42607.119398148141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5">
        <f t="shared" si="31"/>
        <v>103.21804511278195</v>
      </c>
      <c r="Q379" t="str">
        <f t="shared" si="32"/>
        <v>film &amp; video</v>
      </c>
      <c r="R379" t="str">
        <f t="shared" si="35"/>
        <v>documentary</v>
      </c>
      <c r="S379" s="10">
        <f t="shared" si="33"/>
        <v>42291.917453703696</v>
      </c>
      <c r="T379" s="10">
        <f t="shared" si="34"/>
        <v>42321.959027777775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111.76666666666665</v>
      </c>
      <c r="P380" s="5">
        <f t="shared" si="31"/>
        <v>40.397590361445786</v>
      </c>
      <c r="Q380" t="str">
        <f t="shared" si="32"/>
        <v>film &amp; video</v>
      </c>
      <c r="R380" t="str">
        <f t="shared" si="35"/>
        <v>documentary</v>
      </c>
      <c r="S380" s="10">
        <f t="shared" si="33"/>
        <v>42370.238518518519</v>
      </c>
      <c r="T380" s="10">
        <f t="shared" si="34"/>
        <v>42394.661111111105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5">
        <f t="shared" si="31"/>
        <v>116.85906040268456</v>
      </c>
      <c r="Q381" t="str">
        <f t="shared" si="32"/>
        <v>film &amp; video</v>
      </c>
      <c r="R381" t="str">
        <f t="shared" si="35"/>
        <v>documentary</v>
      </c>
      <c r="S381" s="10">
        <f t="shared" si="33"/>
        <v>40987.354999999996</v>
      </c>
      <c r="T381" s="10">
        <f t="shared" si="34"/>
        <v>41032.354999999996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5">
        <f t="shared" si="31"/>
        <v>115.51020408163265</v>
      </c>
      <c r="Q382" t="str">
        <f t="shared" si="32"/>
        <v>film &amp; video</v>
      </c>
      <c r="R382" t="str">
        <f t="shared" si="35"/>
        <v>documentary</v>
      </c>
      <c r="S382" s="10">
        <f t="shared" si="33"/>
        <v>42367.386481481481</v>
      </c>
      <c r="T382" s="10">
        <f t="shared" si="34"/>
        <v>42392.386481481481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5">
        <f t="shared" si="31"/>
        <v>104.31274900398407</v>
      </c>
      <c r="Q383" t="str">
        <f t="shared" si="32"/>
        <v>film &amp; video</v>
      </c>
      <c r="R383" t="str">
        <f t="shared" si="35"/>
        <v>documentary</v>
      </c>
      <c r="S383" s="10">
        <f t="shared" si="33"/>
        <v>41085.36478009259</v>
      </c>
      <c r="T383" s="10">
        <f t="shared" si="34"/>
        <v>41119.875</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5">
        <f t="shared" si="31"/>
        <v>69.772727272727266</v>
      </c>
      <c r="Q384" t="str">
        <f t="shared" si="32"/>
        <v>film &amp; video</v>
      </c>
      <c r="R384" t="str">
        <f t="shared" si="35"/>
        <v>documentary</v>
      </c>
      <c r="S384" s="10">
        <f t="shared" si="33"/>
        <v>41144.376157407409</v>
      </c>
      <c r="T384" s="10">
        <f t="shared" si="34"/>
        <v>41158.376157407409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206.70670670670671</v>
      </c>
      <c r="P385" s="5">
        <f t="shared" si="31"/>
        <v>43.020833333333336</v>
      </c>
      <c r="Q385" t="str">
        <f t="shared" si="32"/>
        <v>film &amp; video</v>
      </c>
      <c r="R385" t="str">
        <f t="shared" si="35"/>
        <v>documentary</v>
      </c>
      <c r="S385" s="10">
        <f t="shared" si="33"/>
        <v>41754.78424768518</v>
      </c>
      <c r="T385" s="10">
        <f t="shared" si="34"/>
        <v>41777.78424768518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v>
      </c>
      <c r="P386" s="5">
        <f t="shared" si="31"/>
        <v>58.540469973890339</v>
      </c>
      <c r="Q386" t="str">
        <f t="shared" si="32"/>
        <v>film &amp; video</v>
      </c>
      <c r="R386" t="str">
        <f t="shared" si="35"/>
        <v>documentary</v>
      </c>
      <c r="S386" s="10">
        <f t="shared" si="33"/>
        <v>41980.448460648149</v>
      </c>
      <c r="T386" s="10">
        <f t="shared" si="34"/>
        <v>42010.448460648149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E387/D387*100</f>
        <v>105.982</v>
      </c>
      <c r="P387" s="5">
        <f t="shared" ref="P387:P450" si="37">IFERROR(E387/L387,0)</f>
        <v>111.79535864978902</v>
      </c>
      <c r="Q387" t="str">
        <f t="shared" ref="Q387:Q450" si="38">LEFT(N387,SEARCH("/",N387)-1)</f>
        <v>film &amp; video</v>
      </c>
      <c r="R387" t="str">
        <f t="shared" si="35"/>
        <v>documentary</v>
      </c>
      <c r="S387" s="10">
        <f t="shared" ref="S387:S450" si="39">J387/60/60/24+DATE(1970,1,1)-8/24</f>
        <v>41934.251168981478</v>
      </c>
      <c r="T387" s="10">
        <f t="shared" ref="T387:T450" si="40">I387/60/60/24+DATE(1970,1,1)-8/24</f>
        <v>41964.29283564815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5">
        <f t="shared" si="37"/>
        <v>46.230769230769234</v>
      </c>
      <c r="Q388" t="str">
        <f t="shared" si="38"/>
        <v>film &amp; video</v>
      </c>
      <c r="R388" t="str">
        <f t="shared" ref="R388:R451" si="41">RIGHT(N388,LEN(N388)-SEARCH("/",N388))</f>
        <v>documentary</v>
      </c>
      <c r="S388" s="10">
        <f t="shared" si="39"/>
        <v>42211.617951388886</v>
      </c>
      <c r="T388" s="10">
        <f t="shared" si="40"/>
        <v>42226.617951388886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5">
        <f t="shared" si="37"/>
        <v>144.69039145907473</v>
      </c>
      <c r="Q389" t="str">
        <f t="shared" si="38"/>
        <v>film &amp; video</v>
      </c>
      <c r="R389" t="str">
        <f t="shared" si="41"/>
        <v>documentary</v>
      </c>
      <c r="S389" s="10">
        <f t="shared" si="39"/>
        <v>42200.343263888884</v>
      </c>
      <c r="T389" s="10">
        <f t="shared" si="40"/>
        <v>42230.916666666664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5">
        <f t="shared" si="37"/>
        <v>88.845070422535215</v>
      </c>
      <c r="Q390" t="str">
        <f t="shared" si="38"/>
        <v>film &amp; video</v>
      </c>
      <c r="R390" t="str">
        <f t="shared" si="41"/>
        <v>documentary</v>
      </c>
      <c r="S390" s="10">
        <f t="shared" si="39"/>
        <v>42548.742824074077</v>
      </c>
      <c r="T390" s="10">
        <f t="shared" si="40"/>
        <v>42578.742824074077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181.53547058823528</v>
      </c>
      <c r="P391" s="5">
        <f t="shared" si="37"/>
        <v>81.75107284768211</v>
      </c>
      <c r="Q391" t="str">
        <f t="shared" si="38"/>
        <v>film &amp; video</v>
      </c>
      <c r="R391" t="str">
        <f t="shared" si="41"/>
        <v>documentary</v>
      </c>
      <c r="S391" s="10">
        <f t="shared" si="39"/>
        <v>41673.729745370365</v>
      </c>
      <c r="T391" s="10">
        <f t="shared" si="40"/>
        <v>41705.624305555553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100</v>
      </c>
      <c r="P392" s="5">
        <f t="shared" si="37"/>
        <v>71.428571428571431</v>
      </c>
      <c r="Q392" t="str">
        <f t="shared" si="38"/>
        <v>film &amp; video</v>
      </c>
      <c r="R392" t="str">
        <f t="shared" si="41"/>
        <v>documentary</v>
      </c>
      <c r="S392" s="10">
        <f t="shared" si="39"/>
        <v>42111.703379629624</v>
      </c>
      <c r="T392" s="10">
        <f t="shared" si="40"/>
        <v>42131.703379629624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5">
        <f t="shared" si="37"/>
        <v>104.25906735751295</v>
      </c>
      <c r="Q393" t="str">
        <f t="shared" si="38"/>
        <v>film &amp; video</v>
      </c>
      <c r="R393" t="str">
        <f t="shared" si="41"/>
        <v>documentary</v>
      </c>
      <c r="S393" s="10">
        <f t="shared" si="39"/>
        <v>40864.708923611113</v>
      </c>
      <c r="T393" s="10">
        <f t="shared" si="40"/>
        <v>40894.707638888889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5">
        <f t="shared" si="37"/>
        <v>90.616504854368927</v>
      </c>
      <c r="Q394" t="str">
        <f t="shared" si="38"/>
        <v>film &amp; video</v>
      </c>
      <c r="R394" t="str">
        <f t="shared" si="41"/>
        <v>documentary</v>
      </c>
      <c r="S394" s="10">
        <f t="shared" si="39"/>
        <v>40763.383923611109</v>
      </c>
      <c r="T394" s="10">
        <f t="shared" si="40"/>
        <v>40793.791666666664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5">
        <f t="shared" si="37"/>
        <v>157.33048433048432</v>
      </c>
      <c r="Q395" t="str">
        <f t="shared" si="38"/>
        <v>film &amp; video</v>
      </c>
      <c r="R395" t="str">
        <f t="shared" si="41"/>
        <v>documentary</v>
      </c>
      <c r="S395" s="10">
        <f t="shared" si="39"/>
        <v>41526.375601851847</v>
      </c>
      <c r="T395" s="10">
        <f t="shared" si="40"/>
        <v>41557.375601851847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5">
        <f t="shared" si="37"/>
        <v>105.18</v>
      </c>
      <c r="Q396" t="str">
        <f t="shared" si="38"/>
        <v>film &amp; video</v>
      </c>
      <c r="R396" t="str">
        <f t="shared" si="41"/>
        <v>documentary</v>
      </c>
      <c r="S396" s="10">
        <f t="shared" si="39"/>
        <v>42417.48474537037</v>
      </c>
      <c r="T396" s="10">
        <f t="shared" si="40"/>
        <v>42477.443078703705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5">
        <f t="shared" si="37"/>
        <v>58.719836956521746</v>
      </c>
      <c r="Q397" t="str">
        <f t="shared" si="38"/>
        <v>film &amp; video</v>
      </c>
      <c r="R397" t="str">
        <f t="shared" si="41"/>
        <v>documentary</v>
      </c>
      <c r="S397" s="10">
        <f t="shared" si="39"/>
        <v>40990.575925925921</v>
      </c>
      <c r="T397" s="10">
        <f t="shared" si="40"/>
        <v>41026.563888888886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5">
        <f t="shared" si="37"/>
        <v>81.632653061224488</v>
      </c>
      <c r="Q398" t="str">
        <f t="shared" si="38"/>
        <v>film &amp; video</v>
      </c>
      <c r="R398" t="str">
        <f t="shared" si="41"/>
        <v>documentary</v>
      </c>
      <c r="S398" s="10">
        <f t="shared" si="39"/>
        <v>41082.231550925921</v>
      </c>
      <c r="T398" s="10">
        <f t="shared" si="40"/>
        <v>41097.231550925921</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5">
        <f t="shared" si="37"/>
        <v>56.460043668122275</v>
      </c>
      <c r="Q399" t="str">
        <f t="shared" si="38"/>
        <v>film &amp; video</v>
      </c>
      <c r="R399" t="str">
        <f t="shared" si="41"/>
        <v>documentary</v>
      </c>
      <c r="S399" s="10">
        <f t="shared" si="39"/>
        <v>40379.443101851852</v>
      </c>
      <c r="T399" s="10">
        <f t="shared" si="40"/>
        <v>40421.822222222218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125.16000000000001</v>
      </c>
      <c r="P400" s="5">
        <f t="shared" si="37"/>
        <v>140.1044776119403</v>
      </c>
      <c r="Q400" t="str">
        <f t="shared" si="38"/>
        <v>film &amp; video</v>
      </c>
      <c r="R400" t="str">
        <f t="shared" si="41"/>
        <v>documentary</v>
      </c>
      <c r="S400" s="10">
        <f t="shared" si="39"/>
        <v>42078.459791666661</v>
      </c>
      <c r="T400" s="10">
        <f t="shared" si="40"/>
        <v>42123.459791666661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5">
        <f t="shared" si="37"/>
        <v>224.85263157894738</v>
      </c>
      <c r="Q401" t="str">
        <f t="shared" si="38"/>
        <v>film &amp; video</v>
      </c>
      <c r="R401" t="str">
        <f t="shared" si="41"/>
        <v>documentary</v>
      </c>
      <c r="S401" s="10">
        <f t="shared" si="39"/>
        <v>42687.542442129627</v>
      </c>
      <c r="T401" s="10">
        <f t="shared" si="40"/>
        <v>42718.166666666664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5">
        <f t="shared" si="37"/>
        <v>181.13306451612902</v>
      </c>
      <c r="Q402" t="str">
        <f t="shared" si="38"/>
        <v>film &amp; video</v>
      </c>
      <c r="R402" t="str">
        <f t="shared" si="41"/>
        <v>documentary</v>
      </c>
      <c r="S402" s="10">
        <f t="shared" si="39"/>
        <v>41745.302627314813</v>
      </c>
      <c r="T402" s="10">
        <f t="shared" si="40"/>
        <v>41775.8125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103.812</v>
      </c>
      <c r="P403" s="5">
        <f t="shared" si="37"/>
        <v>711.04109589041093</v>
      </c>
      <c r="Q403" t="str">
        <f t="shared" si="38"/>
        <v>film &amp; video</v>
      </c>
      <c r="R403" t="str">
        <f t="shared" si="41"/>
        <v>documentary</v>
      </c>
      <c r="S403" s="10">
        <f t="shared" si="39"/>
        <v>40732.508912037032</v>
      </c>
      <c r="T403" s="10">
        <f t="shared" si="40"/>
        <v>40762.508912037032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v>
      </c>
      <c r="P404" s="5">
        <f t="shared" si="37"/>
        <v>65.883720930232556</v>
      </c>
      <c r="Q404" t="str">
        <f t="shared" si="38"/>
        <v>film &amp; video</v>
      </c>
      <c r="R404" t="str">
        <f t="shared" si="41"/>
        <v>documentary</v>
      </c>
      <c r="S404" s="10">
        <f t="shared" si="39"/>
        <v>42292.206215277773</v>
      </c>
      <c r="T404" s="10">
        <f t="shared" si="40"/>
        <v>42313.247881944444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105.25999999999999</v>
      </c>
      <c r="P405" s="5">
        <f t="shared" si="37"/>
        <v>75.185714285714283</v>
      </c>
      <c r="Q405" t="str">
        <f t="shared" si="38"/>
        <v>film &amp; video</v>
      </c>
      <c r="R405" t="str">
        <f t="shared" si="41"/>
        <v>documentary</v>
      </c>
      <c r="S405" s="10">
        <f t="shared" si="39"/>
        <v>40717.977326388886</v>
      </c>
      <c r="T405" s="10">
        <f t="shared" si="40"/>
        <v>40764.963888888888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5">
        <f t="shared" si="37"/>
        <v>133.14391143911439</v>
      </c>
      <c r="Q406" t="str">
        <f t="shared" si="38"/>
        <v>film &amp; video</v>
      </c>
      <c r="R406" t="str">
        <f t="shared" si="41"/>
        <v>documentary</v>
      </c>
      <c r="S406" s="10">
        <f t="shared" si="39"/>
        <v>41646.294699074075</v>
      </c>
      <c r="T406" s="10">
        <f t="shared" si="40"/>
        <v>41675.627777777772</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107.65957446808511</v>
      </c>
      <c r="P407" s="5">
        <f t="shared" si="37"/>
        <v>55.2</v>
      </c>
      <c r="Q407" t="str">
        <f t="shared" si="38"/>
        <v>film &amp; video</v>
      </c>
      <c r="R407" t="str">
        <f t="shared" si="41"/>
        <v>documentary</v>
      </c>
      <c r="S407" s="10">
        <f t="shared" si="39"/>
        <v>41673.751608796294</v>
      </c>
      <c r="T407" s="10">
        <f t="shared" si="40"/>
        <v>41703.751608796294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107.70464285714286</v>
      </c>
      <c r="P408" s="5">
        <f t="shared" si="37"/>
        <v>86.163714285714292</v>
      </c>
      <c r="Q408" t="str">
        <f t="shared" si="38"/>
        <v>film &amp; video</v>
      </c>
      <c r="R408" t="str">
        <f t="shared" si="41"/>
        <v>documentary</v>
      </c>
      <c r="S408" s="10">
        <f t="shared" si="39"/>
        <v>40637.82913194444</v>
      </c>
      <c r="T408" s="10">
        <f t="shared" si="40"/>
        <v>40671.915972222218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5">
        <f t="shared" si="37"/>
        <v>92.318181818181813</v>
      </c>
      <c r="Q409" t="str">
        <f t="shared" si="38"/>
        <v>film &amp; video</v>
      </c>
      <c r="R409" t="str">
        <f t="shared" si="41"/>
        <v>documentary</v>
      </c>
      <c r="S409" s="10">
        <f t="shared" si="39"/>
        <v>40806.537615740737</v>
      </c>
      <c r="T409" s="10">
        <f t="shared" si="40"/>
        <v>40866.579282407409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5">
        <f t="shared" si="37"/>
        <v>160.16473684210527</v>
      </c>
      <c r="Q410" t="str">
        <f t="shared" si="38"/>
        <v>film &amp; video</v>
      </c>
      <c r="R410" t="str">
        <f t="shared" si="41"/>
        <v>documentary</v>
      </c>
      <c r="S410" s="10">
        <f t="shared" si="39"/>
        <v>41543.402662037035</v>
      </c>
      <c r="T410" s="10">
        <f t="shared" si="40"/>
        <v>41583.444328703699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5">
        <f t="shared" si="37"/>
        <v>45.6</v>
      </c>
      <c r="Q411" t="str">
        <f t="shared" si="38"/>
        <v>film &amp; video</v>
      </c>
      <c r="R411" t="str">
        <f t="shared" si="41"/>
        <v>documentary</v>
      </c>
      <c r="S411" s="10">
        <f t="shared" si="39"/>
        <v>42543.529444444437</v>
      </c>
      <c r="T411" s="10">
        <f t="shared" si="40"/>
        <v>42573.529444444437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128.29999999999998</v>
      </c>
      <c r="P412" s="5">
        <f t="shared" si="37"/>
        <v>183.28571428571428</v>
      </c>
      <c r="Q412" t="str">
        <f t="shared" si="38"/>
        <v>film &amp; video</v>
      </c>
      <c r="R412" t="str">
        <f t="shared" si="41"/>
        <v>documentary</v>
      </c>
      <c r="S412" s="10">
        <f t="shared" si="39"/>
        <v>42113.64811342593</v>
      </c>
      <c r="T412" s="10">
        <f t="shared" si="40"/>
        <v>42173.64811342593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5">
        <f t="shared" si="37"/>
        <v>125.78838174273859</v>
      </c>
      <c r="Q413" t="str">
        <f t="shared" si="38"/>
        <v>film &amp; video</v>
      </c>
      <c r="R413" t="str">
        <f t="shared" si="41"/>
        <v>documentary</v>
      </c>
      <c r="S413" s="10">
        <f t="shared" si="39"/>
        <v>41597.842638888884</v>
      </c>
      <c r="T413" s="10">
        <f t="shared" si="40"/>
        <v>41629.875</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5">
        <f t="shared" si="37"/>
        <v>57.654545454545456</v>
      </c>
      <c r="Q414" t="str">
        <f t="shared" si="38"/>
        <v>film &amp; video</v>
      </c>
      <c r="R414" t="str">
        <f t="shared" si="41"/>
        <v>documentary</v>
      </c>
      <c r="S414" s="10">
        <f t="shared" si="39"/>
        <v>41099.409467592588</v>
      </c>
      <c r="T414" s="10">
        <f t="shared" si="40"/>
        <v>41115.409467592588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105.0859375</v>
      </c>
      <c r="P415" s="5">
        <f t="shared" si="37"/>
        <v>78.660818713450297</v>
      </c>
      <c r="Q415" t="str">
        <f t="shared" si="38"/>
        <v>film &amp; video</v>
      </c>
      <c r="R415" t="str">
        <f t="shared" si="41"/>
        <v>documentary</v>
      </c>
      <c r="S415" s="10">
        <f t="shared" si="39"/>
        <v>41079.54410879629</v>
      </c>
      <c r="T415" s="10">
        <f t="shared" si="40"/>
        <v>41109.54410879629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5">
        <f t="shared" si="37"/>
        <v>91.480769230769226</v>
      </c>
      <c r="Q416" t="str">
        <f t="shared" si="38"/>
        <v>film &amp; video</v>
      </c>
      <c r="R416" t="str">
        <f t="shared" si="41"/>
        <v>documentary</v>
      </c>
      <c r="S416" s="10">
        <f t="shared" si="39"/>
        <v>41528.72991898148</v>
      </c>
      <c r="T416" s="10">
        <f t="shared" si="40"/>
        <v>41558.72991898148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102.14714285714285</v>
      </c>
      <c r="P417" s="5">
        <f t="shared" si="37"/>
        <v>68.09809523809524</v>
      </c>
      <c r="Q417" t="str">
        <f t="shared" si="38"/>
        <v>film &amp; video</v>
      </c>
      <c r="R417" t="str">
        <f t="shared" si="41"/>
        <v>documentary</v>
      </c>
      <c r="S417" s="10">
        <f t="shared" si="39"/>
        <v>41904.518541666665</v>
      </c>
      <c r="T417" s="10">
        <f t="shared" si="40"/>
        <v>41929.166666666664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120.21700000000001</v>
      </c>
      <c r="P418" s="5">
        <f t="shared" si="37"/>
        <v>48.086800000000004</v>
      </c>
      <c r="Q418" t="str">
        <f t="shared" si="38"/>
        <v>film &amp; video</v>
      </c>
      <c r="R418" t="str">
        <f t="shared" si="41"/>
        <v>documentary</v>
      </c>
      <c r="S418" s="10">
        <f t="shared" si="39"/>
        <v>41648.062858796293</v>
      </c>
      <c r="T418" s="10">
        <f t="shared" si="40"/>
        <v>41678.062858796293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5">
        <f t="shared" si="37"/>
        <v>202.42307692307693</v>
      </c>
      <c r="Q419" t="str">
        <f t="shared" si="38"/>
        <v>film &amp; video</v>
      </c>
      <c r="R419" t="str">
        <f t="shared" si="41"/>
        <v>documentary</v>
      </c>
      <c r="S419" s="10">
        <f t="shared" si="39"/>
        <v>41360.63726851852</v>
      </c>
      <c r="T419" s="10">
        <f t="shared" si="40"/>
        <v>41371.856249999997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5">
        <f t="shared" si="37"/>
        <v>216.75</v>
      </c>
      <c r="Q420" t="str">
        <f t="shared" si="38"/>
        <v>film &amp; video</v>
      </c>
      <c r="R420" t="str">
        <f t="shared" si="41"/>
        <v>documentary</v>
      </c>
      <c r="S420" s="10">
        <f t="shared" si="39"/>
        <v>42177.94903935185</v>
      </c>
      <c r="T420" s="10">
        <f t="shared" si="40"/>
        <v>42207.94903935185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5">
        <f t="shared" si="37"/>
        <v>110.06849315068493</v>
      </c>
      <c r="Q421" t="str">
        <f t="shared" si="38"/>
        <v>film &amp; video</v>
      </c>
      <c r="R421" t="str">
        <f t="shared" si="41"/>
        <v>documentary</v>
      </c>
      <c r="S421" s="10">
        <f t="shared" si="39"/>
        <v>41394.509108796294</v>
      </c>
      <c r="T421" s="10">
        <f t="shared" si="40"/>
        <v>41454.509108796294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0.43939393939393934</v>
      </c>
      <c r="P422" s="5">
        <f t="shared" si="37"/>
        <v>4.833333333333333</v>
      </c>
      <c r="Q422" t="str">
        <f t="shared" si="38"/>
        <v>film &amp; video</v>
      </c>
      <c r="R422" t="str">
        <f t="shared" si="41"/>
        <v>animation</v>
      </c>
      <c r="S422" s="10">
        <f t="shared" si="39"/>
        <v>41681.903136574074</v>
      </c>
      <c r="T422" s="10">
        <f t="shared" si="40"/>
        <v>41711.861469907402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2.0066666666666668</v>
      </c>
      <c r="P423" s="5">
        <f t="shared" si="37"/>
        <v>50.166666666666664</v>
      </c>
      <c r="Q423" t="str">
        <f t="shared" si="38"/>
        <v>film &amp; video</v>
      </c>
      <c r="R423" t="str">
        <f t="shared" si="41"/>
        <v>animation</v>
      </c>
      <c r="S423" s="10">
        <f t="shared" si="39"/>
        <v>42177.158055555548</v>
      </c>
      <c r="T423" s="10">
        <f t="shared" si="40"/>
        <v>42237.158055555548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1.075</v>
      </c>
      <c r="P424" s="5">
        <f t="shared" si="37"/>
        <v>35.833333333333336</v>
      </c>
      <c r="Q424" t="str">
        <f t="shared" si="38"/>
        <v>film &amp; video</v>
      </c>
      <c r="R424" t="str">
        <f t="shared" si="41"/>
        <v>animation</v>
      </c>
      <c r="S424" s="10">
        <f t="shared" si="39"/>
        <v>41862.927048611105</v>
      </c>
      <c r="T424" s="10">
        <f t="shared" si="40"/>
        <v>41892.927048611105</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0.76500000000000001</v>
      </c>
      <c r="P425" s="5">
        <f t="shared" si="37"/>
        <v>11.76923076923077</v>
      </c>
      <c r="Q425" t="str">
        <f t="shared" si="38"/>
        <v>film &amp; video</v>
      </c>
      <c r="R425" t="str">
        <f t="shared" si="41"/>
        <v>animation</v>
      </c>
      <c r="S425" s="10">
        <f t="shared" si="39"/>
        <v>41400.592939814815</v>
      </c>
      <c r="T425" s="10">
        <f t="shared" si="40"/>
        <v>41430.592939814815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6.7966666666666677</v>
      </c>
      <c r="P426" s="5">
        <f t="shared" si="37"/>
        <v>40.78</v>
      </c>
      <c r="Q426" t="str">
        <f t="shared" si="38"/>
        <v>film &amp; video</v>
      </c>
      <c r="R426" t="str">
        <f t="shared" si="41"/>
        <v>animation</v>
      </c>
      <c r="S426" s="10">
        <f t="shared" si="39"/>
        <v>40934.042812499996</v>
      </c>
      <c r="T426" s="10">
        <f t="shared" si="40"/>
        <v>40994.001145833332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1.2E-2</v>
      </c>
      <c r="P427" s="5">
        <f t="shared" si="37"/>
        <v>3</v>
      </c>
      <c r="Q427" t="str">
        <f t="shared" si="38"/>
        <v>film &amp; video</v>
      </c>
      <c r="R427" t="str">
        <f t="shared" si="41"/>
        <v>animation</v>
      </c>
      <c r="S427" s="10">
        <f t="shared" si="39"/>
        <v>42275.527824074066</v>
      </c>
      <c r="T427" s="10">
        <f t="shared" si="40"/>
        <v>42335.569490740738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1.3299999999999998</v>
      </c>
      <c r="P428" s="5">
        <f t="shared" si="37"/>
        <v>16.625</v>
      </c>
      <c r="Q428" t="str">
        <f t="shared" si="38"/>
        <v>film &amp; video</v>
      </c>
      <c r="R428" t="str">
        <f t="shared" si="41"/>
        <v>animation</v>
      </c>
      <c r="S428" s="10">
        <f t="shared" si="39"/>
        <v>42400.378634259258</v>
      </c>
      <c r="T428" s="10">
        <f t="shared" si="40"/>
        <v>42430.378634259258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5">
        <f t="shared" si="37"/>
        <v>0</v>
      </c>
      <c r="Q429" t="str">
        <f t="shared" si="38"/>
        <v>film &amp; video</v>
      </c>
      <c r="R429" t="str">
        <f t="shared" si="41"/>
        <v>animation</v>
      </c>
      <c r="S429" s="10">
        <f t="shared" si="39"/>
        <v>42285.575694444437</v>
      </c>
      <c r="T429" s="10">
        <f t="shared" si="40"/>
        <v>42299.457638888889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5.6333333333333329</v>
      </c>
      <c r="P430" s="5">
        <f t="shared" si="37"/>
        <v>52</v>
      </c>
      <c r="Q430" t="str">
        <f t="shared" si="38"/>
        <v>film &amp; video</v>
      </c>
      <c r="R430" t="str">
        <f t="shared" si="41"/>
        <v>animation</v>
      </c>
      <c r="S430" s="10">
        <f t="shared" si="39"/>
        <v>41778.433391203704</v>
      </c>
      <c r="T430" s="10">
        <f t="shared" si="40"/>
        <v>41806.583333333328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5">
        <f t="shared" si="37"/>
        <v>0</v>
      </c>
      <c r="Q431" t="str">
        <f t="shared" si="38"/>
        <v>film &amp; video</v>
      </c>
      <c r="R431" t="str">
        <f t="shared" si="41"/>
        <v>animation</v>
      </c>
      <c r="S431" s="10">
        <f t="shared" si="39"/>
        <v>40070.568078703705</v>
      </c>
      <c r="T431" s="10">
        <f t="shared" si="40"/>
        <v>40143.874305555553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v>
      </c>
      <c r="P432" s="5">
        <f t="shared" si="37"/>
        <v>4.8</v>
      </c>
      <c r="Q432" t="str">
        <f t="shared" si="38"/>
        <v>film &amp; video</v>
      </c>
      <c r="R432" t="str">
        <f t="shared" si="41"/>
        <v>animation</v>
      </c>
      <c r="S432" s="10">
        <f t="shared" si="39"/>
        <v>41512.773923611108</v>
      </c>
      <c r="T432" s="10">
        <f t="shared" si="40"/>
        <v>41527.773923611108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13.833333333333334</v>
      </c>
      <c r="P433" s="5">
        <f t="shared" si="37"/>
        <v>51.875</v>
      </c>
      <c r="Q433" t="str">
        <f t="shared" si="38"/>
        <v>film &amp; video</v>
      </c>
      <c r="R433" t="str">
        <f t="shared" si="41"/>
        <v>animation</v>
      </c>
      <c r="S433" s="10">
        <f t="shared" si="39"/>
        <v>42526.537997685176</v>
      </c>
      <c r="T433" s="10">
        <f t="shared" si="40"/>
        <v>42556.537997685176</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v>
      </c>
      <c r="P434" s="5">
        <f t="shared" si="37"/>
        <v>71.25</v>
      </c>
      <c r="Q434" t="str">
        <f t="shared" si="38"/>
        <v>film &amp; video</v>
      </c>
      <c r="R434" t="str">
        <f t="shared" si="41"/>
        <v>animation</v>
      </c>
      <c r="S434" s="10">
        <f t="shared" si="39"/>
        <v>42238.39329861111</v>
      </c>
      <c r="T434" s="10">
        <f t="shared" si="40"/>
        <v>42298.39329861111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5">
        <f t="shared" si="37"/>
        <v>0</v>
      </c>
      <c r="Q435" t="str">
        <f t="shared" si="38"/>
        <v>film &amp; video</v>
      </c>
      <c r="R435" t="str">
        <f t="shared" si="41"/>
        <v>animation</v>
      </c>
      <c r="S435" s="10">
        <f t="shared" si="39"/>
        <v>42228.29655092593</v>
      </c>
      <c r="T435" s="10">
        <f t="shared" si="40"/>
        <v>42288.29655092593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5</v>
      </c>
      <c r="P436" s="5">
        <f t="shared" si="37"/>
        <v>62.5</v>
      </c>
      <c r="Q436" t="str">
        <f t="shared" si="38"/>
        <v>film &amp; video</v>
      </c>
      <c r="R436" t="str">
        <f t="shared" si="41"/>
        <v>animation</v>
      </c>
      <c r="S436" s="10">
        <f t="shared" si="39"/>
        <v>41576.501180555555</v>
      </c>
      <c r="T436" s="10">
        <f t="shared" si="40"/>
        <v>41609.542847222219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2.7272727272727275E-3</v>
      </c>
      <c r="P437" s="5">
        <f t="shared" si="37"/>
        <v>1</v>
      </c>
      <c r="Q437" t="str">
        <f t="shared" si="38"/>
        <v>film &amp; video</v>
      </c>
      <c r="R437" t="str">
        <f t="shared" si="41"/>
        <v>animation</v>
      </c>
      <c r="S437" s="10">
        <f t="shared" si="39"/>
        <v>41500.414120370369</v>
      </c>
      <c r="T437" s="10">
        <f t="shared" si="40"/>
        <v>41530.414120370369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5">
        <f t="shared" si="37"/>
        <v>0</v>
      </c>
      <c r="Q438" t="str">
        <f t="shared" si="38"/>
        <v>film &amp; video</v>
      </c>
      <c r="R438" t="str">
        <f t="shared" si="41"/>
        <v>animation</v>
      </c>
      <c r="S438" s="10">
        <f t="shared" si="39"/>
        <v>41456.029085648144</v>
      </c>
      <c r="T438" s="10">
        <f t="shared" si="40"/>
        <v>41486.029085648144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5">
        <f t="shared" si="37"/>
        <v>0</v>
      </c>
      <c r="Q439" t="str">
        <f t="shared" si="38"/>
        <v>film &amp; video</v>
      </c>
      <c r="R439" t="str">
        <f t="shared" si="41"/>
        <v>animation</v>
      </c>
      <c r="S439" s="10">
        <f t="shared" si="39"/>
        <v>42590.985254629624</v>
      </c>
      <c r="T439" s="10">
        <f t="shared" si="40"/>
        <v>42650.985254629624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v>
      </c>
      <c r="P440" s="5">
        <f t="shared" si="37"/>
        <v>170.54545454545453</v>
      </c>
      <c r="Q440" t="str">
        <f t="shared" si="38"/>
        <v>film &amp; video</v>
      </c>
      <c r="R440" t="str">
        <f t="shared" si="41"/>
        <v>animation</v>
      </c>
      <c r="S440" s="10">
        <f t="shared" si="39"/>
        <v>42295.927754629629</v>
      </c>
      <c r="T440" s="10">
        <f t="shared" si="40"/>
        <v>42325.969421296293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5">
        <f t="shared" si="37"/>
        <v>0</v>
      </c>
      <c r="Q441" t="str">
        <f t="shared" si="38"/>
        <v>film &amp; video</v>
      </c>
      <c r="R441" t="str">
        <f t="shared" si="41"/>
        <v>animation</v>
      </c>
      <c r="S441" s="10">
        <f t="shared" si="39"/>
        <v>41919.428449074068</v>
      </c>
      <c r="T441" s="10">
        <f t="shared" si="40"/>
        <v>41929.428449074068</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0.1</v>
      </c>
      <c r="P442" s="5">
        <f t="shared" si="37"/>
        <v>5</v>
      </c>
      <c r="Q442" t="str">
        <f t="shared" si="38"/>
        <v>film &amp; video</v>
      </c>
      <c r="R442" t="str">
        <f t="shared" si="41"/>
        <v>animation</v>
      </c>
      <c r="S442" s="10">
        <f t="shared" si="39"/>
        <v>42423.652233796289</v>
      </c>
      <c r="T442" s="10">
        <f t="shared" si="40"/>
        <v>42453.610567129632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5">
        <f t="shared" si="37"/>
        <v>0</v>
      </c>
      <c r="Q443" t="str">
        <f t="shared" si="38"/>
        <v>film &amp; video</v>
      </c>
      <c r="R443" t="str">
        <f t="shared" si="41"/>
        <v>animation</v>
      </c>
      <c r="S443" s="10">
        <f t="shared" si="39"/>
        <v>41550.460601851846</v>
      </c>
      <c r="T443" s="10">
        <f t="shared" si="40"/>
        <v>41580.460601851846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39.358823529411765</v>
      </c>
      <c r="P444" s="5">
        <f t="shared" si="37"/>
        <v>393.58823529411762</v>
      </c>
      <c r="Q444" t="str">
        <f t="shared" si="38"/>
        <v>film &amp; video</v>
      </c>
      <c r="R444" t="str">
        <f t="shared" si="41"/>
        <v>animation</v>
      </c>
      <c r="S444" s="10">
        <f t="shared" si="39"/>
        <v>42024.555358796293</v>
      </c>
      <c r="T444" s="10">
        <f t="shared" si="40"/>
        <v>42054.555358796293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0.1</v>
      </c>
      <c r="P445" s="5">
        <f t="shared" si="37"/>
        <v>5</v>
      </c>
      <c r="Q445" t="str">
        <f t="shared" si="38"/>
        <v>film &amp; video</v>
      </c>
      <c r="R445" t="str">
        <f t="shared" si="41"/>
        <v>animation</v>
      </c>
      <c r="S445" s="10">
        <f t="shared" si="39"/>
        <v>41649.681724537033</v>
      </c>
      <c r="T445" s="10">
        <f t="shared" si="40"/>
        <v>41679.681724537033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5</v>
      </c>
      <c r="P446" s="5">
        <f t="shared" si="37"/>
        <v>50</v>
      </c>
      <c r="Q446" t="str">
        <f t="shared" si="38"/>
        <v>film &amp; video</v>
      </c>
      <c r="R446" t="str">
        <f t="shared" si="41"/>
        <v>animation</v>
      </c>
      <c r="S446" s="10">
        <f t="shared" si="39"/>
        <v>40894.57362268518</v>
      </c>
      <c r="T446" s="10">
        <f t="shared" si="40"/>
        <v>40954.57362268518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3.3333333333333335E-3</v>
      </c>
      <c r="P447" s="5">
        <f t="shared" si="37"/>
        <v>1</v>
      </c>
      <c r="Q447" t="str">
        <f t="shared" si="38"/>
        <v>film &amp; video</v>
      </c>
      <c r="R447" t="str">
        <f t="shared" si="41"/>
        <v>animation</v>
      </c>
      <c r="S447" s="10">
        <f t="shared" si="39"/>
        <v>42130.002025462956</v>
      </c>
      <c r="T447" s="10">
        <f t="shared" si="40"/>
        <v>42145.002025462956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7.2952380952380951</v>
      </c>
      <c r="P448" s="5">
        <f t="shared" si="37"/>
        <v>47.875</v>
      </c>
      <c r="Q448" t="str">
        <f t="shared" si="38"/>
        <v>film &amp; video</v>
      </c>
      <c r="R448" t="str">
        <f t="shared" si="41"/>
        <v>animation</v>
      </c>
      <c r="S448" s="10">
        <f t="shared" si="39"/>
        <v>42036.750231481477</v>
      </c>
      <c r="T448" s="10">
        <f t="shared" si="40"/>
        <v>42066.750231481477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1.6666666666666666E-2</v>
      </c>
      <c r="P449" s="5">
        <f t="shared" si="37"/>
        <v>5</v>
      </c>
      <c r="Q449" t="str">
        <f t="shared" si="38"/>
        <v>film &amp; video</v>
      </c>
      <c r="R449" t="str">
        <f t="shared" si="41"/>
        <v>animation</v>
      </c>
      <c r="S449" s="10">
        <f t="shared" si="39"/>
        <v>41331.22179398148</v>
      </c>
      <c r="T449" s="10">
        <f t="shared" si="40"/>
        <v>41356.180127314808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3.2804000000000002</v>
      </c>
      <c r="P450" s="5">
        <f t="shared" si="37"/>
        <v>20.502500000000001</v>
      </c>
      <c r="Q450" t="str">
        <f t="shared" si="38"/>
        <v>film &amp; video</v>
      </c>
      <c r="R450" t="str">
        <f t="shared" si="41"/>
        <v>animation</v>
      </c>
      <c r="S450" s="10">
        <f t="shared" si="39"/>
        <v>41753.424710648142</v>
      </c>
      <c r="T450" s="10">
        <f t="shared" si="40"/>
        <v>41773.424710648142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E451/D451*100</f>
        <v>2.25</v>
      </c>
      <c r="P451" s="5">
        <f t="shared" ref="P451:P514" si="43">IFERROR(E451/L451,0)</f>
        <v>9</v>
      </c>
      <c r="Q451" t="str">
        <f t="shared" ref="Q451:Q514" si="44">LEFT(N451,SEARCH("/",N451)-1)</f>
        <v>film &amp; video</v>
      </c>
      <c r="R451" t="str">
        <f t="shared" si="41"/>
        <v>animation</v>
      </c>
      <c r="S451" s="10">
        <f t="shared" ref="S451:S514" si="45">J451/60/60/24+DATE(1970,1,1)-8/24</f>
        <v>41534.234780092593</v>
      </c>
      <c r="T451" s="10">
        <f t="shared" ref="T451:T514" si="46">I451/60/60/24+DATE(1970,1,1)-8/24</f>
        <v>41564.234780092593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0.79200000000000004</v>
      </c>
      <c r="P452" s="5">
        <f t="shared" si="43"/>
        <v>56.571428571428569</v>
      </c>
      <c r="Q452" t="str">
        <f t="shared" si="44"/>
        <v>film &amp; video</v>
      </c>
      <c r="R452" t="str">
        <f t="shared" ref="R452:R515" si="47">RIGHT(N452,LEN(N452)-SEARCH("/",N452))</f>
        <v>animation</v>
      </c>
      <c r="S452" s="10">
        <f t="shared" si="45"/>
        <v>41654.61342592592</v>
      </c>
      <c r="T452" s="10">
        <f t="shared" si="46"/>
        <v>41684.61342592592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5">
        <f t="shared" si="43"/>
        <v>0</v>
      </c>
      <c r="Q453" t="str">
        <f t="shared" si="44"/>
        <v>film &amp; video</v>
      </c>
      <c r="R453" t="str">
        <f t="shared" si="47"/>
        <v>animation</v>
      </c>
      <c r="S453" s="10">
        <f t="shared" si="45"/>
        <v>41634.381840277776</v>
      </c>
      <c r="T453" s="10">
        <f t="shared" si="46"/>
        <v>41664.381840277776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64</v>
      </c>
      <c r="P454" s="5">
        <f t="shared" si="43"/>
        <v>40</v>
      </c>
      <c r="Q454" t="str">
        <f t="shared" si="44"/>
        <v>film &amp; video</v>
      </c>
      <c r="R454" t="str">
        <f t="shared" si="47"/>
        <v>animation</v>
      </c>
      <c r="S454" s="10">
        <f t="shared" si="45"/>
        <v>42107.370543981473</v>
      </c>
      <c r="T454" s="10">
        <f t="shared" si="46"/>
        <v>42137.370543981473</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2.7404479578392621E-2</v>
      </c>
      <c r="P455" s="5">
        <f t="shared" si="43"/>
        <v>13</v>
      </c>
      <c r="Q455" t="str">
        <f t="shared" si="44"/>
        <v>film &amp; video</v>
      </c>
      <c r="R455" t="str">
        <f t="shared" si="47"/>
        <v>animation</v>
      </c>
      <c r="S455" s="10">
        <f t="shared" si="45"/>
        <v>42038.491655092592</v>
      </c>
      <c r="T455" s="10">
        <f t="shared" si="46"/>
        <v>42054.491655092592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0.82000000000000006</v>
      </c>
      <c r="P456" s="5">
        <f t="shared" si="43"/>
        <v>16.399999999999999</v>
      </c>
      <c r="Q456" t="str">
        <f t="shared" si="44"/>
        <v>film &amp; video</v>
      </c>
      <c r="R456" t="str">
        <f t="shared" si="47"/>
        <v>animation</v>
      </c>
      <c r="S456" s="10">
        <f t="shared" si="45"/>
        <v>41938.383923611109</v>
      </c>
      <c r="T456" s="10">
        <f t="shared" si="46"/>
        <v>41969.218055555553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6.9230769230769221E-2</v>
      </c>
      <c r="P457" s="5">
        <f t="shared" si="43"/>
        <v>22.5</v>
      </c>
      <c r="Q457" t="str">
        <f t="shared" si="44"/>
        <v>film &amp; video</v>
      </c>
      <c r="R457" t="str">
        <f t="shared" si="47"/>
        <v>animation</v>
      </c>
      <c r="S457" s="10">
        <f t="shared" si="45"/>
        <v>40970.669236111105</v>
      </c>
      <c r="T457" s="10">
        <f t="shared" si="46"/>
        <v>41015.688194444439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0.68631863186318631</v>
      </c>
      <c r="P458" s="5">
        <f t="shared" si="43"/>
        <v>20.333333333333332</v>
      </c>
      <c r="Q458" t="str">
        <f t="shared" si="44"/>
        <v>film &amp; video</v>
      </c>
      <c r="R458" t="str">
        <f t="shared" si="47"/>
        <v>animation</v>
      </c>
      <c r="S458" s="10">
        <f t="shared" si="45"/>
        <v>41547.361122685179</v>
      </c>
      <c r="T458" s="10">
        <f t="shared" si="46"/>
        <v>41568.832638888889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5">
        <f t="shared" si="43"/>
        <v>0</v>
      </c>
      <c r="Q459" t="str">
        <f t="shared" si="44"/>
        <v>film &amp; video</v>
      </c>
      <c r="R459" t="str">
        <f t="shared" si="47"/>
        <v>animation</v>
      </c>
      <c r="S459" s="10">
        <f t="shared" si="45"/>
        <v>41837.434166666666</v>
      </c>
      <c r="T459" s="10">
        <f t="shared" si="46"/>
        <v>41867.434166666666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8.2100000000000009</v>
      </c>
      <c r="P460" s="5">
        <f t="shared" si="43"/>
        <v>16.755102040816325</v>
      </c>
      <c r="Q460" t="str">
        <f t="shared" si="44"/>
        <v>film &amp; video</v>
      </c>
      <c r="R460" t="str">
        <f t="shared" si="47"/>
        <v>animation</v>
      </c>
      <c r="S460" s="10">
        <f t="shared" si="45"/>
        <v>41378.366435185184</v>
      </c>
      <c r="T460" s="10">
        <f t="shared" si="46"/>
        <v>41408.366435185184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6.4102564102564097E-2</v>
      </c>
      <c r="P461" s="5">
        <f t="shared" si="43"/>
        <v>25</v>
      </c>
      <c r="Q461" t="str">
        <f t="shared" si="44"/>
        <v>film &amp; video</v>
      </c>
      <c r="R461" t="str">
        <f t="shared" si="47"/>
        <v>animation</v>
      </c>
      <c r="S461" s="10">
        <f t="shared" si="45"/>
        <v>40800.307025462964</v>
      </c>
      <c r="T461" s="10">
        <f t="shared" si="46"/>
        <v>40860.348692129628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0.29411764705882354</v>
      </c>
      <c r="P462" s="5">
        <f t="shared" si="43"/>
        <v>12.5</v>
      </c>
      <c r="Q462" t="str">
        <f t="shared" si="44"/>
        <v>film &amp; video</v>
      </c>
      <c r="R462" t="str">
        <f t="shared" si="47"/>
        <v>animation</v>
      </c>
      <c r="S462" s="10">
        <f t="shared" si="45"/>
        <v>41759.209201388883</v>
      </c>
      <c r="T462" s="10">
        <f t="shared" si="46"/>
        <v>41790.833333333328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5">
        <f t="shared" si="43"/>
        <v>0</v>
      </c>
      <c r="Q463" t="str">
        <f t="shared" si="44"/>
        <v>film &amp; video</v>
      </c>
      <c r="R463" t="str">
        <f t="shared" si="47"/>
        <v>animation</v>
      </c>
      <c r="S463" s="10">
        <f t="shared" si="45"/>
        <v>41407.513506944444</v>
      </c>
      <c r="T463" s="10">
        <f t="shared" si="46"/>
        <v>41427.513506944444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5">
        <f t="shared" si="43"/>
        <v>0</v>
      </c>
      <c r="Q464" t="str">
        <f t="shared" si="44"/>
        <v>film &amp; video</v>
      </c>
      <c r="R464" t="str">
        <f t="shared" si="47"/>
        <v>animation</v>
      </c>
      <c r="S464" s="10">
        <f t="shared" si="45"/>
        <v>40704.793298611112</v>
      </c>
      <c r="T464" s="10">
        <f t="shared" si="46"/>
        <v>40764.793298611112</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2.2727272727272729</v>
      </c>
      <c r="P465" s="5">
        <f t="shared" si="43"/>
        <v>113.63636363636364</v>
      </c>
      <c r="Q465" t="str">
        <f t="shared" si="44"/>
        <v>film &amp; video</v>
      </c>
      <c r="R465" t="str">
        <f t="shared" si="47"/>
        <v>animation</v>
      </c>
      <c r="S465" s="10">
        <f t="shared" si="45"/>
        <v>40750.376770833333</v>
      </c>
      <c r="T465" s="10">
        <f t="shared" si="46"/>
        <v>40810.376770833333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9.9009900990099015E-2</v>
      </c>
      <c r="P466" s="5">
        <f t="shared" si="43"/>
        <v>1</v>
      </c>
      <c r="Q466" t="str">
        <f t="shared" si="44"/>
        <v>film &amp; video</v>
      </c>
      <c r="R466" t="str">
        <f t="shared" si="47"/>
        <v>animation</v>
      </c>
      <c r="S466" s="10">
        <f t="shared" si="45"/>
        <v>42488.515451388892</v>
      </c>
      <c r="T466" s="10">
        <f t="shared" si="46"/>
        <v>42508.515451388892</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26.953125</v>
      </c>
      <c r="P467" s="5">
        <f t="shared" si="43"/>
        <v>17.25</v>
      </c>
      <c r="Q467" t="str">
        <f t="shared" si="44"/>
        <v>film &amp; video</v>
      </c>
      <c r="R467" t="str">
        <f t="shared" si="47"/>
        <v>animation</v>
      </c>
      <c r="S467" s="10">
        <f t="shared" si="45"/>
        <v>41800.786736111106</v>
      </c>
      <c r="T467" s="10">
        <f t="shared" si="46"/>
        <v>41816.786736111106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0.76</v>
      </c>
      <c r="P468" s="5">
        <f t="shared" si="43"/>
        <v>15.2</v>
      </c>
      <c r="Q468" t="str">
        <f t="shared" si="44"/>
        <v>film &amp; video</v>
      </c>
      <c r="R468" t="str">
        <f t="shared" si="47"/>
        <v>animation</v>
      </c>
      <c r="S468" s="10">
        <f t="shared" si="45"/>
        <v>41129.609537037039</v>
      </c>
      <c r="T468" s="10">
        <f t="shared" si="46"/>
        <v>41159.609537037039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21.574999999999999</v>
      </c>
      <c r="P469" s="5">
        <f t="shared" si="43"/>
        <v>110.64102564102564</v>
      </c>
      <c r="Q469" t="str">
        <f t="shared" si="44"/>
        <v>film &amp; video</v>
      </c>
      <c r="R469" t="str">
        <f t="shared" si="47"/>
        <v>animation</v>
      </c>
      <c r="S469" s="10">
        <f t="shared" si="45"/>
        <v>41135.346458333333</v>
      </c>
      <c r="T469" s="10">
        <f t="shared" si="46"/>
        <v>41180.346458333333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5">
        <f t="shared" si="43"/>
        <v>0</v>
      </c>
      <c r="Q470" t="str">
        <f t="shared" si="44"/>
        <v>film &amp; video</v>
      </c>
      <c r="R470" t="str">
        <f t="shared" si="47"/>
        <v>animation</v>
      </c>
      <c r="S470" s="10">
        <f t="shared" si="45"/>
        <v>41040.834293981476</v>
      </c>
      <c r="T470" s="10">
        <f t="shared" si="46"/>
        <v>41100.827141203699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5">
        <f t="shared" si="43"/>
        <v>0</v>
      </c>
      <c r="Q471" t="str">
        <f t="shared" si="44"/>
        <v>film &amp; video</v>
      </c>
      <c r="R471" t="str">
        <f t="shared" si="47"/>
        <v>animation</v>
      </c>
      <c r="S471" s="10">
        <f t="shared" si="45"/>
        <v>41827.656527777777</v>
      </c>
      <c r="T471" s="10">
        <f t="shared" si="46"/>
        <v>41887.656527777777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v>
      </c>
      <c r="P472" s="5">
        <f t="shared" si="43"/>
        <v>25.5</v>
      </c>
      <c r="Q472" t="str">
        <f t="shared" si="44"/>
        <v>film &amp; video</v>
      </c>
      <c r="R472" t="str">
        <f t="shared" si="47"/>
        <v>animation</v>
      </c>
      <c r="S472" s="10">
        <f t="shared" si="45"/>
        <v>41604.834363425922</v>
      </c>
      <c r="T472" s="10">
        <f t="shared" si="46"/>
        <v>41654.833333333328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11.892727272727273</v>
      </c>
      <c r="P473" s="5">
        <f t="shared" si="43"/>
        <v>38.476470588235294</v>
      </c>
      <c r="Q473" t="str">
        <f t="shared" si="44"/>
        <v>film &amp; video</v>
      </c>
      <c r="R473" t="str">
        <f t="shared" si="47"/>
        <v>animation</v>
      </c>
      <c r="S473" s="10">
        <f t="shared" si="45"/>
        <v>41703.388645833329</v>
      </c>
      <c r="T473" s="10">
        <f t="shared" si="46"/>
        <v>41748.346979166665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17.625</v>
      </c>
      <c r="P474" s="5">
        <f t="shared" si="43"/>
        <v>28.2</v>
      </c>
      <c r="Q474" t="str">
        <f t="shared" si="44"/>
        <v>film &amp; video</v>
      </c>
      <c r="R474" t="str">
        <f t="shared" si="47"/>
        <v>animation</v>
      </c>
      <c r="S474" s="10">
        <f t="shared" si="45"/>
        <v>41844.589328703703</v>
      </c>
      <c r="T474" s="10">
        <f t="shared" si="46"/>
        <v>41874.589328703703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v>
      </c>
      <c r="P475" s="5">
        <f t="shared" si="43"/>
        <v>61.5</v>
      </c>
      <c r="Q475" t="str">
        <f t="shared" si="44"/>
        <v>film &amp; video</v>
      </c>
      <c r="R475" t="str">
        <f t="shared" si="47"/>
        <v>animation</v>
      </c>
      <c r="S475" s="10">
        <f t="shared" si="45"/>
        <v>41869.364803240736</v>
      </c>
      <c r="T475" s="10">
        <f t="shared" si="46"/>
        <v>41899.364803240736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3.0303030303030304E-2</v>
      </c>
      <c r="P476" s="5">
        <f t="shared" si="43"/>
        <v>1</v>
      </c>
      <c r="Q476" t="str">
        <f t="shared" si="44"/>
        <v>film &amp; video</v>
      </c>
      <c r="R476" t="str">
        <f t="shared" si="47"/>
        <v>animation</v>
      </c>
      <c r="S476" s="10">
        <f t="shared" si="45"/>
        <v>42752.995706018519</v>
      </c>
      <c r="T476" s="10">
        <f t="shared" si="46"/>
        <v>42782.995706018519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5">
        <f t="shared" si="43"/>
        <v>0</v>
      </c>
      <c r="Q477" t="str">
        <f t="shared" si="44"/>
        <v>film &amp; video</v>
      </c>
      <c r="R477" t="str">
        <f t="shared" si="47"/>
        <v>animation</v>
      </c>
      <c r="S477" s="10">
        <f t="shared" si="45"/>
        <v>42099.752812500003</v>
      </c>
      <c r="T477" s="10">
        <f t="shared" si="46"/>
        <v>42129.752812500003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2.230268181818182</v>
      </c>
      <c r="P478" s="5">
        <f t="shared" si="43"/>
        <v>39.569274193548388</v>
      </c>
      <c r="Q478" t="str">
        <f t="shared" si="44"/>
        <v>film &amp; video</v>
      </c>
      <c r="R478" t="str">
        <f t="shared" si="47"/>
        <v>animation</v>
      </c>
      <c r="S478" s="10">
        <f t="shared" si="45"/>
        <v>41757.64167824074</v>
      </c>
      <c r="T478" s="10">
        <f t="shared" si="46"/>
        <v>41792.832638888889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5">
        <f t="shared" si="43"/>
        <v>0</v>
      </c>
      <c r="Q479" t="str">
        <f t="shared" si="44"/>
        <v>film &amp; video</v>
      </c>
      <c r="R479" t="str">
        <f t="shared" si="47"/>
        <v>animation</v>
      </c>
      <c r="S479" s="10">
        <f t="shared" si="45"/>
        <v>40987.501550925925</v>
      </c>
      <c r="T479" s="10">
        <f t="shared" si="46"/>
        <v>41047.501550925925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5">
        <f t="shared" si="43"/>
        <v>0</v>
      </c>
      <c r="Q480" t="str">
        <f t="shared" si="44"/>
        <v>film &amp; video</v>
      </c>
      <c r="R480" t="str">
        <f t="shared" si="47"/>
        <v>animation</v>
      </c>
      <c r="S480" s="10">
        <f t="shared" si="45"/>
        <v>42065.577650462961</v>
      </c>
      <c r="T480" s="10">
        <f t="shared" si="46"/>
        <v>42095.535983796297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32.56</v>
      </c>
      <c r="P481" s="5">
        <f t="shared" si="43"/>
        <v>88.8</v>
      </c>
      <c r="Q481" t="str">
        <f t="shared" si="44"/>
        <v>film &amp; video</v>
      </c>
      <c r="R481" t="str">
        <f t="shared" si="47"/>
        <v>animation</v>
      </c>
      <c r="S481" s="10">
        <f t="shared" si="45"/>
        <v>41904.074479166666</v>
      </c>
      <c r="T481" s="10">
        <f t="shared" si="46"/>
        <v>41964.11614583333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19.41</v>
      </c>
      <c r="P482" s="5">
        <f t="shared" si="43"/>
        <v>55.457142857142856</v>
      </c>
      <c r="Q482" t="str">
        <f t="shared" si="44"/>
        <v>film &amp; video</v>
      </c>
      <c r="R482" t="str">
        <f t="shared" si="47"/>
        <v>animation</v>
      </c>
      <c r="S482" s="10">
        <f t="shared" si="45"/>
        <v>41465.166840277772</v>
      </c>
      <c r="T482" s="10">
        <f t="shared" si="46"/>
        <v>41495.166840277772</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6.1</v>
      </c>
      <c r="P483" s="5">
        <f t="shared" si="43"/>
        <v>87.142857142857139</v>
      </c>
      <c r="Q483" t="str">
        <f t="shared" si="44"/>
        <v>film &amp; video</v>
      </c>
      <c r="R483" t="str">
        <f t="shared" si="47"/>
        <v>animation</v>
      </c>
      <c r="S483" s="10">
        <f t="shared" si="45"/>
        <v>41162.33899305555</v>
      </c>
      <c r="T483" s="10">
        <f t="shared" si="46"/>
        <v>41192.33899305555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0.1</v>
      </c>
      <c r="P484" s="5">
        <f t="shared" si="43"/>
        <v>10</v>
      </c>
      <c r="Q484" t="str">
        <f t="shared" si="44"/>
        <v>film &amp; video</v>
      </c>
      <c r="R484" t="str">
        <f t="shared" si="47"/>
        <v>animation</v>
      </c>
      <c r="S484" s="10">
        <f t="shared" si="45"/>
        <v>42447.56354166667</v>
      </c>
      <c r="T484" s="10">
        <f t="shared" si="46"/>
        <v>42474.273611111108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50.2</v>
      </c>
      <c r="P485" s="5">
        <f t="shared" si="43"/>
        <v>51.224489795918366</v>
      </c>
      <c r="Q485" t="str">
        <f t="shared" si="44"/>
        <v>film &amp; video</v>
      </c>
      <c r="R485" t="str">
        <f t="shared" si="47"/>
        <v>animation</v>
      </c>
      <c r="S485" s="10">
        <f t="shared" si="45"/>
        <v>41242.864259259259</v>
      </c>
      <c r="T485" s="10">
        <f t="shared" si="46"/>
        <v>41302.864259259259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0.18625</v>
      </c>
      <c r="P486" s="5">
        <f t="shared" si="43"/>
        <v>13.545454545454545</v>
      </c>
      <c r="Q486" t="str">
        <f t="shared" si="44"/>
        <v>film &amp; video</v>
      </c>
      <c r="R486" t="str">
        <f t="shared" si="47"/>
        <v>animation</v>
      </c>
      <c r="S486" s="10">
        <f t="shared" si="45"/>
        <v>42272.606157407405</v>
      </c>
      <c r="T486" s="10">
        <f t="shared" si="46"/>
        <v>42313.647824074076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21.906971229845084</v>
      </c>
      <c r="P487" s="5">
        <f t="shared" si="43"/>
        <v>66.520080000000007</v>
      </c>
      <c r="Q487" t="str">
        <f t="shared" si="44"/>
        <v>film &amp; video</v>
      </c>
      <c r="R487" t="str">
        <f t="shared" si="47"/>
        <v>animation</v>
      </c>
      <c r="S487" s="10">
        <f t="shared" si="45"/>
        <v>41381.172442129624</v>
      </c>
      <c r="T487" s="10">
        <f t="shared" si="46"/>
        <v>41411.172442129624</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9.0909090909090905E-3</v>
      </c>
      <c r="P488" s="5">
        <f t="shared" si="43"/>
        <v>50</v>
      </c>
      <c r="Q488" t="str">
        <f t="shared" si="44"/>
        <v>film &amp; video</v>
      </c>
      <c r="R488" t="str">
        <f t="shared" si="47"/>
        <v>animation</v>
      </c>
      <c r="S488" s="10">
        <f t="shared" si="45"/>
        <v>41761.609247685185</v>
      </c>
      <c r="T488" s="10">
        <f t="shared" si="46"/>
        <v>41791.609247685185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5">
        <f t="shared" si="43"/>
        <v>0</v>
      </c>
      <c r="Q489" t="str">
        <f t="shared" si="44"/>
        <v>film &amp; video</v>
      </c>
      <c r="R489" t="str">
        <f t="shared" si="47"/>
        <v>animation</v>
      </c>
      <c r="S489" s="10">
        <f t="shared" si="45"/>
        <v>42669.261504629627</v>
      </c>
      <c r="T489" s="10">
        <f t="shared" si="46"/>
        <v>42729.303171296291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5">
        <f t="shared" si="43"/>
        <v>0</v>
      </c>
      <c r="Q490" t="str">
        <f t="shared" si="44"/>
        <v>film &amp; video</v>
      </c>
      <c r="R490" t="str">
        <f t="shared" si="47"/>
        <v>animation</v>
      </c>
      <c r="S490" s="10">
        <f t="shared" si="45"/>
        <v>42713.72106481481</v>
      </c>
      <c r="T490" s="10">
        <f t="shared" si="46"/>
        <v>42743.72106481481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0.28667813379201834</v>
      </c>
      <c r="P491" s="5">
        <f t="shared" si="43"/>
        <v>71.666666666666671</v>
      </c>
      <c r="Q491" t="str">
        <f t="shared" si="44"/>
        <v>film &amp; video</v>
      </c>
      <c r="R491" t="str">
        <f t="shared" si="47"/>
        <v>animation</v>
      </c>
      <c r="S491" s="10">
        <f t="shared" si="45"/>
        <v>40882.148333333331</v>
      </c>
      <c r="T491" s="10">
        <f t="shared" si="46"/>
        <v>40913.147916666661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5">
        <f t="shared" si="43"/>
        <v>0</v>
      </c>
      <c r="Q492" t="str">
        <f t="shared" si="44"/>
        <v>film &amp; video</v>
      </c>
      <c r="R492" t="str">
        <f t="shared" si="47"/>
        <v>animation</v>
      </c>
      <c r="S492" s="10">
        <f t="shared" si="45"/>
        <v>41113.635243055556</v>
      </c>
      <c r="T492" s="10">
        <f t="shared" si="46"/>
        <v>41143.635243055556</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5">
        <f t="shared" si="43"/>
        <v>0</v>
      </c>
      <c r="Q493" t="str">
        <f t="shared" si="44"/>
        <v>film &amp; video</v>
      </c>
      <c r="R493" t="str">
        <f t="shared" si="47"/>
        <v>animation</v>
      </c>
      <c r="S493" s="10">
        <f t="shared" si="45"/>
        <v>42366.649293981485</v>
      </c>
      <c r="T493" s="10">
        <f t="shared" si="46"/>
        <v>42396.649293981485</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5">
        <f t="shared" si="43"/>
        <v>0</v>
      </c>
      <c r="Q494" t="str">
        <f t="shared" si="44"/>
        <v>film &amp; video</v>
      </c>
      <c r="R494" t="str">
        <f t="shared" si="47"/>
        <v>animation</v>
      </c>
      <c r="S494" s="10">
        <f t="shared" si="45"/>
        <v>42595.701736111114</v>
      </c>
      <c r="T494" s="10">
        <f t="shared" si="46"/>
        <v>42655.701736111114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5">
        <f t="shared" si="43"/>
        <v>0</v>
      </c>
      <c r="Q495" t="str">
        <f t="shared" si="44"/>
        <v>film &amp; video</v>
      </c>
      <c r="R495" t="str">
        <f t="shared" si="47"/>
        <v>animation</v>
      </c>
      <c r="S495" s="10">
        <f t="shared" si="45"/>
        <v>42114.392800925918</v>
      </c>
      <c r="T495" s="10">
        <f t="shared" si="46"/>
        <v>42144.392800925918</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0.155</v>
      </c>
      <c r="P496" s="5">
        <f t="shared" si="43"/>
        <v>10.333333333333334</v>
      </c>
      <c r="Q496" t="str">
        <f t="shared" si="44"/>
        <v>film &amp; video</v>
      </c>
      <c r="R496" t="str">
        <f t="shared" si="47"/>
        <v>animation</v>
      </c>
      <c r="S496" s="10">
        <f t="shared" si="45"/>
        <v>41799.49728009259</v>
      </c>
      <c r="T496" s="10">
        <f t="shared" si="46"/>
        <v>41822.791666666664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5">
        <f t="shared" si="43"/>
        <v>0</v>
      </c>
      <c r="Q497" t="str">
        <f t="shared" si="44"/>
        <v>film &amp; video</v>
      </c>
      <c r="R497" t="str">
        <f t="shared" si="47"/>
        <v>animation</v>
      </c>
      <c r="S497" s="10">
        <f t="shared" si="45"/>
        <v>42171.494270833333</v>
      </c>
      <c r="T497" s="10">
        <f t="shared" si="46"/>
        <v>42201.494270833333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1.6666666666666668E-3</v>
      </c>
      <c r="P498" s="5">
        <f t="shared" si="43"/>
        <v>1</v>
      </c>
      <c r="Q498" t="str">
        <f t="shared" si="44"/>
        <v>film &amp; video</v>
      </c>
      <c r="R498" t="str">
        <f t="shared" si="47"/>
        <v>animation</v>
      </c>
      <c r="S498" s="10">
        <f t="shared" si="45"/>
        <v>41620.598078703704</v>
      </c>
      <c r="T498" s="10">
        <f t="shared" si="46"/>
        <v>41680.598078703704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0.6696428571428571</v>
      </c>
      <c r="P499" s="5">
        <f t="shared" si="43"/>
        <v>10</v>
      </c>
      <c r="Q499" t="str">
        <f t="shared" si="44"/>
        <v>film &amp; video</v>
      </c>
      <c r="R499" t="str">
        <f t="shared" si="47"/>
        <v>animation</v>
      </c>
      <c r="S499" s="10">
        <f t="shared" si="45"/>
        <v>41944.704456018517</v>
      </c>
      <c r="T499" s="10">
        <f t="shared" si="46"/>
        <v>41997.874999999993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4.5985132395404564</v>
      </c>
      <c r="P500" s="5">
        <f t="shared" si="43"/>
        <v>136.09090909090909</v>
      </c>
      <c r="Q500" t="str">
        <f t="shared" si="44"/>
        <v>film &amp; video</v>
      </c>
      <c r="R500" t="str">
        <f t="shared" si="47"/>
        <v>animation</v>
      </c>
      <c r="S500" s="10">
        <f t="shared" si="45"/>
        <v>40858.428807870368</v>
      </c>
      <c r="T500" s="10">
        <f t="shared" si="46"/>
        <v>40900.428807870368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9.5500000000000007</v>
      </c>
      <c r="P501" s="5">
        <f t="shared" si="43"/>
        <v>73.461538461538467</v>
      </c>
      <c r="Q501" t="str">
        <f t="shared" si="44"/>
        <v>film &amp; video</v>
      </c>
      <c r="R501" t="str">
        <f t="shared" si="47"/>
        <v>animation</v>
      </c>
      <c r="S501" s="10">
        <f t="shared" si="45"/>
        <v>40043.562129629623</v>
      </c>
      <c r="T501" s="10">
        <f t="shared" si="46"/>
        <v>40098.540972222218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3.3076923076923079</v>
      </c>
      <c r="P502" s="5">
        <f t="shared" si="43"/>
        <v>53.75</v>
      </c>
      <c r="Q502" t="str">
        <f t="shared" si="44"/>
        <v>film &amp; video</v>
      </c>
      <c r="R502" t="str">
        <f t="shared" si="47"/>
        <v>animation</v>
      </c>
      <c r="S502" s="10">
        <f t="shared" si="45"/>
        <v>40247.552673611113</v>
      </c>
      <c r="T502" s="10">
        <f t="shared" si="46"/>
        <v>40306.594444444439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5">
        <f t="shared" si="43"/>
        <v>0</v>
      </c>
      <c r="Q503" t="str">
        <f t="shared" si="44"/>
        <v>film &amp; video</v>
      </c>
      <c r="R503" t="str">
        <f t="shared" si="47"/>
        <v>animation</v>
      </c>
      <c r="S503" s="10">
        <f t="shared" si="45"/>
        <v>40702.901053240741</v>
      </c>
      <c r="T503" s="10">
        <f t="shared" si="46"/>
        <v>40732.901053240741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1.1499999999999999</v>
      </c>
      <c r="P504" s="5">
        <f t="shared" si="43"/>
        <v>57.5</v>
      </c>
      <c r="Q504" t="str">
        <f t="shared" si="44"/>
        <v>film &amp; video</v>
      </c>
      <c r="R504" t="str">
        <f t="shared" si="47"/>
        <v>animation</v>
      </c>
      <c r="S504" s="10">
        <f t="shared" si="45"/>
        <v>40956.220196759255</v>
      </c>
      <c r="T504" s="10">
        <f t="shared" si="46"/>
        <v>40986.178530092591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1.7538461538461538</v>
      </c>
      <c r="P505" s="5">
        <f t="shared" si="43"/>
        <v>12.666666666666666</v>
      </c>
      <c r="Q505" t="str">
        <f t="shared" si="44"/>
        <v>film &amp; video</v>
      </c>
      <c r="R505" t="str">
        <f t="shared" si="47"/>
        <v>animation</v>
      </c>
      <c r="S505" s="10">
        <f t="shared" si="45"/>
        <v>41991.193321759252</v>
      </c>
      <c r="T505" s="10">
        <f t="shared" si="46"/>
        <v>42021.193321759252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1.3673469387755102</v>
      </c>
      <c r="P506" s="5">
        <f t="shared" si="43"/>
        <v>67</v>
      </c>
      <c r="Q506" t="str">
        <f t="shared" si="44"/>
        <v>film &amp; video</v>
      </c>
      <c r="R506" t="str">
        <f t="shared" si="47"/>
        <v>animation</v>
      </c>
      <c r="S506" s="10">
        <f t="shared" si="45"/>
        <v>40949.650312499994</v>
      </c>
      <c r="T506" s="10">
        <f t="shared" si="46"/>
        <v>41009.60864583333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0.43333333333333329</v>
      </c>
      <c r="P507" s="5">
        <f t="shared" si="43"/>
        <v>3.7142857142857144</v>
      </c>
      <c r="Q507" t="str">
        <f t="shared" si="44"/>
        <v>film &amp; video</v>
      </c>
      <c r="R507" t="str">
        <f t="shared" si="47"/>
        <v>animation</v>
      </c>
      <c r="S507" s="10">
        <f t="shared" si="45"/>
        <v>42317.764884259253</v>
      </c>
      <c r="T507" s="10">
        <f t="shared" si="46"/>
        <v>42362.764884259253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0.125</v>
      </c>
      <c r="P508" s="5">
        <f t="shared" si="43"/>
        <v>250</v>
      </c>
      <c r="Q508" t="str">
        <f t="shared" si="44"/>
        <v>film &amp; video</v>
      </c>
      <c r="R508" t="str">
        <f t="shared" si="47"/>
        <v>animation</v>
      </c>
      <c r="S508" s="10">
        <f t="shared" si="45"/>
        <v>41466.218981481477</v>
      </c>
      <c r="T508" s="10">
        <f t="shared" si="46"/>
        <v>41496.218981481477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v>
      </c>
      <c r="P509" s="5">
        <f t="shared" si="43"/>
        <v>64</v>
      </c>
      <c r="Q509" t="str">
        <f t="shared" si="44"/>
        <v>film &amp; video</v>
      </c>
      <c r="R509" t="str">
        <f t="shared" si="47"/>
        <v>animation</v>
      </c>
      <c r="S509" s="10">
        <f t="shared" si="45"/>
        <v>41156.625659722216</v>
      </c>
      <c r="T509" s="10">
        <f t="shared" si="46"/>
        <v>41201.625659722216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0.8</v>
      </c>
      <c r="P510" s="5">
        <f t="shared" si="43"/>
        <v>133.33333333333334</v>
      </c>
      <c r="Q510" t="str">
        <f t="shared" si="44"/>
        <v>film &amp; video</v>
      </c>
      <c r="R510" t="str">
        <f t="shared" si="47"/>
        <v>animation</v>
      </c>
      <c r="S510" s="10">
        <f t="shared" si="45"/>
        <v>40994.690983796296</v>
      </c>
      <c r="T510" s="10">
        <f t="shared" si="46"/>
        <v>41054.259722222218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0.2</v>
      </c>
      <c r="P511" s="5">
        <f t="shared" si="43"/>
        <v>10</v>
      </c>
      <c r="Q511" t="str">
        <f t="shared" si="44"/>
        <v>film &amp; video</v>
      </c>
      <c r="R511" t="str">
        <f t="shared" si="47"/>
        <v>animation</v>
      </c>
      <c r="S511" s="10">
        <f t="shared" si="45"/>
        <v>42153.298263888886</v>
      </c>
      <c r="T511" s="10">
        <f t="shared" si="46"/>
        <v>42183.298263888886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5">
        <f t="shared" si="43"/>
        <v>0</v>
      </c>
      <c r="Q512" t="str">
        <f t="shared" si="44"/>
        <v>film &amp; video</v>
      </c>
      <c r="R512" t="str">
        <f t="shared" si="47"/>
        <v>animation</v>
      </c>
      <c r="S512" s="10">
        <f t="shared" si="45"/>
        <v>42399.843043981477</v>
      </c>
      <c r="T512" s="10">
        <f t="shared" si="46"/>
        <v>42429.843043981477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3</v>
      </c>
      <c r="P513" s="5">
        <f t="shared" si="43"/>
        <v>30</v>
      </c>
      <c r="Q513" t="str">
        <f t="shared" si="44"/>
        <v>film &amp; video</v>
      </c>
      <c r="R513" t="str">
        <f t="shared" si="47"/>
        <v>animation</v>
      </c>
      <c r="S513" s="10">
        <f t="shared" si="45"/>
        <v>41339.96969907407</v>
      </c>
      <c r="T513" s="10">
        <f t="shared" si="46"/>
        <v>41369.928032407406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0.13749999999999998</v>
      </c>
      <c r="P514" s="5">
        <f t="shared" si="43"/>
        <v>5.5</v>
      </c>
      <c r="Q514" t="str">
        <f t="shared" si="44"/>
        <v>film &amp; video</v>
      </c>
      <c r="R514" t="str">
        <f t="shared" si="47"/>
        <v>animation</v>
      </c>
      <c r="S514" s="10">
        <f t="shared" si="45"/>
        <v>42649.408877314818</v>
      </c>
      <c r="T514" s="10">
        <f t="shared" si="46"/>
        <v>42694.450543981475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E515/D515*100</f>
        <v>13.923999999999999</v>
      </c>
      <c r="P515" s="5">
        <f t="shared" ref="P515:P578" si="49">IFERROR(E515/L515,0)</f>
        <v>102.38235294117646</v>
      </c>
      <c r="Q515" t="str">
        <f t="shared" ref="Q515:Q578" si="50">LEFT(N515,SEARCH("/",N515)-1)</f>
        <v>film &amp; video</v>
      </c>
      <c r="R515" t="str">
        <f t="shared" si="47"/>
        <v>animation</v>
      </c>
      <c r="S515" s="10">
        <f t="shared" ref="S515:S578" si="51">J515/60/60/24+DATE(1970,1,1)-8/24</f>
        <v>42552.320659722223</v>
      </c>
      <c r="T515" s="10">
        <f t="shared" ref="T515:T578" si="52">I515/60/60/24+DATE(1970,1,1)-8/24</f>
        <v>42596.958333333336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3.3333333333333335</v>
      </c>
      <c r="P516" s="5">
        <f t="shared" si="49"/>
        <v>16.666666666666668</v>
      </c>
      <c r="Q516" t="str">
        <f t="shared" si="50"/>
        <v>film &amp; video</v>
      </c>
      <c r="R516" t="str">
        <f t="shared" ref="R516:R579" si="53">RIGHT(N516,LEN(N516)-SEARCH("/",N516))</f>
        <v>animation</v>
      </c>
      <c r="S516" s="10">
        <f t="shared" si="51"/>
        <v>41830.280636574069</v>
      </c>
      <c r="T516" s="10">
        <f t="shared" si="52"/>
        <v>41860.280636574069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25.41340206185567</v>
      </c>
      <c r="P517" s="5">
        <f t="shared" si="49"/>
        <v>725.02941176470586</v>
      </c>
      <c r="Q517" t="str">
        <f t="shared" si="50"/>
        <v>film &amp; video</v>
      </c>
      <c r="R517" t="str">
        <f t="shared" si="53"/>
        <v>animation</v>
      </c>
      <c r="S517" s="10">
        <f t="shared" si="51"/>
        <v>42327.157418981478</v>
      </c>
      <c r="T517" s="10">
        <f t="shared" si="52"/>
        <v>42367.157418981478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5">
        <f t="shared" si="49"/>
        <v>0</v>
      </c>
      <c r="Q518" t="str">
        <f t="shared" si="50"/>
        <v>film &amp; video</v>
      </c>
      <c r="R518" t="str">
        <f t="shared" si="53"/>
        <v>animation</v>
      </c>
      <c r="S518" s="10">
        <f t="shared" si="51"/>
        <v>42091.445370370369</v>
      </c>
      <c r="T518" s="10">
        <f t="shared" si="52"/>
        <v>42151.445370370369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v>
      </c>
      <c r="P519" s="5">
        <f t="shared" si="49"/>
        <v>68.333333333333329</v>
      </c>
      <c r="Q519" t="str">
        <f t="shared" si="50"/>
        <v>film &amp; video</v>
      </c>
      <c r="R519" t="str">
        <f t="shared" si="53"/>
        <v>animation</v>
      </c>
      <c r="S519" s="10">
        <f t="shared" si="51"/>
        <v>42738.281956018516</v>
      </c>
      <c r="T519" s="10">
        <f t="shared" si="52"/>
        <v>42768.281956018516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5">
        <f t="shared" si="49"/>
        <v>0</v>
      </c>
      <c r="Q520" t="str">
        <f t="shared" si="50"/>
        <v>film &amp; video</v>
      </c>
      <c r="R520" t="str">
        <f t="shared" si="53"/>
        <v>animation</v>
      </c>
      <c r="S520" s="10">
        <f t="shared" si="51"/>
        <v>42223.282685185179</v>
      </c>
      <c r="T520" s="10">
        <f t="shared" si="52"/>
        <v>42253.281944444439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22.881426547787683</v>
      </c>
      <c r="P521" s="5">
        <f t="shared" si="49"/>
        <v>39.228571428571428</v>
      </c>
      <c r="Q521" t="str">
        <f t="shared" si="50"/>
        <v>film &amp; video</v>
      </c>
      <c r="R521" t="str">
        <f t="shared" si="53"/>
        <v>animation</v>
      </c>
      <c r="S521" s="10">
        <f t="shared" si="51"/>
        <v>41218.058113425926</v>
      </c>
      <c r="T521" s="10">
        <f t="shared" si="52"/>
        <v>41248.058113425926</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102.1</v>
      </c>
      <c r="P522" s="5">
        <f t="shared" si="49"/>
        <v>150.14705882352942</v>
      </c>
      <c r="Q522" t="str">
        <f t="shared" si="50"/>
        <v>theater</v>
      </c>
      <c r="R522" t="str">
        <f t="shared" si="53"/>
        <v>plays</v>
      </c>
      <c r="S522" s="10">
        <f t="shared" si="51"/>
        <v>42318.368761574071</v>
      </c>
      <c r="T522" s="10">
        <f t="shared" si="52"/>
        <v>42348.368761574071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5">
        <f t="shared" si="49"/>
        <v>93.428571428571431</v>
      </c>
      <c r="Q523" t="str">
        <f t="shared" si="50"/>
        <v>theater</v>
      </c>
      <c r="R523" t="str">
        <f t="shared" si="53"/>
        <v>plays</v>
      </c>
      <c r="S523" s="10">
        <f t="shared" si="51"/>
        <v>42645.759479166663</v>
      </c>
      <c r="T523" s="10">
        <f t="shared" si="52"/>
        <v>42674.874305555553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5">
        <f t="shared" si="49"/>
        <v>110.96774193548387</v>
      </c>
      <c r="Q524" t="str">
        <f t="shared" si="50"/>
        <v>theater</v>
      </c>
      <c r="R524" t="str">
        <f t="shared" si="53"/>
        <v>plays</v>
      </c>
      <c r="S524" s="10">
        <f t="shared" si="51"/>
        <v>42429.707465277774</v>
      </c>
      <c r="T524" s="10">
        <f t="shared" si="52"/>
        <v>42449.665798611109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5">
        <f t="shared" si="49"/>
        <v>71.785714285714292</v>
      </c>
      <c r="Q525" t="str">
        <f t="shared" si="50"/>
        <v>theater</v>
      </c>
      <c r="R525" t="str">
        <f t="shared" si="53"/>
        <v>plays</v>
      </c>
      <c r="S525" s="10">
        <f t="shared" si="51"/>
        <v>42237.799490740734</v>
      </c>
      <c r="T525" s="10">
        <f t="shared" si="52"/>
        <v>42267.799490740734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5">
        <f t="shared" si="49"/>
        <v>29.258076923076924</v>
      </c>
      <c r="Q526" t="str">
        <f t="shared" si="50"/>
        <v>theater</v>
      </c>
      <c r="R526" t="str">
        <f t="shared" si="53"/>
        <v>plays</v>
      </c>
      <c r="S526" s="10">
        <f t="shared" si="51"/>
        <v>42492.383900462963</v>
      </c>
      <c r="T526" s="10">
        <f t="shared" si="52"/>
        <v>42522.383900462963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100</v>
      </c>
      <c r="P527" s="5">
        <f t="shared" si="49"/>
        <v>1000</v>
      </c>
      <c r="Q527" t="str">
        <f t="shared" si="50"/>
        <v>theater</v>
      </c>
      <c r="R527" t="str">
        <f t="shared" si="53"/>
        <v>plays</v>
      </c>
      <c r="S527" s="10">
        <f t="shared" si="51"/>
        <v>41850.067604166667</v>
      </c>
      <c r="T527" s="10">
        <f t="shared" si="52"/>
        <v>41895.067604166667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5">
        <f t="shared" si="49"/>
        <v>74.347826086956516</v>
      </c>
      <c r="Q528" t="str">
        <f t="shared" si="50"/>
        <v>theater</v>
      </c>
      <c r="R528" t="str">
        <f t="shared" si="53"/>
        <v>plays</v>
      </c>
      <c r="S528" s="10">
        <f t="shared" si="51"/>
        <v>42192.258611111109</v>
      </c>
      <c r="T528" s="10">
        <f t="shared" si="52"/>
        <v>42223.374999999993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5">
        <f t="shared" si="49"/>
        <v>63.829113924050631</v>
      </c>
      <c r="Q529" t="str">
        <f t="shared" si="50"/>
        <v>theater</v>
      </c>
      <c r="R529" t="str">
        <f t="shared" si="53"/>
        <v>plays</v>
      </c>
      <c r="S529" s="10">
        <f t="shared" si="51"/>
        <v>42752.872291666667</v>
      </c>
      <c r="T529" s="10">
        <f t="shared" si="52"/>
        <v>42783.336805555555</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115.65217391304347</v>
      </c>
      <c r="P530" s="5">
        <f t="shared" si="49"/>
        <v>44.333333333333336</v>
      </c>
      <c r="Q530" t="str">
        <f t="shared" si="50"/>
        <v>theater</v>
      </c>
      <c r="R530" t="str">
        <f t="shared" si="53"/>
        <v>plays</v>
      </c>
      <c r="S530" s="10">
        <f t="shared" si="51"/>
        <v>42155.58688657407</v>
      </c>
      <c r="T530" s="10">
        <f t="shared" si="52"/>
        <v>42176.555555555555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130.41666666666666</v>
      </c>
      <c r="P531" s="5">
        <f t="shared" si="49"/>
        <v>86.944444444444443</v>
      </c>
      <c r="Q531" t="str">
        <f t="shared" si="50"/>
        <v>theater</v>
      </c>
      <c r="R531" t="str">
        <f t="shared" si="53"/>
        <v>plays</v>
      </c>
      <c r="S531" s="10">
        <f t="shared" si="51"/>
        <v>42724.697847222218</v>
      </c>
      <c r="T531" s="10">
        <f t="shared" si="52"/>
        <v>42745.874999999993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107.78267254038178</v>
      </c>
      <c r="P532" s="5">
        <f t="shared" si="49"/>
        <v>126.55172413793103</v>
      </c>
      <c r="Q532" t="str">
        <f t="shared" si="50"/>
        <v>theater</v>
      </c>
      <c r="R532" t="str">
        <f t="shared" si="53"/>
        <v>plays</v>
      </c>
      <c r="S532" s="10">
        <f t="shared" si="51"/>
        <v>42157.257731481477</v>
      </c>
      <c r="T532" s="10">
        <f t="shared" si="52"/>
        <v>42178.749999999993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100</v>
      </c>
      <c r="P533" s="5">
        <f t="shared" si="49"/>
        <v>129.03225806451613</v>
      </c>
      <c r="Q533" t="str">
        <f t="shared" si="50"/>
        <v>theater</v>
      </c>
      <c r="R533" t="str">
        <f t="shared" si="53"/>
        <v>plays</v>
      </c>
      <c r="S533" s="10">
        <f t="shared" si="51"/>
        <v>42675.731817129628</v>
      </c>
      <c r="T533" s="10">
        <f t="shared" si="52"/>
        <v>42720.957638888889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123.25</v>
      </c>
      <c r="P534" s="5">
        <f t="shared" si="49"/>
        <v>71.242774566473983</v>
      </c>
      <c r="Q534" t="str">
        <f t="shared" si="50"/>
        <v>theater</v>
      </c>
      <c r="R534" t="str">
        <f t="shared" si="53"/>
        <v>plays</v>
      </c>
      <c r="S534" s="10">
        <f t="shared" si="51"/>
        <v>42472.673703703702</v>
      </c>
      <c r="T534" s="10">
        <f t="shared" si="52"/>
        <v>42502.673703703702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5">
        <f t="shared" si="49"/>
        <v>117.88235294117646</v>
      </c>
      <c r="Q535" t="str">
        <f t="shared" si="50"/>
        <v>theater</v>
      </c>
      <c r="R535" t="str">
        <f t="shared" si="53"/>
        <v>plays</v>
      </c>
      <c r="S535" s="10">
        <f t="shared" si="51"/>
        <v>42482.101446759254</v>
      </c>
      <c r="T535" s="10">
        <f t="shared" si="52"/>
        <v>42506.101446759254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5">
        <f t="shared" si="49"/>
        <v>327.08333333333331</v>
      </c>
      <c r="Q536" t="str">
        <f t="shared" si="50"/>
        <v>theater</v>
      </c>
      <c r="R536" t="str">
        <f t="shared" si="53"/>
        <v>plays</v>
      </c>
      <c r="S536" s="10">
        <f t="shared" si="51"/>
        <v>42270.477662037032</v>
      </c>
      <c r="T536" s="10">
        <f t="shared" si="52"/>
        <v>42309.624999999993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5">
        <f t="shared" si="49"/>
        <v>34.745762711864408</v>
      </c>
      <c r="Q537" t="str">
        <f t="shared" si="50"/>
        <v>theater</v>
      </c>
      <c r="R537" t="str">
        <f t="shared" si="53"/>
        <v>plays</v>
      </c>
      <c r="S537" s="10">
        <f t="shared" si="51"/>
        <v>42711.211863425917</v>
      </c>
      <c r="T537" s="10">
        <f t="shared" si="52"/>
        <v>42741.211863425917</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5">
        <f t="shared" si="49"/>
        <v>100.06410256410257</v>
      </c>
      <c r="Q538" t="str">
        <f t="shared" si="50"/>
        <v>theater</v>
      </c>
      <c r="R538" t="str">
        <f t="shared" si="53"/>
        <v>plays</v>
      </c>
      <c r="S538" s="10">
        <f t="shared" si="51"/>
        <v>42179.011655092596</v>
      </c>
      <c r="T538" s="10">
        <f t="shared" si="52"/>
        <v>42219.416666666664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v>
      </c>
      <c r="P539" s="5">
        <f t="shared" si="49"/>
        <v>40.847457627118644</v>
      </c>
      <c r="Q539" t="str">
        <f t="shared" si="50"/>
        <v>theater</v>
      </c>
      <c r="R539" t="str">
        <f t="shared" si="53"/>
        <v>plays</v>
      </c>
      <c r="S539" s="10">
        <f t="shared" si="51"/>
        <v>42282.435081018521</v>
      </c>
      <c r="T539" s="10">
        <f t="shared" si="52"/>
        <v>42312.476747685178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5">
        <f t="shared" si="49"/>
        <v>252.01666666666668</v>
      </c>
      <c r="Q540" t="str">
        <f t="shared" si="50"/>
        <v>theater</v>
      </c>
      <c r="R540" t="str">
        <f t="shared" si="53"/>
        <v>plays</v>
      </c>
      <c r="S540" s="10">
        <f t="shared" si="51"/>
        <v>42473.461377314808</v>
      </c>
      <c r="T540" s="10">
        <f t="shared" si="52"/>
        <v>42503.461377314808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100.64400000000001</v>
      </c>
      <c r="P541" s="5">
        <f t="shared" si="49"/>
        <v>25.161000000000001</v>
      </c>
      <c r="Q541" t="str">
        <f t="shared" si="50"/>
        <v>theater</v>
      </c>
      <c r="R541" t="str">
        <f t="shared" si="53"/>
        <v>plays</v>
      </c>
      <c r="S541" s="10">
        <f t="shared" si="51"/>
        <v>42534.716516203705</v>
      </c>
      <c r="T541" s="10">
        <f t="shared" si="52"/>
        <v>42555.716516203705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6.6666666666666671E-3</v>
      </c>
      <c r="P542" s="5">
        <f t="shared" si="49"/>
        <v>1</v>
      </c>
      <c r="Q542" t="str">
        <f t="shared" si="50"/>
        <v>technology</v>
      </c>
      <c r="R542" t="str">
        <f t="shared" si="53"/>
        <v>web</v>
      </c>
      <c r="S542" s="10">
        <f t="shared" si="51"/>
        <v>42009.483865740738</v>
      </c>
      <c r="T542" s="10">
        <f t="shared" si="52"/>
        <v>42039.483865740738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0.55555555555555558</v>
      </c>
      <c r="P543" s="5">
        <f t="shared" si="49"/>
        <v>25</v>
      </c>
      <c r="Q543" t="str">
        <f t="shared" si="50"/>
        <v>technology</v>
      </c>
      <c r="R543" t="str">
        <f t="shared" si="53"/>
        <v>web</v>
      </c>
      <c r="S543" s="10">
        <f t="shared" si="51"/>
        <v>42275.713356481479</v>
      </c>
      <c r="T543" s="10">
        <f t="shared" si="52"/>
        <v>42305.713356481479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3.9999999999999996E-4</v>
      </c>
      <c r="P544" s="5">
        <f t="shared" si="49"/>
        <v>1</v>
      </c>
      <c r="Q544" t="str">
        <f t="shared" si="50"/>
        <v>technology</v>
      </c>
      <c r="R544" t="str">
        <f t="shared" si="53"/>
        <v>web</v>
      </c>
      <c r="S544" s="10">
        <f t="shared" si="51"/>
        <v>42433.404120370367</v>
      </c>
      <c r="T544" s="10">
        <f t="shared" si="52"/>
        <v>42493.362453703703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0.31818181818181818</v>
      </c>
      <c r="P545" s="5">
        <f t="shared" si="49"/>
        <v>35</v>
      </c>
      <c r="Q545" t="str">
        <f t="shared" si="50"/>
        <v>technology</v>
      </c>
      <c r="R545" t="str">
        <f t="shared" si="53"/>
        <v>web</v>
      </c>
      <c r="S545" s="10">
        <f t="shared" si="51"/>
        <v>41913.75881944444</v>
      </c>
      <c r="T545" s="10">
        <f t="shared" si="52"/>
        <v>41943.75881944444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v>
      </c>
      <c r="P546" s="5">
        <f t="shared" si="49"/>
        <v>3</v>
      </c>
      <c r="Q546" t="str">
        <f t="shared" si="50"/>
        <v>technology</v>
      </c>
      <c r="R546" t="str">
        <f t="shared" si="53"/>
        <v>web</v>
      </c>
      <c r="S546" s="10">
        <f t="shared" si="51"/>
        <v>42525.323611111111</v>
      </c>
      <c r="T546" s="10">
        <f t="shared" si="52"/>
        <v>42555.323611111111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27.383999999999997</v>
      </c>
      <c r="P547" s="5">
        <f t="shared" si="49"/>
        <v>402.70588235294116</v>
      </c>
      <c r="Q547" t="str">
        <f t="shared" si="50"/>
        <v>technology</v>
      </c>
      <c r="R547" t="str">
        <f t="shared" si="53"/>
        <v>web</v>
      </c>
      <c r="S547" s="10">
        <f t="shared" si="51"/>
        <v>42283.25913194444</v>
      </c>
      <c r="T547" s="10">
        <f t="shared" si="52"/>
        <v>42323.300798611112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8.666666666666667E-2</v>
      </c>
      <c r="P548" s="5">
        <f t="shared" si="49"/>
        <v>26</v>
      </c>
      <c r="Q548" t="str">
        <f t="shared" si="50"/>
        <v>technology</v>
      </c>
      <c r="R548" t="str">
        <f t="shared" si="53"/>
        <v>web</v>
      </c>
      <c r="S548" s="10">
        <f t="shared" si="51"/>
        <v>42249.334664351853</v>
      </c>
      <c r="T548" s="10">
        <f t="shared" si="52"/>
        <v>42294.334664351853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5">
        <f t="shared" si="49"/>
        <v>0</v>
      </c>
      <c r="Q549" t="str">
        <f t="shared" si="50"/>
        <v>technology</v>
      </c>
      <c r="R549" t="str">
        <f t="shared" si="53"/>
        <v>web</v>
      </c>
      <c r="S549" s="10">
        <f t="shared" si="51"/>
        <v>42380.363009259258</v>
      </c>
      <c r="T549" s="10">
        <f t="shared" si="52"/>
        <v>42410.363009259258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0.09</v>
      </c>
      <c r="P550" s="5">
        <f t="shared" si="49"/>
        <v>9</v>
      </c>
      <c r="Q550" t="str">
        <f t="shared" si="50"/>
        <v>technology</v>
      </c>
      <c r="R550" t="str">
        <f t="shared" si="53"/>
        <v>web</v>
      </c>
      <c r="S550" s="10">
        <f t="shared" si="51"/>
        <v>42276.57</v>
      </c>
      <c r="T550" s="10">
        <f t="shared" si="52"/>
        <v>42306.57</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v>
      </c>
      <c r="P551" s="5">
        <f t="shared" si="49"/>
        <v>8.5</v>
      </c>
      <c r="Q551" t="str">
        <f t="shared" si="50"/>
        <v>technology</v>
      </c>
      <c r="R551" t="str">
        <f t="shared" si="53"/>
        <v>web</v>
      </c>
      <c r="S551" s="10">
        <f t="shared" si="51"/>
        <v>42163.303495370368</v>
      </c>
      <c r="T551" s="10">
        <f t="shared" si="52"/>
        <v>42193.303495370368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0.70000000000000007</v>
      </c>
      <c r="P552" s="5">
        <f t="shared" si="49"/>
        <v>8.75</v>
      </c>
      <c r="Q552" t="str">
        <f t="shared" si="50"/>
        <v>technology</v>
      </c>
      <c r="R552" t="str">
        <f t="shared" si="53"/>
        <v>web</v>
      </c>
      <c r="S552" s="10">
        <f t="shared" si="51"/>
        <v>42753.34542824074</v>
      </c>
      <c r="T552" s="10">
        <f t="shared" si="52"/>
        <v>42765.874999999993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5.0413333333333332</v>
      </c>
      <c r="P553" s="5">
        <f t="shared" si="49"/>
        <v>135.03571428571428</v>
      </c>
      <c r="Q553" t="str">
        <f t="shared" si="50"/>
        <v>technology</v>
      </c>
      <c r="R553" t="str">
        <f t="shared" si="53"/>
        <v>web</v>
      </c>
      <c r="S553" s="10">
        <f t="shared" si="51"/>
        <v>42172.942407407405</v>
      </c>
      <c r="T553" s="10">
        <f t="shared" si="52"/>
        <v>42217.411805555552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5">
        <f t="shared" si="49"/>
        <v>0</v>
      </c>
      <c r="Q554" t="str">
        <f t="shared" si="50"/>
        <v>technology</v>
      </c>
      <c r="R554" t="str">
        <f t="shared" si="53"/>
        <v>web</v>
      </c>
      <c r="S554" s="10">
        <f t="shared" si="51"/>
        <v>42318.283518518518</v>
      </c>
      <c r="T554" s="10">
        <f t="shared" si="52"/>
        <v>42378.283518518518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0.49199999999999999</v>
      </c>
      <c r="P555" s="5">
        <f t="shared" si="49"/>
        <v>20.5</v>
      </c>
      <c r="Q555" t="str">
        <f t="shared" si="50"/>
        <v>technology</v>
      </c>
      <c r="R555" t="str">
        <f t="shared" si="53"/>
        <v>web</v>
      </c>
      <c r="S555" s="10">
        <f t="shared" si="51"/>
        <v>41927.386469907404</v>
      </c>
      <c r="T555" s="10">
        <f t="shared" si="52"/>
        <v>41957.428136574068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36.589147286821706</v>
      </c>
      <c r="P556" s="5">
        <f t="shared" si="49"/>
        <v>64.36363636363636</v>
      </c>
      <c r="Q556" t="str">
        <f t="shared" si="50"/>
        <v>technology</v>
      </c>
      <c r="R556" t="str">
        <f t="shared" si="53"/>
        <v>web</v>
      </c>
      <c r="S556" s="10">
        <f t="shared" si="51"/>
        <v>41901.351527777777</v>
      </c>
      <c r="T556" s="10">
        <f t="shared" si="52"/>
        <v>41931.351527777777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5">
        <f t="shared" si="49"/>
        <v>0</v>
      </c>
      <c r="Q557" t="str">
        <f t="shared" si="50"/>
        <v>technology</v>
      </c>
      <c r="R557" t="str">
        <f t="shared" si="53"/>
        <v>web</v>
      </c>
      <c r="S557" s="10">
        <f t="shared" si="51"/>
        <v>42503.020173611112</v>
      </c>
      <c r="T557" s="10">
        <f t="shared" si="52"/>
        <v>42533.020173611112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v>
      </c>
      <c r="P558" s="5">
        <f t="shared" si="49"/>
        <v>200</v>
      </c>
      <c r="Q558" t="str">
        <f t="shared" si="50"/>
        <v>technology</v>
      </c>
      <c r="R558" t="str">
        <f t="shared" si="53"/>
        <v>web</v>
      </c>
      <c r="S558" s="10">
        <f t="shared" si="51"/>
        <v>42345.526817129627</v>
      </c>
      <c r="T558" s="10">
        <f t="shared" si="52"/>
        <v>42375.526817129627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0.91066666666666674</v>
      </c>
      <c r="P559" s="5">
        <f t="shared" si="49"/>
        <v>68.3</v>
      </c>
      <c r="Q559" t="str">
        <f t="shared" si="50"/>
        <v>technology</v>
      </c>
      <c r="R559" t="str">
        <f t="shared" si="53"/>
        <v>web</v>
      </c>
      <c r="S559" s="10">
        <f t="shared" si="51"/>
        <v>42676.608831018515</v>
      </c>
      <c r="T559" s="10">
        <f t="shared" si="52"/>
        <v>42706.650497685179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5">
        <f t="shared" si="49"/>
        <v>0</v>
      </c>
      <c r="Q560" t="str">
        <f t="shared" si="50"/>
        <v>technology</v>
      </c>
      <c r="R560" t="str">
        <f t="shared" si="53"/>
        <v>web</v>
      </c>
      <c r="S560" s="10">
        <f t="shared" si="51"/>
        <v>42057.549826388888</v>
      </c>
      <c r="T560" s="10">
        <f t="shared" si="52"/>
        <v>42087.508159722223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2.0833333333333336E-2</v>
      </c>
      <c r="P561" s="5">
        <f t="shared" si="49"/>
        <v>50</v>
      </c>
      <c r="Q561" t="str">
        <f t="shared" si="50"/>
        <v>technology</v>
      </c>
      <c r="R561" t="str">
        <f t="shared" si="53"/>
        <v>web</v>
      </c>
      <c r="S561" s="10">
        <f t="shared" si="51"/>
        <v>42320.949768518512</v>
      </c>
      <c r="T561" s="10">
        <f t="shared" si="52"/>
        <v>42350.949768518512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1.2E-2</v>
      </c>
      <c r="P562" s="5">
        <f t="shared" si="49"/>
        <v>4</v>
      </c>
      <c r="Q562" t="str">
        <f t="shared" si="50"/>
        <v>technology</v>
      </c>
      <c r="R562" t="str">
        <f t="shared" si="53"/>
        <v>web</v>
      </c>
      <c r="S562" s="10">
        <f t="shared" si="51"/>
        <v>41960.438020833331</v>
      </c>
      <c r="T562" s="10">
        <f t="shared" si="52"/>
        <v>41990.438020833331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0.36666666666666664</v>
      </c>
      <c r="P563" s="5">
        <f t="shared" si="49"/>
        <v>27.5</v>
      </c>
      <c r="Q563" t="str">
        <f t="shared" si="50"/>
        <v>technology</v>
      </c>
      <c r="R563" t="str">
        <f t="shared" si="53"/>
        <v>web</v>
      </c>
      <c r="S563" s="10">
        <f t="shared" si="51"/>
        <v>42268.325381944444</v>
      </c>
      <c r="T563" s="10">
        <f t="shared" si="52"/>
        <v>42303.325381944444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5">
        <f t="shared" si="49"/>
        <v>0</v>
      </c>
      <c r="Q564" t="str">
        <f t="shared" si="50"/>
        <v>technology</v>
      </c>
      <c r="R564" t="str">
        <f t="shared" si="53"/>
        <v>web</v>
      </c>
      <c r="S564" s="10">
        <f t="shared" si="51"/>
        <v>42692.05572916667</v>
      </c>
      <c r="T564" s="10">
        <f t="shared" si="52"/>
        <v>42722.05572916667</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9.0666666666666659E-2</v>
      </c>
      <c r="P565" s="5">
        <f t="shared" si="49"/>
        <v>34</v>
      </c>
      <c r="Q565" t="str">
        <f t="shared" si="50"/>
        <v>technology</v>
      </c>
      <c r="R565" t="str">
        <f t="shared" si="53"/>
        <v>web</v>
      </c>
      <c r="S565" s="10">
        <f t="shared" si="51"/>
        <v>42021.736655092587</v>
      </c>
      <c r="T565" s="10">
        <f t="shared" si="52"/>
        <v>42051.736655092587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5.5555555555555558E-3</v>
      </c>
      <c r="P566" s="5">
        <f t="shared" si="49"/>
        <v>1</v>
      </c>
      <c r="Q566" t="str">
        <f t="shared" si="50"/>
        <v>technology</v>
      </c>
      <c r="R566" t="str">
        <f t="shared" si="53"/>
        <v>web</v>
      </c>
      <c r="S566" s="10">
        <f t="shared" si="51"/>
        <v>42411.609664351847</v>
      </c>
      <c r="T566" s="10">
        <f t="shared" si="52"/>
        <v>42441.609664351847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5">
        <f t="shared" si="49"/>
        <v>0</v>
      </c>
      <c r="Q567" t="str">
        <f t="shared" si="50"/>
        <v>technology</v>
      </c>
      <c r="R567" t="str">
        <f t="shared" si="53"/>
        <v>web</v>
      </c>
      <c r="S567" s="10">
        <f t="shared" si="51"/>
        <v>42165.451956018522</v>
      </c>
      <c r="T567" s="10">
        <f t="shared" si="52"/>
        <v>42195.451956018522</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0.02</v>
      </c>
      <c r="P568" s="5">
        <f t="shared" si="49"/>
        <v>1</v>
      </c>
      <c r="Q568" t="str">
        <f t="shared" si="50"/>
        <v>technology</v>
      </c>
      <c r="R568" t="str">
        <f t="shared" si="53"/>
        <v>web</v>
      </c>
      <c r="S568" s="10">
        <f t="shared" si="51"/>
        <v>42535.351076388884</v>
      </c>
      <c r="T568" s="10">
        <f t="shared" si="52"/>
        <v>42565.351076388884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5">
        <f t="shared" si="49"/>
        <v>0</v>
      </c>
      <c r="Q569" t="str">
        <f t="shared" si="50"/>
        <v>technology</v>
      </c>
      <c r="R569" t="str">
        <f t="shared" si="53"/>
        <v>web</v>
      </c>
      <c r="S569" s="10">
        <f t="shared" si="51"/>
        <v>41975.509189814817</v>
      </c>
      <c r="T569" s="10">
        <f t="shared" si="52"/>
        <v>42005.509189814817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1</v>
      </c>
      <c r="P570" s="5">
        <f t="shared" si="49"/>
        <v>49</v>
      </c>
      <c r="Q570" t="str">
        <f t="shared" si="50"/>
        <v>technology</v>
      </c>
      <c r="R570" t="str">
        <f t="shared" si="53"/>
        <v>web</v>
      </c>
      <c r="S570" s="10">
        <f t="shared" si="51"/>
        <v>42348.588229166664</v>
      </c>
      <c r="T570" s="10">
        <f t="shared" si="52"/>
        <v>42385.124999999993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0.8</v>
      </c>
      <c r="P571" s="5">
        <f t="shared" si="49"/>
        <v>20</v>
      </c>
      <c r="Q571" t="str">
        <f t="shared" si="50"/>
        <v>technology</v>
      </c>
      <c r="R571" t="str">
        <f t="shared" si="53"/>
        <v>web</v>
      </c>
      <c r="S571" s="10">
        <f t="shared" si="51"/>
        <v>42340.514027777775</v>
      </c>
      <c r="T571" s="10">
        <f t="shared" si="52"/>
        <v>42370.514027777775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0.16705882352941176</v>
      </c>
      <c r="P572" s="5">
        <f t="shared" si="49"/>
        <v>142</v>
      </c>
      <c r="Q572" t="str">
        <f t="shared" si="50"/>
        <v>technology</v>
      </c>
      <c r="R572" t="str">
        <f t="shared" si="53"/>
        <v>web</v>
      </c>
      <c r="S572" s="10">
        <f t="shared" si="51"/>
        <v>42388.464918981481</v>
      </c>
      <c r="T572" s="10">
        <f t="shared" si="52"/>
        <v>42418.464918981481</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0.42399999999999999</v>
      </c>
      <c r="P573" s="5">
        <f t="shared" si="49"/>
        <v>53</v>
      </c>
      <c r="Q573" t="str">
        <f t="shared" si="50"/>
        <v>technology</v>
      </c>
      <c r="R573" t="str">
        <f t="shared" si="53"/>
        <v>web</v>
      </c>
      <c r="S573" s="10">
        <f t="shared" si="51"/>
        <v>42192.482905092591</v>
      </c>
      <c r="T573" s="10">
        <f t="shared" si="52"/>
        <v>42211.832638888889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5">
        <f t="shared" si="49"/>
        <v>0</v>
      </c>
      <c r="Q574" t="str">
        <f t="shared" si="50"/>
        <v>technology</v>
      </c>
      <c r="R574" t="str">
        <f t="shared" si="53"/>
        <v>web</v>
      </c>
      <c r="S574" s="10">
        <f t="shared" si="51"/>
        <v>42282.382962962954</v>
      </c>
      <c r="T574" s="10">
        <f t="shared" si="52"/>
        <v>42312.424629629626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0.38925389253892539</v>
      </c>
      <c r="P575" s="5">
        <f t="shared" si="49"/>
        <v>38.444444444444443</v>
      </c>
      <c r="Q575" t="str">
        <f t="shared" si="50"/>
        <v>technology</v>
      </c>
      <c r="R575" t="str">
        <f t="shared" si="53"/>
        <v>web</v>
      </c>
      <c r="S575" s="10">
        <f t="shared" si="51"/>
        <v>41962.716793981475</v>
      </c>
      <c r="T575" s="10">
        <f t="shared" si="52"/>
        <v>42021.716666666667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0.7155635062611807</v>
      </c>
      <c r="P576" s="5">
        <f t="shared" si="49"/>
        <v>20</v>
      </c>
      <c r="Q576" t="str">
        <f t="shared" si="50"/>
        <v>technology</v>
      </c>
      <c r="R576" t="str">
        <f t="shared" si="53"/>
        <v>web</v>
      </c>
      <c r="S576" s="10">
        <f t="shared" si="51"/>
        <v>42632.110034722216</v>
      </c>
      <c r="T576" s="10">
        <f t="shared" si="52"/>
        <v>42662.110034722216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0.43166666666666664</v>
      </c>
      <c r="P577" s="5">
        <f t="shared" si="49"/>
        <v>64.75</v>
      </c>
      <c r="Q577" t="str">
        <f t="shared" si="50"/>
        <v>technology</v>
      </c>
      <c r="R577" t="str">
        <f t="shared" si="53"/>
        <v>web</v>
      </c>
      <c r="S577" s="10">
        <f t="shared" si="51"/>
        <v>42138.359293981477</v>
      </c>
      <c r="T577" s="10">
        <f t="shared" si="52"/>
        <v>42168.359293981477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1.25E-3</v>
      </c>
      <c r="P578" s="5">
        <f t="shared" si="49"/>
        <v>1</v>
      </c>
      <c r="Q578" t="str">
        <f t="shared" si="50"/>
        <v>technology</v>
      </c>
      <c r="R578" t="str">
        <f t="shared" si="53"/>
        <v>web</v>
      </c>
      <c r="S578" s="10">
        <f t="shared" si="51"/>
        <v>42031.138333333329</v>
      </c>
      <c r="T578" s="10">
        <f t="shared" si="52"/>
        <v>42091.096666666665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E579/D579*100</f>
        <v>0.2</v>
      </c>
      <c r="P579" s="5">
        <f t="shared" ref="P579:P642" si="55">IFERROR(E579/L579,0)</f>
        <v>10</v>
      </c>
      <c r="Q579" t="str">
        <f t="shared" ref="Q579:Q642" si="56">LEFT(N579,SEARCH("/",N579)-1)</f>
        <v>technology</v>
      </c>
      <c r="R579" t="str">
        <f t="shared" si="53"/>
        <v>web</v>
      </c>
      <c r="S579" s="10">
        <f t="shared" ref="S579:S642" si="57">J579/60/60/24+DATE(1970,1,1)-8/24</f>
        <v>42450.255810185183</v>
      </c>
      <c r="T579" s="10">
        <f t="shared" ref="T579:T642" si="58">I579/60/60/24+DATE(1970,1,1)-8/24</f>
        <v>42510.255810185183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1.12E-2</v>
      </c>
      <c r="P580" s="5">
        <f t="shared" si="55"/>
        <v>2</v>
      </c>
      <c r="Q580" t="str">
        <f t="shared" si="56"/>
        <v>technology</v>
      </c>
      <c r="R580" t="str">
        <f t="shared" ref="R580:R643" si="59">RIGHT(N580,LEN(N580)-SEARCH("/",N580))</f>
        <v>web</v>
      </c>
      <c r="S580" s="10">
        <f t="shared" si="57"/>
        <v>42230.245289351849</v>
      </c>
      <c r="T580" s="10">
        <f t="shared" si="58"/>
        <v>42254.245289351849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1.4583333333333333</v>
      </c>
      <c r="P581" s="5">
        <f t="shared" si="55"/>
        <v>35</v>
      </c>
      <c r="Q581" t="str">
        <f t="shared" si="56"/>
        <v>technology</v>
      </c>
      <c r="R581" t="str">
        <f t="shared" si="59"/>
        <v>web</v>
      </c>
      <c r="S581" s="10">
        <f t="shared" si="57"/>
        <v>41968.518784722219</v>
      </c>
      <c r="T581" s="10">
        <f t="shared" si="58"/>
        <v>41998.518784722219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3.3333333333333333E-2</v>
      </c>
      <c r="P582" s="5">
        <f t="shared" si="55"/>
        <v>1</v>
      </c>
      <c r="Q582" t="str">
        <f t="shared" si="56"/>
        <v>technology</v>
      </c>
      <c r="R582" t="str">
        <f t="shared" si="59"/>
        <v>web</v>
      </c>
      <c r="S582" s="10">
        <f t="shared" si="57"/>
        <v>42605.574849537035</v>
      </c>
      <c r="T582" s="10">
        <f t="shared" si="58"/>
        <v>42635.574849537035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5">
        <f t="shared" si="55"/>
        <v>0</v>
      </c>
      <c r="Q583" t="str">
        <f t="shared" si="56"/>
        <v>technology</v>
      </c>
      <c r="R583" t="str">
        <f t="shared" si="59"/>
        <v>web</v>
      </c>
      <c r="S583" s="10">
        <f t="shared" si="57"/>
        <v>42187.679444444446</v>
      </c>
      <c r="T583" s="10">
        <f t="shared" si="58"/>
        <v>42217.679444444446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5">
        <f t="shared" si="55"/>
        <v>0</v>
      </c>
      <c r="Q584" t="str">
        <f t="shared" si="56"/>
        <v>technology</v>
      </c>
      <c r="R584" t="str">
        <f t="shared" si="59"/>
        <v>web</v>
      </c>
      <c r="S584" s="10">
        <f t="shared" si="57"/>
        <v>42055.406469907401</v>
      </c>
      <c r="T584" s="10">
        <f t="shared" si="58"/>
        <v>42078.416666666664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1.1111111111111112E-2</v>
      </c>
      <c r="P585" s="5">
        <f t="shared" si="55"/>
        <v>1</v>
      </c>
      <c r="Q585" t="str">
        <f t="shared" si="56"/>
        <v>technology</v>
      </c>
      <c r="R585" t="str">
        <f t="shared" si="59"/>
        <v>web</v>
      </c>
      <c r="S585" s="10">
        <f t="shared" si="57"/>
        <v>42052.605173611104</v>
      </c>
      <c r="T585" s="10">
        <f t="shared" si="58"/>
        <v>42082.563506944447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1</v>
      </c>
      <c r="P586" s="5">
        <f t="shared" si="55"/>
        <v>5</v>
      </c>
      <c r="Q586" t="str">
        <f t="shared" si="56"/>
        <v>technology</v>
      </c>
      <c r="R586" t="str">
        <f t="shared" si="59"/>
        <v>web</v>
      </c>
      <c r="S586" s="10">
        <f t="shared" si="57"/>
        <v>42049.383287037032</v>
      </c>
      <c r="T586" s="10">
        <f t="shared" si="58"/>
        <v>42079.341620370367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5">
        <f t="shared" si="55"/>
        <v>0</v>
      </c>
      <c r="Q587" t="str">
        <f t="shared" si="56"/>
        <v>technology</v>
      </c>
      <c r="R587" t="str">
        <f t="shared" si="59"/>
        <v>web</v>
      </c>
      <c r="S587" s="10">
        <f t="shared" si="57"/>
        <v>42283.057604166665</v>
      </c>
      <c r="T587" s="10">
        <f t="shared" si="58"/>
        <v>42338.666666666664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0.55999999999999994</v>
      </c>
      <c r="P588" s="5">
        <f t="shared" si="55"/>
        <v>14</v>
      </c>
      <c r="Q588" t="str">
        <f t="shared" si="56"/>
        <v>technology</v>
      </c>
      <c r="R588" t="str">
        <f t="shared" si="59"/>
        <v>web</v>
      </c>
      <c r="S588" s="10">
        <f t="shared" si="57"/>
        <v>42020.520914351851</v>
      </c>
      <c r="T588" s="10">
        <f t="shared" si="58"/>
        <v>42050.520914351851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9.0833333333333339</v>
      </c>
      <c r="P589" s="5">
        <f t="shared" si="55"/>
        <v>389.28571428571428</v>
      </c>
      <c r="Q589" t="str">
        <f t="shared" si="56"/>
        <v>technology</v>
      </c>
      <c r="R589" t="str">
        <f t="shared" si="59"/>
        <v>web</v>
      </c>
      <c r="S589" s="10">
        <f t="shared" si="57"/>
        <v>42080.423993055556</v>
      </c>
      <c r="T589" s="10">
        <f t="shared" si="58"/>
        <v>42110.423993055556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3.3444444444444441</v>
      </c>
      <c r="P590" s="5">
        <f t="shared" si="55"/>
        <v>150.5</v>
      </c>
      <c r="Q590" t="str">
        <f t="shared" si="56"/>
        <v>technology</v>
      </c>
      <c r="R590" t="str">
        <f t="shared" si="59"/>
        <v>web</v>
      </c>
      <c r="S590" s="10">
        <f t="shared" si="57"/>
        <v>42631.43618055556</v>
      </c>
      <c r="T590" s="10">
        <f t="shared" si="58"/>
        <v>42691.477847222217</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1.3333333333333334E-2</v>
      </c>
      <c r="P591" s="5">
        <f t="shared" si="55"/>
        <v>1</v>
      </c>
      <c r="Q591" t="str">
        <f t="shared" si="56"/>
        <v>technology</v>
      </c>
      <c r="R591" t="str">
        <f t="shared" si="59"/>
        <v>web</v>
      </c>
      <c r="S591" s="10">
        <f t="shared" si="57"/>
        <v>42178.281238425923</v>
      </c>
      <c r="T591" s="10">
        <f t="shared" si="58"/>
        <v>42193.281238425923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v>
      </c>
      <c r="P592" s="5">
        <f t="shared" si="55"/>
        <v>24.777777777777779</v>
      </c>
      <c r="Q592" t="str">
        <f t="shared" si="56"/>
        <v>technology</v>
      </c>
      <c r="R592" t="str">
        <f t="shared" si="59"/>
        <v>web</v>
      </c>
      <c r="S592" s="10">
        <f t="shared" si="57"/>
        <v>42377.22142361111</v>
      </c>
      <c r="T592" s="10">
        <f t="shared" si="58"/>
        <v>42408.209027777775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6.0999999999999999E-2</v>
      </c>
      <c r="P593" s="5">
        <f t="shared" si="55"/>
        <v>30.5</v>
      </c>
      <c r="Q593" t="str">
        <f t="shared" si="56"/>
        <v>technology</v>
      </c>
      <c r="R593" t="str">
        <f t="shared" si="59"/>
        <v>web</v>
      </c>
      <c r="S593" s="10">
        <f t="shared" si="57"/>
        <v>42177.209837962961</v>
      </c>
      <c r="T593" s="10">
        <f t="shared" si="58"/>
        <v>42207.209837962961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3.3333333333333335</v>
      </c>
      <c r="P594" s="5">
        <f t="shared" si="55"/>
        <v>250</v>
      </c>
      <c r="Q594" t="str">
        <f t="shared" si="56"/>
        <v>technology</v>
      </c>
      <c r="R594" t="str">
        <f t="shared" si="59"/>
        <v>web</v>
      </c>
      <c r="S594" s="10">
        <f t="shared" si="57"/>
        <v>41945.898842592593</v>
      </c>
      <c r="T594" s="10">
        <f t="shared" si="58"/>
        <v>41975.898842592585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23</v>
      </c>
      <c r="P595" s="5">
        <f t="shared" si="55"/>
        <v>16.428571428571427</v>
      </c>
      <c r="Q595" t="str">
        <f t="shared" si="56"/>
        <v>technology</v>
      </c>
      <c r="R595" t="str">
        <f t="shared" si="59"/>
        <v>web</v>
      </c>
      <c r="S595" s="10">
        <f t="shared" si="57"/>
        <v>42070.344270833331</v>
      </c>
      <c r="T595" s="10">
        <f t="shared" si="58"/>
        <v>42100.302604166667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0.104</v>
      </c>
      <c r="P596" s="5">
        <f t="shared" si="55"/>
        <v>13</v>
      </c>
      <c r="Q596" t="str">
        <f t="shared" si="56"/>
        <v>technology</v>
      </c>
      <c r="R596" t="str">
        <f t="shared" si="59"/>
        <v>web</v>
      </c>
      <c r="S596" s="10">
        <f t="shared" si="57"/>
        <v>42446.446828703702</v>
      </c>
      <c r="T596" s="10">
        <f t="shared" si="58"/>
        <v>42476.446828703702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0.42599999999999999</v>
      </c>
      <c r="P597" s="5">
        <f t="shared" si="55"/>
        <v>53.25</v>
      </c>
      <c r="Q597" t="str">
        <f t="shared" si="56"/>
        <v>technology</v>
      </c>
      <c r="R597" t="str">
        <f t="shared" si="59"/>
        <v>web</v>
      </c>
      <c r="S597" s="10">
        <f t="shared" si="57"/>
        <v>42082.736550925918</v>
      </c>
      <c r="T597" s="10">
        <f t="shared" si="58"/>
        <v>42127.736550925918</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0.03</v>
      </c>
      <c r="P598" s="5">
        <f t="shared" si="55"/>
        <v>3</v>
      </c>
      <c r="Q598" t="str">
        <f t="shared" si="56"/>
        <v>technology</v>
      </c>
      <c r="R598" t="str">
        <f t="shared" si="59"/>
        <v>web</v>
      </c>
      <c r="S598" s="10">
        <f t="shared" si="57"/>
        <v>42646.563564814809</v>
      </c>
      <c r="T598" s="10">
        <f t="shared" si="58"/>
        <v>42676.563564814809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0.26666666666666666</v>
      </c>
      <c r="P599" s="5">
        <f t="shared" si="55"/>
        <v>10</v>
      </c>
      <c r="Q599" t="str">
        <f t="shared" si="56"/>
        <v>technology</v>
      </c>
      <c r="R599" t="str">
        <f t="shared" si="59"/>
        <v>web</v>
      </c>
      <c r="S599" s="10">
        <f t="shared" si="57"/>
        <v>42545.371932870366</v>
      </c>
      <c r="T599" s="10">
        <f t="shared" si="58"/>
        <v>42582.333333333336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34</v>
      </c>
      <c r="P600" s="5">
        <f t="shared" si="55"/>
        <v>121.42857142857143</v>
      </c>
      <c r="Q600" t="str">
        <f t="shared" si="56"/>
        <v>technology</v>
      </c>
      <c r="R600" t="str">
        <f t="shared" si="59"/>
        <v>web</v>
      </c>
      <c r="S600" s="10">
        <f t="shared" si="57"/>
        <v>41947.668761574074</v>
      </c>
      <c r="T600" s="10">
        <f t="shared" si="58"/>
        <v>41977.668761574074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6.2E-2</v>
      </c>
      <c r="P601" s="5">
        <f t="shared" si="55"/>
        <v>15.5</v>
      </c>
      <c r="Q601" t="str">
        <f t="shared" si="56"/>
        <v>technology</v>
      </c>
      <c r="R601" t="str">
        <f t="shared" si="59"/>
        <v>web</v>
      </c>
      <c r="S601" s="10">
        <f t="shared" si="57"/>
        <v>42047.479189814818</v>
      </c>
      <c r="T601" s="10">
        <f t="shared" si="58"/>
        <v>42071.302777777775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2</v>
      </c>
      <c r="P602" s="5">
        <f t="shared" si="55"/>
        <v>100</v>
      </c>
      <c r="Q602" t="str">
        <f t="shared" si="56"/>
        <v>technology</v>
      </c>
      <c r="R602" t="str">
        <f t="shared" si="59"/>
        <v>web</v>
      </c>
      <c r="S602" s="10">
        <f t="shared" si="57"/>
        <v>42073.464837962958</v>
      </c>
      <c r="T602" s="10">
        <f t="shared" si="58"/>
        <v>42133.464837962958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1.4000000000000001</v>
      </c>
      <c r="P603" s="5">
        <f t="shared" si="55"/>
        <v>23.333333333333332</v>
      </c>
      <c r="Q603" t="str">
        <f t="shared" si="56"/>
        <v>technology</v>
      </c>
      <c r="R603" t="str">
        <f t="shared" si="59"/>
        <v>web</v>
      </c>
      <c r="S603" s="10">
        <f t="shared" si="57"/>
        <v>41969.52475694444</v>
      </c>
      <c r="T603" s="10">
        <f t="shared" si="58"/>
        <v>41999.52475694444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5">
        <f t="shared" si="55"/>
        <v>0</v>
      </c>
      <c r="Q604" t="str">
        <f t="shared" si="56"/>
        <v>technology</v>
      </c>
      <c r="R604" t="str">
        <f t="shared" si="59"/>
        <v>web</v>
      </c>
      <c r="S604" s="10">
        <f t="shared" si="57"/>
        <v>42143.460821759254</v>
      </c>
      <c r="T604" s="10">
        <f t="shared" si="58"/>
        <v>42173.460821759254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v>
      </c>
      <c r="P605" s="5">
        <f t="shared" si="55"/>
        <v>45.386153846153846</v>
      </c>
      <c r="Q605" t="str">
        <f t="shared" si="56"/>
        <v>technology</v>
      </c>
      <c r="R605" t="str">
        <f t="shared" si="59"/>
        <v>web</v>
      </c>
      <c r="S605" s="10">
        <f t="shared" si="57"/>
        <v>41835.305821759255</v>
      </c>
      <c r="T605" s="10">
        <f t="shared" si="58"/>
        <v>41865.305821759255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5">
        <f t="shared" si="55"/>
        <v>0</v>
      </c>
      <c r="Q606" t="str">
        <f t="shared" si="56"/>
        <v>technology</v>
      </c>
      <c r="R606" t="str">
        <f t="shared" si="59"/>
        <v>web</v>
      </c>
      <c r="S606" s="10">
        <f t="shared" si="57"/>
        <v>41848.702037037037</v>
      </c>
      <c r="T606" s="10">
        <f t="shared" si="58"/>
        <v>41878.702037037037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v>
      </c>
      <c r="P607" s="5">
        <f t="shared" si="55"/>
        <v>16.375</v>
      </c>
      <c r="Q607" t="str">
        <f t="shared" si="56"/>
        <v>technology</v>
      </c>
      <c r="R607" t="str">
        <f t="shared" si="59"/>
        <v>web</v>
      </c>
      <c r="S607" s="10">
        <f t="shared" si="57"/>
        <v>42194.02439814814</v>
      </c>
      <c r="T607" s="10">
        <f t="shared" si="58"/>
        <v>42239.02439814814</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0.2</v>
      </c>
      <c r="P608" s="5">
        <f t="shared" si="55"/>
        <v>10</v>
      </c>
      <c r="Q608" t="str">
        <f t="shared" si="56"/>
        <v>technology</v>
      </c>
      <c r="R608" t="str">
        <f t="shared" si="59"/>
        <v>web</v>
      </c>
      <c r="S608" s="10">
        <f t="shared" si="57"/>
        <v>42102.317233796297</v>
      </c>
      <c r="T608" s="10">
        <f t="shared" si="58"/>
        <v>42148.291666666664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5">
        <f t="shared" si="55"/>
        <v>0</v>
      </c>
      <c r="Q609" t="str">
        <f t="shared" si="56"/>
        <v>technology</v>
      </c>
      <c r="R609" t="str">
        <f t="shared" si="59"/>
        <v>web</v>
      </c>
      <c r="S609" s="10">
        <f t="shared" si="57"/>
        <v>42300.492314814815</v>
      </c>
      <c r="T609" s="10">
        <f t="shared" si="58"/>
        <v>42330.53398148148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0.97400000000000009</v>
      </c>
      <c r="P610" s="5">
        <f t="shared" si="55"/>
        <v>292.2</v>
      </c>
      <c r="Q610" t="str">
        <f t="shared" si="56"/>
        <v>technology</v>
      </c>
      <c r="R610" t="str">
        <f t="shared" si="59"/>
        <v>web</v>
      </c>
      <c r="S610" s="10">
        <f t="shared" si="57"/>
        <v>42140.587731481479</v>
      </c>
      <c r="T610" s="10">
        <f t="shared" si="58"/>
        <v>42170.587731481479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0.64102564102564097</v>
      </c>
      <c r="P611" s="5">
        <f t="shared" si="55"/>
        <v>5</v>
      </c>
      <c r="Q611" t="str">
        <f t="shared" si="56"/>
        <v>technology</v>
      </c>
      <c r="R611" t="str">
        <f t="shared" si="59"/>
        <v>web</v>
      </c>
      <c r="S611" s="10">
        <f t="shared" si="57"/>
        <v>42306.700740740744</v>
      </c>
      <c r="T611" s="10">
        <f t="shared" si="58"/>
        <v>42336.742407407401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5">
        <f t="shared" si="55"/>
        <v>0</v>
      </c>
      <c r="Q612" t="str">
        <f t="shared" si="56"/>
        <v>technology</v>
      </c>
      <c r="R612" t="str">
        <f t="shared" si="59"/>
        <v>web</v>
      </c>
      <c r="S612" s="10">
        <f t="shared" si="57"/>
        <v>42086.497523148144</v>
      </c>
      <c r="T612" s="10">
        <f t="shared" si="58"/>
        <v>42116.497523148144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5">
        <f t="shared" si="55"/>
        <v>0</v>
      </c>
      <c r="Q613" t="str">
        <f t="shared" si="56"/>
        <v>technology</v>
      </c>
      <c r="R613" t="str">
        <f t="shared" si="59"/>
        <v>web</v>
      </c>
      <c r="S613" s="10">
        <f t="shared" si="57"/>
        <v>42328.227280092593</v>
      </c>
      <c r="T613" s="10">
        <f t="shared" si="58"/>
        <v>42388.227280092593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5">
        <f t="shared" si="55"/>
        <v>0</v>
      </c>
      <c r="Q614" t="str">
        <f t="shared" si="56"/>
        <v>technology</v>
      </c>
      <c r="R614" t="str">
        <f t="shared" si="59"/>
        <v>web</v>
      </c>
      <c r="S614" s="10">
        <f t="shared" si="57"/>
        <v>42584.698449074065</v>
      </c>
      <c r="T614" s="10">
        <f t="shared" si="58"/>
        <v>42614.698449074065</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21.363333333333333</v>
      </c>
      <c r="P615" s="5">
        <f t="shared" si="55"/>
        <v>105.93388429752066</v>
      </c>
      <c r="Q615" t="str">
        <f t="shared" si="56"/>
        <v>technology</v>
      </c>
      <c r="R615" t="str">
        <f t="shared" si="59"/>
        <v>web</v>
      </c>
      <c r="S615" s="10">
        <f t="shared" si="57"/>
        <v>42247.163425925923</v>
      </c>
      <c r="T615" s="10">
        <f t="shared" si="58"/>
        <v>42277.874305555553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5">
        <f t="shared" si="55"/>
        <v>0</v>
      </c>
      <c r="Q616" t="str">
        <f t="shared" si="56"/>
        <v>technology</v>
      </c>
      <c r="R616" t="str">
        <f t="shared" si="59"/>
        <v>web</v>
      </c>
      <c r="S616" s="10">
        <f t="shared" si="57"/>
        <v>42514.728472222218</v>
      </c>
      <c r="T616" s="10">
        <f t="shared" si="58"/>
        <v>42544.728472222218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5">
        <f t="shared" si="55"/>
        <v>0</v>
      </c>
      <c r="Q617" t="str">
        <f t="shared" si="56"/>
        <v>technology</v>
      </c>
      <c r="R617" t="str">
        <f t="shared" si="59"/>
        <v>web</v>
      </c>
      <c r="S617" s="10">
        <f t="shared" si="57"/>
        <v>42241.788877314808</v>
      </c>
      <c r="T617" s="10">
        <f t="shared" si="58"/>
        <v>42271.788877314808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5">
        <f t="shared" si="55"/>
        <v>0</v>
      </c>
      <c r="Q618" t="str">
        <f t="shared" si="56"/>
        <v>technology</v>
      </c>
      <c r="R618" t="str">
        <f t="shared" si="59"/>
        <v>web</v>
      </c>
      <c r="S618" s="10">
        <f t="shared" si="57"/>
        <v>42761.042905092596</v>
      </c>
      <c r="T618" s="10">
        <f t="shared" si="58"/>
        <v>42791.042905092596</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3</v>
      </c>
      <c r="P619" s="5">
        <f t="shared" si="55"/>
        <v>20</v>
      </c>
      <c r="Q619" t="str">
        <f t="shared" si="56"/>
        <v>technology</v>
      </c>
      <c r="R619" t="str">
        <f t="shared" si="59"/>
        <v>web</v>
      </c>
      <c r="S619" s="10">
        <f t="shared" si="57"/>
        <v>42087.009756944441</v>
      </c>
      <c r="T619" s="10">
        <f t="shared" si="58"/>
        <v>42132.009756944441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5">
        <f t="shared" si="55"/>
        <v>0</v>
      </c>
      <c r="Q620" t="str">
        <f t="shared" si="56"/>
        <v>technology</v>
      </c>
      <c r="R620" t="str">
        <f t="shared" si="59"/>
        <v>web</v>
      </c>
      <c r="S620" s="10">
        <f t="shared" si="57"/>
        <v>42317.47688657407</v>
      </c>
      <c r="T620" s="10">
        <f t="shared" si="58"/>
        <v>42347.47688657407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3.9999999999999996E-5</v>
      </c>
      <c r="P621" s="5">
        <f t="shared" si="55"/>
        <v>1</v>
      </c>
      <c r="Q621" t="str">
        <f t="shared" si="56"/>
        <v>technology</v>
      </c>
      <c r="R621" t="str">
        <f t="shared" si="59"/>
        <v>web</v>
      </c>
      <c r="S621" s="10">
        <f t="shared" si="57"/>
        <v>41908.317013888889</v>
      </c>
      <c r="T621" s="10">
        <f t="shared" si="58"/>
        <v>41968.358680555553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1</v>
      </c>
      <c r="P622" s="5">
        <f t="shared" si="55"/>
        <v>300</v>
      </c>
      <c r="Q622" t="str">
        <f t="shared" si="56"/>
        <v>technology</v>
      </c>
      <c r="R622" t="str">
        <f t="shared" si="59"/>
        <v>web</v>
      </c>
      <c r="S622" s="10">
        <f t="shared" si="57"/>
        <v>41831.383541666662</v>
      </c>
      <c r="T622" s="10">
        <f t="shared" si="58"/>
        <v>41876.383541666662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v>
      </c>
      <c r="P623" s="5">
        <f t="shared" si="55"/>
        <v>87</v>
      </c>
      <c r="Q623" t="str">
        <f t="shared" si="56"/>
        <v>technology</v>
      </c>
      <c r="R623" t="str">
        <f t="shared" si="59"/>
        <v>web</v>
      </c>
      <c r="S623" s="10">
        <f t="shared" si="57"/>
        <v>42528.654363425921</v>
      </c>
      <c r="T623" s="10">
        <f t="shared" si="58"/>
        <v>42558.654363425921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5.6833333333333336</v>
      </c>
      <c r="P624" s="5">
        <f t="shared" si="55"/>
        <v>37.888888888888886</v>
      </c>
      <c r="Q624" t="str">
        <f t="shared" si="56"/>
        <v>technology</v>
      </c>
      <c r="R624" t="str">
        <f t="shared" si="59"/>
        <v>web</v>
      </c>
      <c r="S624" s="10">
        <f t="shared" si="57"/>
        <v>42532.441412037035</v>
      </c>
      <c r="T624" s="10">
        <f t="shared" si="58"/>
        <v>42552.441412037035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5">
        <f t="shared" si="55"/>
        <v>0</v>
      </c>
      <c r="Q625" t="str">
        <f t="shared" si="56"/>
        <v>technology</v>
      </c>
      <c r="R625" t="str">
        <f t="shared" si="59"/>
        <v>web</v>
      </c>
      <c r="S625" s="10">
        <f t="shared" si="57"/>
        <v>42121.675891203697</v>
      </c>
      <c r="T625" s="10">
        <f t="shared" si="58"/>
        <v>42151.675891203697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5">
        <f t="shared" si="55"/>
        <v>0</v>
      </c>
      <c r="Q626" t="str">
        <f t="shared" si="56"/>
        <v>technology</v>
      </c>
      <c r="R626" t="str">
        <f t="shared" si="59"/>
        <v>web</v>
      </c>
      <c r="S626" s="10">
        <f t="shared" si="57"/>
        <v>42108.65556712963</v>
      </c>
      <c r="T626" s="10">
        <f t="shared" si="58"/>
        <v>42138.65556712963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5">
        <f t="shared" si="55"/>
        <v>0</v>
      </c>
      <c r="Q627" t="str">
        <f t="shared" si="56"/>
        <v>technology</v>
      </c>
      <c r="R627" t="str">
        <f t="shared" si="59"/>
        <v>web</v>
      </c>
      <c r="S627" s="10">
        <f t="shared" si="57"/>
        <v>42790.562233796292</v>
      </c>
      <c r="T627" s="10">
        <f t="shared" si="58"/>
        <v>42820.520567129628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17.380000000000003</v>
      </c>
      <c r="P628" s="5">
        <f t="shared" si="55"/>
        <v>111.41025641025641</v>
      </c>
      <c r="Q628" t="str">
        <f t="shared" si="56"/>
        <v>technology</v>
      </c>
      <c r="R628" t="str">
        <f t="shared" si="59"/>
        <v>web</v>
      </c>
      <c r="S628" s="10">
        <f t="shared" si="57"/>
        <v>42198.226145833331</v>
      </c>
      <c r="T628" s="10">
        <f t="shared" si="58"/>
        <v>42231.223611111105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0.02</v>
      </c>
      <c r="P629" s="5">
        <f t="shared" si="55"/>
        <v>90</v>
      </c>
      <c r="Q629" t="str">
        <f t="shared" si="56"/>
        <v>technology</v>
      </c>
      <c r="R629" t="str">
        <f t="shared" si="59"/>
        <v>web</v>
      </c>
      <c r="S629" s="10">
        <f t="shared" si="57"/>
        <v>42383.973506944443</v>
      </c>
      <c r="T629" s="10">
        <f t="shared" si="58"/>
        <v>42443.624999999993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5">
        <f t="shared" si="55"/>
        <v>0</v>
      </c>
      <c r="Q630" t="str">
        <f t="shared" si="56"/>
        <v>technology</v>
      </c>
      <c r="R630" t="str">
        <f t="shared" si="59"/>
        <v>web</v>
      </c>
      <c r="S630" s="10">
        <f t="shared" si="57"/>
        <v>41803.359456018516</v>
      </c>
      <c r="T630" s="10">
        <f t="shared" si="58"/>
        <v>41833.359456018516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0.17500000000000002</v>
      </c>
      <c r="P631" s="5">
        <f t="shared" si="55"/>
        <v>116.66666666666667</v>
      </c>
      <c r="Q631" t="str">
        <f t="shared" si="56"/>
        <v>technology</v>
      </c>
      <c r="R631" t="str">
        <f t="shared" si="59"/>
        <v>web</v>
      </c>
      <c r="S631" s="10">
        <f t="shared" si="57"/>
        <v>42474.304490740738</v>
      </c>
      <c r="T631" s="10">
        <f t="shared" si="58"/>
        <v>42504.304490740738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8.3340278356529712E-2</v>
      </c>
      <c r="P632" s="5">
        <f t="shared" si="55"/>
        <v>10</v>
      </c>
      <c r="Q632" t="str">
        <f t="shared" si="56"/>
        <v>technology</v>
      </c>
      <c r="R632" t="str">
        <f t="shared" si="59"/>
        <v>web</v>
      </c>
      <c r="S632" s="10">
        <f t="shared" si="57"/>
        <v>42223.286122685182</v>
      </c>
      <c r="T632" s="10">
        <f t="shared" si="58"/>
        <v>42252.881944444445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v>
      </c>
      <c r="P633" s="5">
        <f t="shared" si="55"/>
        <v>76.666666666666671</v>
      </c>
      <c r="Q633" t="str">
        <f t="shared" si="56"/>
        <v>technology</v>
      </c>
      <c r="R633" t="str">
        <f t="shared" si="59"/>
        <v>web</v>
      </c>
      <c r="S633" s="10">
        <f t="shared" si="57"/>
        <v>42489.438993055555</v>
      </c>
      <c r="T633" s="10">
        <f t="shared" si="58"/>
        <v>42518.438993055555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5">
        <f t="shared" si="55"/>
        <v>0</v>
      </c>
      <c r="Q634" t="str">
        <f t="shared" si="56"/>
        <v>technology</v>
      </c>
      <c r="R634" t="str">
        <f t="shared" si="59"/>
        <v>web</v>
      </c>
      <c r="S634" s="10">
        <f t="shared" si="57"/>
        <v>42303.325983796291</v>
      </c>
      <c r="T634" s="10">
        <f t="shared" si="58"/>
        <v>42333.367650462962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12.45</v>
      </c>
      <c r="P635" s="5">
        <f t="shared" si="55"/>
        <v>49.8</v>
      </c>
      <c r="Q635" t="str">
        <f t="shared" si="56"/>
        <v>technology</v>
      </c>
      <c r="R635" t="str">
        <f t="shared" si="59"/>
        <v>web</v>
      </c>
      <c r="S635" s="10">
        <f t="shared" si="57"/>
        <v>42506.965995370374</v>
      </c>
      <c r="T635" s="10">
        <f t="shared" si="58"/>
        <v>42538.624999999993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0.02</v>
      </c>
      <c r="P636" s="5">
        <f t="shared" si="55"/>
        <v>1</v>
      </c>
      <c r="Q636" t="str">
        <f t="shared" si="56"/>
        <v>technology</v>
      </c>
      <c r="R636" t="str">
        <f t="shared" si="59"/>
        <v>web</v>
      </c>
      <c r="S636" s="10">
        <f t="shared" si="57"/>
        <v>42031.595243055555</v>
      </c>
      <c r="T636" s="10">
        <f t="shared" si="58"/>
        <v>42061.595243055555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8.0000000000000002E-3</v>
      </c>
      <c r="P637" s="5">
        <f t="shared" si="55"/>
        <v>2</v>
      </c>
      <c r="Q637" t="str">
        <f t="shared" si="56"/>
        <v>technology</v>
      </c>
      <c r="R637" t="str">
        <f t="shared" si="59"/>
        <v>web</v>
      </c>
      <c r="S637" s="10">
        <f t="shared" si="57"/>
        <v>42075.758819444447</v>
      </c>
      <c r="T637" s="10">
        <f t="shared" si="58"/>
        <v>42105.758819444447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0.2</v>
      </c>
      <c r="P638" s="5">
        <f t="shared" si="55"/>
        <v>4</v>
      </c>
      <c r="Q638" t="str">
        <f t="shared" si="56"/>
        <v>technology</v>
      </c>
      <c r="R638" t="str">
        <f t="shared" si="59"/>
        <v>web</v>
      </c>
      <c r="S638" s="10">
        <f t="shared" si="57"/>
        <v>42131.122106481482</v>
      </c>
      <c r="T638" s="10">
        <f t="shared" si="58"/>
        <v>42161.115972222215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5">
        <f t="shared" si="55"/>
        <v>0</v>
      </c>
      <c r="Q639" t="str">
        <f t="shared" si="56"/>
        <v>technology</v>
      </c>
      <c r="R639" t="str">
        <f t="shared" si="59"/>
        <v>web</v>
      </c>
      <c r="S639" s="10">
        <f t="shared" si="57"/>
        <v>42762.62868055555</v>
      </c>
      <c r="T639" s="10">
        <f t="shared" si="58"/>
        <v>42791.62777777778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9.0000000000000011E-3</v>
      </c>
      <c r="P640" s="5">
        <f t="shared" si="55"/>
        <v>3</v>
      </c>
      <c r="Q640" t="str">
        <f t="shared" si="56"/>
        <v>technology</v>
      </c>
      <c r="R640" t="str">
        <f t="shared" si="59"/>
        <v>web</v>
      </c>
      <c r="S640" s="10">
        <f t="shared" si="57"/>
        <v>42759.259976851848</v>
      </c>
      <c r="T640" s="10">
        <f t="shared" si="58"/>
        <v>42819.218310185184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9.9999999999999991E-5</v>
      </c>
      <c r="P641" s="5">
        <f t="shared" si="55"/>
        <v>1</v>
      </c>
      <c r="Q641" t="str">
        <f t="shared" si="56"/>
        <v>technology</v>
      </c>
      <c r="R641" t="str">
        <f t="shared" si="59"/>
        <v>web</v>
      </c>
      <c r="S641" s="10">
        <f t="shared" si="57"/>
        <v>41865.249942129631</v>
      </c>
      <c r="T641" s="10">
        <f t="shared" si="58"/>
        <v>41925.249942129631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5">
        <f t="shared" si="55"/>
        <v>50.5</v>
      </c>
      <c r="Q642" t="str">
        <f t="shared" si="56"/>
        <v>technology</v>
      </c>
      <c r="R642" t="str">
        <f t="shared" si="59"/>
        <v>wearables</v>
      </c>
      <c r="S642" s="10">
        <f t="shared" si="57"/>
        <v>42683.08697916667</v>
      </c>
      <c r="T642" s="10">
        <f t="shared" si="58"/>
        <v>42698.624999999993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E643/D643*100</f>
        <v>119.16249999999999</v>
      </c>
      <c r="P643" s="5">
        <f t="shared" ref="P643:P706" si="61">IFERROR(E643/L643,0)</f>
        <v>151.31746031746033</v>
      </c>
      <c r="Q643" t="str">
        <f t="shared" ref="Q643:Q706" si="62">LEFT(N643,SEARCH("/",N643)-1)</f>
        <v>technology</v>
      </c>
      <c r="R643" t="str">
        <f t="shared" si="59"/>
        <v>wearables</v>
      </c>
      <c r="S643" s="10">
        <f t="shared" ref="S643:S706" si="63">J643/60/60/24+DATE(1970,1,1)-8/24</f>
        <v>42199.236666666664</v>
      </c>
      <c r="T643" s="10">
        <f t="shared" ref="T643:T706" si="64">I643/60/60/24+DATE(1970,1,1)-8/24</f>
        <v>42229.236666666664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5">
        <f t="shared" si="61"/>
        <v>134.3592456301748</v>
      </c>
      <c r="Q644" t="str">
        <f t="shared" si="62"/>
        <v>technology</v>
      </c>
      <c r="R644" t="str">
        <f t="shared" ref="R644:R707" si="65">RIGHT(N644,LEN(N644)-SEARCH("/",N644))</f>
        <v>wearables</v>
      </c>
      <c r="S644" s="10">
        <f t="shared" si="63"/>
        <v>42199.317986111106</v>
      </c>
      <c r="T644" s="10">
        <f t="shared" si="64"/>
        <v>42235.317986111106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5">
        <f t="shared" si="61"/>
        <v>174.02631578947367</v>
      </c>
      <c r="Q645" t="str">
        <f t="shared" si="62"/>
        <v>technology</v>
      </c>
      <c r="R645" t="str">
        <f t="shared" si="65"/>
        <v>wearables</v>
      </c>
      <c r="S645" s="10">
        <f t="shared" si="63"/>
        <v>42100.30873842592</v>
      </c>
      <c r="T645" s="10">
        <f t="shared" si="64"/>
        <v>42155.30873842592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5">
        <f t="shared" si="61"/>
        <v>73.486268364348675</v>
      </c>
      <c r="Q646" t="str">
        <f t="shared" si="62"/>
        <v>technology</v>
      </c>
      <c r="R646" t="str">
        <f t="shared" si="65"/>
        <v>wearables</v>
      </c>
      <c r="S646" s="10">
        <f t="shared" si="63"/>
        <v>41898.332627314812</v>
      </c>
      <c r="T646" s="10">
        <f t="shared" si="64"/>
        <v>41940.708333333328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278.7</v>
      </c>
      <c r="P647" s="5">
        <f t="shared" si="61"/>
        <v>23.518987341772153</v>
      </c>
      <c r="Q647" t="str">
        <f t="shared" si="62"/>
        <v>technology</v>
      </c>
      <c r="R647" t="str">
        <f t="shared" si="65"/>
        <v>wearables</v>
      </c>
      <c r="S647" s="10">
        <f t="shared" si="63"/>
        <v>42563.692986111106</v>
      </c>
      <c r="T647" s="10">
        <f t="shared" si="64"/>
        <v>42593.692986111106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v>
      </c>
      <c r="P648" s="5">
        <f t="shared" si="61"/>
        <v>39.074444444444445</v>
      </c>
      <c r="Q648" t="str">
        <f t="shared" si="62"/>
        <v>technology</v>
      </c>
      <c r="R648" t="str">
        <f t="shared" si="65"/>
        <v>wearables</v>
      </c>
      <c r="S648" s="10">
        <f t="shared" si="63"/>
        <v>41832.519293981481</v>
      </c>
      <c r="T648" s="10">
        <f t="shared" si="64"/>
        <v>41862.519293981481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5">
        <f t="shared" si="61"/>
        <v>125.94117647058823</v>
      </c>
      <c r="Q649" t="str">
        <f t="shared" si="62"/>
        <v>technology</v>
      </c>
      <c r="R649" t="str">
        <f t="shared" si="65"/>
        <v>wearables</v>
      </c>
      <c r="S649" s="10">
        <f t="shared" si="63"/>
        <v>42416.434594907405</v>
      </c>
      <c r="T649" s="10">
        <f t="shared" si="64"/>
        <v>42446.392928240741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5">
        <f t="shared" si="61"/>
        <v>1644</v>
      </c>
      <c r="Q650" t="str">
        <f t="shared" si="62"/>
        <v>technology</v>
      </c>
      <c r="R650" t="str">
        <f t="shared" si="65"/>
        <v>wearables</v>
      </c>
      <c r="S650" s="10">
        <f t="shared" si="63"/>
        <v>41891.360046296293</v>
      </c>
      <c r="T650" s="10">
        <f t="shared" si="64"/>
        <v>41926.360046296293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5">
        <f t="shared" si="61"/>
        <v>42.670731707317074</v>
      </c>
      <c r="Q651" t="str">
        <f t="shared" si="62"/>
        <v>technology</v>
      </c>
      <c r="R651" t="str">
        <f t="shared" si="65"/>
        <v>wearables</v>
      </c>
      <c r="S651" s="10">
        <f t="shared" si="63"/>
        <v>41877.578854166662</v>
      </c>
      <c r="T651" s="10">
        <f t="shared" si="64"/>
        <v>41898.578854166662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v>
      </c>
      <c r="P652" s="5">
        <f t="shared" si="61"/>
        <v>35.125</v>
      </c>
      <c r="Q652" t="str">
        <f t="shared" si="62"/>
        <v>technology</v>
      </c>
      <c r="R652" t="str">
        <f t="shared" si="65"/>
        <v>wearables</v>
      </c>
      <c r="S652" s="10">
        <f t="shared" si="63"/>
        <v>41931.703518518516</v>
      </c>
      <c r="T652" s="10">
        <f t="shared" si="64"/>
        <v>41991.745185185187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100.52799999999999</v>
      </c>
      <c r="P653" s="5">
        <f t="shared" si="61"/>
        <v>239.35238095238094</v>
      </c>
      <c r="Q653" t="str">
        <f t="shared" si="62"/>
        <v>technology</v>
      </c>
      <c r="R653" t="str">
        <f t="shared" si="65"/>
        <v>wearables</v>
      </c>
      <c r="S653" s="10">
        <f t="shared" si="63"/>
        <v>41955.684155092589</v>
      </c>
      <c r="T653" s="10">
        <f t="shared" si="64"/>
        <v>41985.684155092589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100.46666666666665</v>
      </c>
      <c r="P654" s="5">
        <f t="shared" si="61"/>
        <v>107.64285714285714</v>
      </c>
      <c r="Q654" t="str">
        <f t="shared" si="62"/>
        <v>technology</v>
      </c>
      <c r="R654" t="str">
        <f t="shared" si="65"/>
        <v>wearables</v>
      </c>
      <c r="S654" s="10">
        <f t="shared" si="63"/>
        <v>42675.357060185182</v>
      </c>
      <c r="T654" s="10">
        <f t="shared" si="64"/>
        <v>42705.398726851847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v>
      </c>
      <c r="P655" s="5">
        <f t="shared" si="61"/>
        <v>95.830623306233065</v>
      </c>
      <c r="Q655" t="str">
        <f t="shared" si="62"/>
        <v>technology</v>
      </c>
      <c r="R655" t="str">
        <f t="shared" si="65"/>
        <v>wearables</v>
      </c>
      <c r="S655" s="10">
        <f t="shared" si="63"/>
        <v>42199.285185185181</v>
      </c>
      <c r="T655" s="10">
        <f t="shared" si="64"/>
        <v>42236.285185185181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267.29166666666669</v>
      </c>
      <c r="P656" s="5">
        <f t="shared" si="61"/>
        <v>31.663376110562684</v>
      </c>
      <c r="Q656" t="str">
        <f t="shared" si="62"/>
        <v>technology</v>
      </c>
      <c r="R656" t="str">
        <f t="shared" si="65"/>
        <v>wearables</v>
      </c>
      <c r="S656" s="10">
        <f t="shared" si="63"/>
        <v>42163.623993055553</v>
      </c>
      <c r="T656" s="10">
        <f t="shared" si="64"/>
        <v>42193.623993055553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5">
        <f t="shared" si="61"/>
        <v>42.886861313868614</v>
      </c>
      <c r="Q657" t="str">
        <f t="shared" si="62"/>
        <v>technology</v>
      </c>
      <c r="R657" t="str">
        <f t="shared" si="65"/>
        <v>wearables</v>
      </c>
      <c r="S657" s="10">
        <f t="shared" si="63"/>
        <v>42045.623981481483</v>
      </c>
      <c r="T657" s="10">
        <f t="shared" si="64"/>
        <v>42075.582314814812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v>
      </c>
      <c r="P658" s="5">
        <f t="shared" si="61"/>
        <v>122.73563218390805</v>
      </c>
      <c r="Q658" t="str">
        <f t="shared" si="62"/>
        <v>technology</v>
      </c>
      <c r="R658" t="str">
        <f t="shared" si="65"/>
        <v>wearables</v>
      </c>
      <c r="S658" s="10">
        <f t="shared" si="63"/>
        <v>42417.471284722218</v>
      </c>
      <c r="T658" s="10">
        <f t="shared" si="64"/>
        <v>42477.429618055547</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5">
        <f t="shared" si="61"/>
        <v>190.45454545454547</v>
      </c>
      <c r="Q659" t="str">
        <f t="shared" si="62"/>
        <v>technology</v>
      </c>
      <c r="R659" t="str">
        <f t="shared" si="65"/>
        <v>wearables</v>
      </c>
      <c r="S659" s="10">
        <f t="shared" si="63"/>
        <v>42331.512407407405</v>
      </c>
      <c r="T659" s="10">
        <f t="shared" si="64"/>
        <v>42361.512407407405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5">
        <f t="shared" si="61"/>
        <v>109.33695652173913</v>
      </c>
      <c r="Q660" t="str">
        <f t="shared" si="62"/>
        <v>technology</v>
      </c>
      <c r="R660" t="str">
        <f t="shared" si="65"/>
        <v>wearables</v>
      </c>
      <c r="S660" s="10">
        <f t="shared" si="63"/>
        <v>42178.827418981477</v>
      </c>
      <c r="T660" s="10">
        <f t="shared" si="64"/>
        <v>42211.416666666664</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100.56666666666668</v>
      </c>
      <c r="P661" s="5">
        <f t="shared" si="61"/>
        <v>143.66666666666666</v>
      </c>
      <c r="Q661" t="str">
        <f t="shared" si="62"/>
        <v>technology</v>
      </c>
      <c r="R661" t="str">
        <f t="shared" si="65"/>
        <v>wearables</v>
      </c>
      <c r="S661" s="10">
        <f t="shared" si="63"/>
        <v>42209.260358796295</v>
      </c>
      <c r="T661" s="10">
        <f t="shared" si="64"/>
        <v>42239.260358796295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3.0579999999999998</v>
      </c>
      <c r="P662" s="5">
        <f t="shared" si="61"/>
        <v>84.944444444444443</v>
      </c>
      <c r="Q662" t="str">
        <f t="shared" si="62"/>
        <v>technology</v>
      </c>
      <c r="R662" t="str">
        <f t="shared" si="65"/>
        <v>wearables</v>
      </c>
      <c r="S662" s="10">
        <f t="shared" si="63"/>
        <v>41922.408321759256</v>
      </c>
      <c r="T662" s="10">
        <f t="shared" si="64"/>
        <v>41952.449988425928</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0.95</v>
      </c>
      <c r="P663" s="5">
        <f t="shared" si="61"/>
        <v>10.555555555555555</v>
      </c>
      <c r="Q663" t="str">
        <f t="shared" si="62"/>
        <v>technology</v>
      </c>
      <c r="R663" t="str">
        <f t="shared" si="65"/>
        <v>wearables</v>
      </c>
      <c r="S663" s="10">
        <f t="shared" si="63"/>
        <v>42636.312025462961</v>
      </c>
      <c r="T663" s="10">
        <f t="shared" si="64"/>
        <v>42666.312025462961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0.4</v>
      </c>
      <c r="P664" s="5">
        <f t="shared" si="61"/>
        <v>39</v>
      </c>
      <c r="Q664" t="str">
        <f t="shared" si="62"/>
        <v>technology</v>
      </c>
      <c r="R664" t="str">
        <f t="shared" si="65"/>
        <v>wearables</v>
      </c>
      <c r="S664" s="10">
        <f t="shared" si="63"/>
        <v>41990.104710648149</v>
      </c>
      <c r="T664" s="10">
        <f t="shared" si="64"/>
        <v>42020.104710648149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0.35000000000000003</v>
      </c>
      <c r="P665" s="5">
        <f t="shared" si="61"/>
        <v>100</v>
      </c>
      <c r="Q665" t="str">
        <f t="shared" si="62"/>
        <v>technology</v>
      </c>
      <c r="R665" t="str">
        <f t="shared" si="65"/>
        <v>wearables</v>
      </c>
      <c r="S665" s="10">
        <f t="shared" si="63"/>
        <v>42173.509907407402</v>
      </c>
      <c r="T665" s="10">
        <f t="shared" si="64"/>
        <v>42203.509907407402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7.5333333333333332</v>
      </c>
      <c r="P666" s="5">
        <f t="shared" si="61"/>
        <v>31.172413793103448</v>
      </c>
      <c r="Q666" t="str">
        <f t="shared" si="62"/>
        <v>technology</v>
      </c>
      <c r="R666" t="str">
        <f t="shared" si="65"/>
        <v>wearables</v>
      </c>
      <c r="S666" s="10">
        <f t="shared" si="63"/>
        <v>42077.333043981482</v>
      </c>
      <c r="T666" s="10">
        <f t="shared" si="64"/>
        <v>42107.333043981482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18.64</v>
      </c>
      <c r="P667" s="5">
        <f t="shared" si="61"/>
        <v>155.33333333333334</v>
      </c>
      <c r="Q667" t="str">
        <f t="shared" si="62"/>
        <v>technology</v>
      </c>
      <c r="R667" t="str">
        <f t="shared" si="65"/>
        <v>wearables</v>
      </c>
      <c r="S667" s="10">
        <f t="shared" si="63"/>
        <v>42688.378020833326</v>
      </c>
      <c r="T667" s="10">
        <f t="shared" si="64"/>
        <v>42748.378020833326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4.0000000000000001E-3</v>
      </c>
      <c r="P668" s="5">
        <f t="shared" si="61"/>
        <v>2</v>
      </c>
      <c r="Q668" t="str">
        <f t="shared" si="62"/>
        <v>technology</v>
      </c>
      <c r="R668" t="str">
        <f t="shared" si="65"/>
        <v>wearables</v>
      </c>
      <c r="S668" s="10">
        <f t="shared" si="63"/>
        <v>41838.498819444445</v>
      </c>
      <c r="T668" s="10">
        <f t="shared" si="64"/>
        <v>41868.498819444445</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10.02</v>
      </c>
      <c r="P669" s="5">
        <f t="shared" si="61"/>
        <v>178.92857142857142</v>
      </c>
      <c r="Q669" t="str">
        <f t="shared" si="62"/>
        <v>technology</v>
      </c>
      <c r="R669" t="str">
        <f t="shared" si="65"/>
        <v>wearables</v>
      </c>
      <c r="S669" s="10">
        <f t="shared" si="63"/>
        <v>42632.040081018517</v>
      </c>
      <c r="T669" s="10">
        <f t="shared" si="64"/>
        <v>42672.040081018517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4.5600000000000005</v>
      </c>
      <c r="P670" s="5">
        <f t="shared" si="61"/>
        <v>27.36</v>
      </c>
      <c r="Q670" t="str">
        <f t="shared" si="62"/>
        <v>technology</v>
      </c>
      <c r="R670" t="str">
        <f t="shared" si="65"/>
        <v>wearables</v>
      </c>
      <c r="S670" s="10">
        <f t="shared" si="63"/>
        <v>42090.497939814813</v>
      </c>
      <c r="T670" s="10">
        <f t="shared" si="64"/>
        <v>42135.497939814813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21.5075</v>
      </c>
      <c r="P671" s="5">
        <f t="shared" si="61"/>
        <v>1536.25</v>
      </c>
      <c r="Q671" t="str">
        <f t="shared" si="62"/>
        <v>technology</v>
      </c>
      <c r="R671" t="str">
        <f t="shared" si="65"/>
        <v>wearables</v>
      </c>
      <c r="S671" s="10">
        <f t="shared" si="63"/>
        <v>42527.292337962957</v>
      </c>
      <c r="T671" s="10">
        <f t="shared" si="64"/>
        <v>42557.292337962957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29.276666666666667</v>
      </c>
      <c r="P672" s="5">
        <f t="shared" si="61"/>
        <v>84.99677419354839</v>
      </c>
      <c r="Q672" t="str">
        <f t="shared" si="62"/>
        <v>technology</v>
      </c>
      <c r="R672" t="str">
        <f t="shared" si="65"/>
        <v>wearables</v>
      </c>
      <c r="S672" s="10">
        <f t="shared" si="63"/>
        <v>42506.376388888886</v>
      </c>
      <c r="T672" s="10">
        <f t="shared" si="64"/>
        <v>42540.006944444445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39.426666666666662</v>
      </c>
      <c r="P673" s="5">
        <f t="shared" si="61"/>
        <v>788.5333333333333</v>
      </c>
      <c r="Q673" t="str">
        <f t="shared" si="62"/>
        <v>technology</v>
      </c>
      <c r="R673" t="str">
        <f t="shared" si="65"/>
        <v>wearables</v>
      </c>
      <c r="S673" s="10">
        <f t="shared" si="63"/>
        <v>41984.359398148146</v>
      </c>
      <c r="T673" s="10">
        <f t="shared" si="64"/>
        <v>42017.833333333336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21.628</v>
      </c>
      <c r="P674" s="5">
        <f t="shared" si="61"/>
        <v>50.29767441860465</v>
      </c>
      <c r="Q674" t="str">
        <f t="shared" si="62"/>
        <v>technology</v>
      </c>
      <c r="R674" t="str">
        <f t="shared" si="65"/>
        <v>wearables</v>
      </c>
      <c r="S674" s="10">
        <f t="shared" si="63"/>
        <v>41973.886157407404</v>
      </c>
      <c r="T674" s="10">
        <f t="shared" si="64"/>
        <v>42004.874305555553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0.20500000000000002</v>
      </c>
      <c r="P675" s="5">
        <f t="shared" si="61"/>
        <v>68.333333333333329</v>
      </c>
      <c r="Q675" t="str">
        <f t="shared" si="62"/>
        <v>technology</v>
      </c>
      <c r="R675" t="str">
        <f t="shared" si="65"/>
        <v>wearables</v>
      </c>
      <c r="S675" s="10">
        <f t="shared" si="63"/>
        <v>41838.5071412037</v>
      </c>
      <c r="T675" s="10">
        <f t="shared" si="64"/>
        <v>41883.5071412037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0.03</v>
      </c>
      <c r="P676" s="5">
        <f t="shared" si="61"/>
        <v>7.5</v>
      </c>
      <c r="Q676" t="str">
        <f t="shared" si="62"/>
        <v>technology</v>
      </c>
      <c r="R676" t="str">
        <f t="shared" si="65"/>
        <v>wearables</v>
      </c>
      <c r="S676" s="10">
        <f t="shared" si="63"/>
        <v>41802.782719907402</v>
      </c>
      <c r="T676" s="10">
        <f t="shared" si="64"/>
        <v>41862.782719907402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14.85</v>
      </c>
      <c r="P677" s="5">
        <f t="shared" si="61"/>
        <v>34.269230769230766</v>
      </c>
      <c r="Q677" t="str">
        <f t="shared" si="62"/>
        <v>technology</v>
      </c>
      <c r="R677" t="str">
        <f t="shared" si="65"/>
        <v>wearables</v>
      </c>
      <c r="S677" s="10">
        <f t="shared" si="63"/>
        <v>41975.597268518519</v>
      </c>
      <c r="T677" s="10">
        <f t="shared" si="64"/>
        <v>42004.957638888889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v>
      </c>
      <c r="P678" s="5">
        <f t="shared" si="61"/>
        <v>61.291666666666664</v>
      </c>
      <c r="Q678" t="str">
        <f t="shared" si="62"/>
        <v>technology</v>
      </c>
      <c r="R678" t="str">
        <f t="shared" si="65"/>
        <v>wearables</v>
      </c>
      <c r="S678" s="10">
        <f t="shared" si="63"/>
        <v>42012.434965277782</v>
      </c>
      <c r="T678" s="10">
        <f t="shared" si="64"/>
        <v>42042.434965277782</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25.584</v>
      </c>
      <c r="P679" s="5">
        <f t="shared" si="61"/>
        <v>133.25</v>
      </c>
      <c r="Q679" t="str">
        <f t="shared" si="62"/>
        <v>technology</v>
      </c>
      <c r="R679" t="str">
        <f t="shared" si="65"/>
        <v>wearables</v>
      </c>
      <c r="S679" s="10">
        <f t="shared" si="63"/>
        <v>42504.070543981477</v>
      </c>
      <c r="T679" s="10">
        <f t="shared" si="64"/>
        <v>42549.070543981477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3.8206896551724134</v>
      </c>
      <c r="P680" s="5">
        <f t="shared" si="61"/>
        <v>65.17647058823529</v>
      </c>
      <c r="Q680" t="str">
        <f t="shared" si="62"/>
        <v>technology</v>
      </c>
      <c r="R680" t="str">
        <f t="shared" si="65"/>
        <v>wearables</v>
      </c>
      <c r="S680" s="10">
        <f t="shared" si="63"/>
        <v>42481.043263888881</v>
      </c>
      <c r="T680" s="10">
        <f t="shared" si="64"/>
        <v>42511.043263888881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15.485964912280703</v>
      </c>
      <c r="P681" s="5">
        <f t="shared" si="61"/>
        <v>93.90425531914893</v>
      </c>
      <c r="Q681" t="str">
        <f t="shared" si="62"/>
        <v>technology</v>
      </c>
      <c r="R681" t="str">
        <f t="shared" si="65"/>
        <v>wearables</v>
      </c>
      <c r="S681" s="10">
        <f t="shared" si="63"/>
        <v>42556.362372685187</v>
      </c>
      <c r="T681" s="10">
        <f t="shared" si="64"/>
        <v>42616.362372685187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25.912000000000003</v>
      </c>
      <c r="P682" s="5">
        <f t="shared" si="61"/>
        <v>150.65116279069767</v>
      </c>
      <c r="Q682" t="str">
        <f t="shared" si="62"/>
        <v>technology</v>
      </c>
      <c r="R682" t="str">
        <f t="shared" si="65"/>
        <v>wearables</v>
      </c>
      <c r="S682" s="10">
        <f t="shared" si="63"/>
        <v>41864.168182870366</v>
      </c>
      <c r="T682" s="10">
        <f t="shared" si="64"/>
        <v>41899.168182870366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0.04</v>
      </c>
      <c r="P683" s="5">
        <f t="shared" si="61"/>
        <v>1</v>
      </c>
      <c r="Q683" t="str">
        <f t="shared" si="62"/>
        <v>technology</v>
      </c>
      <c r="R683" t="str">
        <f t="shared" si="65"/>
        <v>wearables</v>
      </c>
      <c r="S683" s="10">
        <f t="shared" si="63"/>
        <v>42639.472268518519</v>
      </c>
      <c r="T683" s="10">
        <f t="shared" si="64"/>
        <v>42669.472268518519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0.106</v>
      </c>
      <c r="P684" s="5">
        <f t="shared" si="61"/>
        <v>13.25</v>
      </c>
      <c r="Q684" t="str">
        <f t="shared" si="62"/>
        <v>technology</v>
      </c>
      <c r="R684" t="str">
        <f t="shared" si="65"/>
        <v>wearables</v>
      </c>
      <c r="S684" s="10">
        <f t="shared" si="63"/>
        <v>42778.431967592587</v>
      </c>
      <c r="T684" s="10">
        <f t="shared" si="64"/>
        <v>42808.39030092593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0.85142857142857142</v>
      </c>
      <c r="P685" s="5">
        <f t="shared" si="61"/>
        <v>99.333333333333329</v>
      </c>
      <c r="Q685" t="str">
        <f t="shared" si="62"/>
        <v>technology</v>
      </c>
      <c r="R685" t="str">
        <f t="shared" si="65"/>
        <v>wearables</v>
      </c>
      <c r="S685" s="10">
        <f t="shared" si="63"/>
        <v>42634.566712962966</v>
      </c>
      <c r="T685" s="10">
        <f t="shared" si="64"/>
        <v>42674.566712962966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7.4837500000000006</v>
      </c>
      <c r="P686" s="5">
        <f t="shared" si="61"/>
        <v>177.39259259259259</v>
      </c>
      <c r="Q686" t="str">
        <f t="shared" si="62"/>
        <v>technology</v>
      </c>
      <c r="R686" t="str">
        <f t="shared" si="65"/>
        <v>wearables</v>
      </c>
      <c r="S686" s="10">
        <f t="shared" si="63"/>
        <v>41809.13994212963</v>
      </c>
      <c r="T686" s="10">
        <f t="shared" si="64"/>
        <v>41844.791666666664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27.650000000000002</v>
      </c>
      <c r="P687" s="5">
        <f t="shared" si="61"/>
        <v>55.3</v>
      </c>
      <c r="Q687" t="str">
        <f t="shared" si="62"/>
        <v>technology</v>
      </c>
      <c r="R687" t="str">
        <f t="shared" si="65"/>
        <v>wearables</v>
      </c>
      <c r="S687" s="10">
        <f t="shared" si="63"/>
        <v>41971.533240740733</v>
      </c>
      <c r="T687" s="10">
        <f t="shared" si="64"/>
        <v>42016.533240740733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5">
        <f t="shared" si="61"/>
        <v>0</v>
      </c>
      <c r="Q688" t="str">
        <f t="shared" si="62"/>
        <v>technology</v>
      </c>
      <c r="R688" t="str">
        <f t="shared" si="65"/>
        <v>wearables</v>
      </c>
      <c r="S688" s="10">
        <f t="shared" si="63"/>
        <v>42189.339930555558</v>
      </c>
      <c r="T688" s="10">
        <f t="shared" si="64"/>
        <v>42219.339930555558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3.55</v>
      </c>
      <c r="P689" s="5">
        <f t="shared" si="61"/>
        <v>591.66666666666663</v>
      </c>
      <c r="Q689" t="str">
        <f t="shared" si="62"/>
        <v>technology</v>
      </c>
      <c r="R689" t="str">
        <f t="shared" si="65"/>
        <v>wearables</v>
      </c>
      <c r="S689" s="10">
        <f t="shared" si="63"/>
        <v>42711.417280092595</v>
      </c>
      <c r="T689" s="10">
        <f t="shared" si="64"/>
        <v>42771.417280092595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72.989999999999995</v>
      </c>
      <c r="P690" s="5">
        <f t="shared" si="61"/>
        <v>405.5</v>
      </c>
      <c r="Q690" t="str">
        <f t="shared" si="62"/>
        <v>technology</v>
      </c>
      <c r="R690" t="str">
        <f t="shared" si="65"/>
        <v>wearables</v>
      </c>
      <c r="S690" s="10">
        <f t="shared" si="63"/>
        <v>42261.771446759252</v>
      </c>
      <c r="T690" s="10">
        <f t="shared" si="64"/>
        <v>42291.771446759252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57.648750000000007</v>
      </c>
      <c r="P691" s="5">
        <f t="shared" si="61"/>
        <v>343.14732142857144</v>
      </c>
      <c r="Q691" t="str">
        <f t="shared" si="62"/>
        <v>technology</v>
      </c>
      <c r="R691" t="str">
        <f t="shared" si="65"/>
        <v>wearables</v>
      </c>
      <c r="S691" s="10">
        <f t="shared" si="63"/>
        <v>42675.334456018514</v>
      </c>
      <c r="T691" s="10">
        <f t="shared" si="64"/>
        <v>42711.874305555553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12.34</v>
      </c>
      <c r="P692" s="5">
        <f t="shared" si="61"/>
        <v>72.588235294117652</v>
      </c>
      <c r="Q692" t="str">
        <f t="shared" si="62"/>
        <v>technology</v>
      </c>
      <c r="R692" t="str">
        <f t="shared" si="65"/>
        <v>wearables</v>
      </c>
      <c r="S692" s="10">
        <f t="shared" si="63"/>
        <v>42579.301400462959</v>
      </c>
      <c r="T692" s="10">
        <f t="shared" si="64"/>
        <v>42621.916666666664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0.52</v>
      </c>
      <c r="P693" s="5">
        <f t="shared" si="61"/>
        <v>26</v>
      </c>
      <c r="Q693" t="str">
        <f t="shared" si="62"/>
        <v>technology</v>
      </c>
      <c r="R693" t="str">
        <f t="shared" si="65"/>
        <v>wearables</v>
      </c>
      <c r="S693" s="10">
        <f t="shared" si="63"/>
        <v>42157.694976851846</v>
      </c>
      <c r="T693" s="10">
        <f t="shared" si="64"/>
        <v>42185.694976851846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6.5299999999999994</v>
      </c>
      <c r="P694" s="5">
        <f t="shared" si="61"/>
        <v>6.4975124378109452</v>
      </c>
      <c r="Q694" t="str">
        <f t="shared" si="62"/>
        <v>technology</v>
      </c>
      <c r="R694" t="str">
        <f t="shared" si="65"/>
        <v>wearables</v>
      </c>
      <c r="S694" s="10">
        <f t="shared" si="63"/>
        <v>42696.042395833334</v>
      </c>
      <c r="T694" s="10">
        <f t="shared" si="64"/>
        <v>42726.042395833334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35.338000000000001</v>
      </c>
      <c r="P695" s="5">
        <f t="shared" si="61"/>
        <v>119.38513513513513</v>
      </c>
      <c r="Q695" t="str">
        <f t="shared" si="62"/>
        <v>technology</v>
      </c>
      <c r="R695" t="str">
        <f t="shared" si="65"/>
        <v>wearables</v>
      </c>
      <c r="S695" s="10">
        <f t="shared" si="63"/>
        <v>42094.474849537037</v>
      </c>
      <c r="T695" s="10">
        <f t="shared" si="64"/>
        <v>42124.474849537037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0.39333333333333331</v>
      </c>
      <c r="P696" s="5">
        <f t="shared" si="61"/>
        <v>84.285714285714292</v>
      </c>
      <c r="Q696" t="str">
        <f t="shared" si="62"/>
        <v>technology</v>
      </c>
      <c r="R696" t="str">
        <f t="shared" si="65"/>
        <v>wearables</v>
      </c>
      <c r="S696" s="10">
        <f t="shared" si="63"/>
        <v>42737.330543981479</v>
      </c>
      <c r="T696" s="10">
        <f t="shared" si="64"/>
        <v>42767.330543981479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v>
      </c>
      <c r="P697" s="5">
        <f t="shared" si="61"/>
        <v>90.857142857142861</v>
      </c>
      <c r="Q697" t="str">
        <f t="shared" si="62"/>
        <v>technology</v>
      </c>
      <c r="R697" t="str">
        <f t="shared" si="65"/>
        <v>wearables</v>
      </c>
      <c r="S697" s="10">
        <f t="shared" si="63"/>
        <v>41913.187731481477</v>
      </c>
      <c r="T697" s="10">
        <f t="shared" si="64"/>
        <v>41943.187731481477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5.7142857142857147E-4</v>
      </c>
      <c r="P698" s="5">
        <f t="shared" si="61"/>
        <v>1</v>
      </c>
      <c r="Q698" t="str">
        <f t="shared" si="62"/>
        <v>technology</v>
      </c>
      <c r="R698" t="str">
        <f t="shared" si="65"/>
        <v>wearables</v>
      </c>
      <c r="S698" s="10">
        <f t="shared" si="63"/>
        <v>41815.593773148146</v>
      </c>
      <c r="T698" s="10">
        <f t="shared" si="64"/>
        <v>41845.593773148146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46.379999999999995</v>
      </c>
      <c r="P699" s="5">
        <f t="shared" si="61"/>
        <v>20.342105263157894</v>
      </c>
      <c r="Q699" t="str">
        <f t="shared" si="62"/>
        <v>technology</v>
      </c>
      <c r="R699" t="str">
        <f t="shared" si="65"/>
        <v>wearables</v>
      </c>
      <c r="S699" s="10">
        <f t="shared" si="63"/>
        <v>42388.189687500002</v>
      </c>
      <c r="T699" s="10">
        <f t="shared" si="64"/>
        <v>42403.189687500002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15.39</v>
      </c>
      <c r="P700" s="5">
        <f t="shared" si="61"/>
        <v>530.68965517241384</v>
      </c>
      <c r="Q700" t="str">
        <f t="shared" si="62"/>
        <v>technology</v>
      </c>
      <c r="R700" t="str">
        <f t="shared" si="65"/>
        <v>wearables</v>
      </c>
      <c r="S700" s="10">
        <f t="shared" si="63"/>
        <v>41866.59774305555</v>
      </c>
      <c r="T700" s="10">
        <f t="shared" si="64"/>
        <v>41899.75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82.422107692307705</v>
      </c>
      <c r="P701" s="5">
        <f t="shared" si="61"/>
        <v>120.39184269662923</v>
      </c>
      <c r="Q701" t="str">
        <f t="shared" si="62"/>
        <v>technology</v>
      </c>
      <c r="R701" t="str">
        <f t="shared" si="65"/>
        <v>wearables</v>
      </c>
      <c r="S701" s="10">
        <f t="shared" si="63"/>
        <v>41563.152175925927</v>
      </c>
      <c r="T701" s="10">
        <f t="shared" si="64"/>
        <v>41600.333333333328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2.6866666666666665</v>
      </c>
      <c r="P702" s="5">
        <f t="shared" si="61"/>
        <v>13</v>
      </c>
      <c r="Q702" t="str">
        <f t="shared" si="62"/>
        <v>technology</v>
      </c>
      <c r="R702" t="str">
        <f t="shared" si="65"/>
        <v>wearables</v>
      </c>
      <c r="S702" s="10">
        <f t="shared" si="63"/>
        <v>42715.355104166665</v>
      </c>
      <c r="T702" s="10">
        <f t="shared" si="64"/>
        <v>42745.355104166665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26.6</v>
      </c>
      <c r="P703" s="5">
        <f t="shared" si="61"/>
        <v>291.33333333333331</v>
      </c>
      <c r="Q703" t="str">
        <f t="shared" si="62"/>
        <v>technology</v>
      </c>
      <c r="R703" t="str">
        <f t="shared" si="65"/>
        <v>wearables</v>
      </c>
      <c r="S703" s="10">
        <f t="shared" si="63"/>
        <v>41813.329629629625</v>
      </c>
      <c r="T703" s="10">
        <f t="shared" si="64"/>
        <v>41843.329629629625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30.813400000000001</v>
      </c>
      <c r="P704" s="5">
        <f t="shared" si="61"/>
        <v>124.9191891891892</v>
      </c>
      <c r="Q704" t="str">
        <f t="shared" si="62"/>
        <v>technology</v>
      </c>
      <c r="R704" t="str">
        <f t="shared" si="65"/>
        <v>wearables</v>
      </c>
      <c r="S704" s="10">
        <f t="shared" si="63"/>
        <v>42668.393368055556</v>
      </c>
      <c r="T704" s="10">
        <f t="shared" si="64"/>
        <v>42698.435034722213</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v>
      </c>
      <c r="P705" s="5">
        <f t="shared" si="61"/>
        <v>119.57142857142857</v>
      </c>
      <c r="Q705" t="str">
        <f t="shared" si="62"/>
        <v>technology</v>
      </c>
      <c r="R705" t="str">
        <f t="shared" si="65"/>
        <v>wearables</v>
      </c>
      <c r="S705" s="10">
        <f t="shared" si="63"/>
        <v>42711.617465277777</v>
      </c>
      <c r="T705" s="10">
        <f t="shared" si="64"/>
        <v>42766.647222222215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0.87454545454545463</v>
      </c>
      <c r="P706" s="5">
        <f t="shared" si="61"/>
        <v>120.25</v>
      </c>
      <c r="Q706" t="str">
        <f t="shared" si="62"/>
        <v>technology</v>
      </c>
      <c r="R706" t="str">
        <f t="shared" si="65"/>
        <v>wearables</v>
      </c>
      <c r="S706" s="10">
        <f t="shared" si="63"/>
        <v>42725.859583333331</v>
      </c>
      <c r="T706" s="10">
        <f t="shared" si="64"/>
        <v>42785.859583333331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E707/D707*100</f>
        <v>0.97699999999999987</v>
      </c>
      <c r="P707" s="5">
        <f t="shared" ref="P707:P770" si="67">IFERROR(E707/L707,0)</f>
        <v>195.4</v>
      </c>
      <c r="Q707" t="str">
        <f t="shared" ref="Q707:Q770" si="68">LEFT(N707,SEARCH("/",N707)-1)</f>
        <v>technology</v>
      </c>
      <c r="R707" t="str">
        <f t="shared" si="65"/>
        <v>wearables</v>
      </c>
      <c r="S707" s="10">
        <f t="shared" ref="S707:S770" si="69">J707/60/60/24+DATE(1970,1,1)-8/24</f>
        <v>42726.158310185179</v>
      </c>
      <c r="T707" s="10">
        <f t="shared" ref="T707:T770" si="70">I707/60/60/24+DATE(1970,1,1)-8/24</f>
        <v>42756.158310185179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5">
        <f t="shared" si="67"/>
        <v>0</v>
      </c>
      <c r="Q708" t="str">
        <f t="shared" si="68"/>
        <v>technology</v>
      </c>
      <c r="R708" t="str">
        <f t="shared" ref="R708:R771" si="71">RIGHT(N708,LEN(N708)-SEARCH("/",N708))</f>
        <v>wearables</v>
      </c>
      <c r="S708" s="10">
        <f t="shared" si="69"/>
        <v>42676.661840277775</v>
      </c>
      <c r="T708" s="10">
        <f t="shared" si="70"/>
        <v>42718.443749999999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78.927352941176466</v>
      </c>
      <c r="P709" s="5">
        <f t="shared" si="67"/>
        <v>117.69868421052631</v>
      </c>
      <c r="Q709" t="str">
        <f t="shared" si="68"/>
        <v>technology</v>
      </c>
      <c r="R709" t="str">
        <f t="shared" si="71"/>
        <v>wearables</v>
      </c>
      <c r="S709" s="10">
        <f t="shared" si="69"/>
        <v>42696.33017361111</v>
      </c>
      <c r="T709" s="10">
        <f t="shared" si="70"/>
        <v>42736.33017361111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22.092500000000001</v>
      </c>
      <c r="P710" s="5">
        <f t="shared" si="67"/>
        <v>23.948509485094849</v>
      </c>
      <c r="Q710" t="str">
        <f t="shared" si="68"/>
        <v>technology</v>
      </c>
      <c r="R710" t="str">
        <f t="shared" si="71"/>
        <v>wearables</v>
      </c>
      <c r="S710" s="10">
        <f t="shared" si="69"/>
        <v>41835.247685185182</v>
      </c>
      <c r="T710" s="10">
        <f t="shared" si="70"/>
        <v>41895.247685185182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0.40666666666666662</v>
      </c>
      <c r="P711" s="5">
        <f t="shared" si="67"/>
        <v>30.5</v>
      </c>
      <c r="Q711" t="str">
        <f t="shared" si="68"/>
        <v>technology</v>
      </c>
      <c r="R711" t="str">
        <f t="shared" si="71"/>
        <v>wearables</v>
      </c>
      <c r="S711" s="10">
        <f t="shared" si="69"/>
        <v>41947.707858796297</v>
      </c>
      <c r="T711" s="10">
        <f t="shared" si="70"/>
        <v>41977.707858796297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5">
        <f t="shared" si="67"/>
        <v>0</v>
      </c>
      <c r="Q712" t="str">
        <f t="shared" si="68"/>
        <v>technology</v>
      </c>
      <c r="R712" t="str">
        <f t="shared" si="71"/>
        <v>wearables</v>
      </c>
      <c r="S712" s="10">
        <f t="shared" si="69"/>
        <v>41837.651643518519</v>
      </c>
      <c r="T712" s="10">
        <f t="shared" si="70"/>
        <v>41870.697222222218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33.790999999999997</v>
      </c>
      <c r="P713" s="5">
        <f t="shared" si="67"/>
        <v>99.973372781065095</v>
      </c>
      <c r="Q713" t="str">
        <f t="shared" si="68"/>
        <v>technology</v>
      </c>
      <c r="R713" t="str">
        <f t="shared" si="71"/>
        <v>wearables</v>
      </c>
      <c r="S713" s="10">
        <f t="shared" si="69"/>
        <v>42678.125787037039</v>
      </c>
      <c r="T713" s="10">
        <f t="shared" si="70"/>
        <v>42718.167453703696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0.21649484536082475</v>
      </c>
      <c r="P714" s="5">
        <f t="shared" si="67"/>
        <v>26.25</v>
      </c>
      <c r="Q714" t="str">
        <f t="shared" si="68"/>
        <v>technology</v>
      </c>
      <c r="R714" t="str">
        <f t="shared" si="71"/>
        <v>wearables</v>
      </c>
      <c r="S714" s="10">
        <f t="shared" si="69"/>
        <v>42384.347592592596</v>
      </c>
      <c r="T714" s="10">
        <f t="shared" si="70"/>
        <v>42414.347592592596</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0.79600000000000004</v>
      </c>
      <c r="P715" s="5">
        <f t="shared" si="67"/>
        <v>199</v>
      </c>
      <c r="Q715" t="str">
        <f t="shared" si="68"/>
        <v>technology</v>
      </c>
      <c r="R715" t="str">
        <f t="shared" si="71"/>
        <v>wearables</v>
      </c>
      <c r="S715" s="10">
        <f t="shared" si="69"/>
        <v>42496.195972222216</v>
      </c>
      <c r="T715" s="10">
        <f t="shared" si="70"/>
        <v>42526.195972222216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14.993333333333334</v>
      </c>
      <c r="P716" s="5">
        <f t="shared" si="67"/>
        <v>80.321428571428569</v>
      </c>
      <c r="Q716" t="str">
        <f t="shared" si="68"/>
        <v>technology</v>
      </c>
      <c r="R716" t="str">
        <f t="shared" si="71"/>
        <v>wearables</v>
      </c>
      <c r="S716" s="10">
        <f t="shared" si="69"/>
        <v>42734.454652777778</v>
      </c>
      <c r="T716" s="10">
        <f t="shared" si="70"/>
        <v>42794.454652777778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5.0509090909090908</v>
      </c>
      <c r="P717" s="5">
        <f t="shared" si="67"/>
        <v>115.75</v>
      </c>
      <c r="Q717" t="str">
        <f t="shared" si="68"/>
        <v>technology</v>
      </c>
      <c r="R717" t="str">
        <f t="shared" si="71"/>
        <v>wearables</v>
      </c>
      <c r="S717" s="10">
        <f t="shared" si="69"/>
        <v>42272.7574074074</v>
      </c>
      <c r="T717" s="10">
        <f t="shared" si="70"/>
        <v>42312.799074074072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10.214285714285715</v>
      </c>
      <c r="P718" s="5">
        <f t="shared" si="67"/>
        <v>44.6875</v>
      </c>
      <c r="Q718" t="str">
        <f t="shared" si="68"/>
        <v>technology</v>
      </c>
      <c r="R718" t="str">
        <f t="shared" si="71"/>
        <v>wearables</v>
      </c>
      <c r="S718" s="10">
        <f t="shared" si="69"/>
        <v>41940.325312499997</v>
      </c>
      <c r="T718" s="10">
        <f t="shared" si="70"/>
        <v>41973.666666666664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0.30499999999999999</v>
      </c>
      <c r="P719" s="5">
        <f t="shared" si="67"/>
        <v>76.25</v>
      </c>
      <c r="Q719" t="str">
        <f t="shared" si="68"/>
        <v>technology</v>
      </c>
      <c r="R719" t="str">
        <f t="shared" si="71"/>
        <v>wearables</v>
      </c>
      <c r="S719" s="10">
        <f t="shared" si="69"/>
        <v>41857.520856481482</v>
      </c>
      <c r="T719" s="10">
        <f t="shared" si="70"/>
        <v>41887.520856481482</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0.75</v>
      </c>
      <c r="P720" s="5">
        <f t="shared" si="67"/>
        <v>22.5</v>
      </c>
      <c r="Q720" t="str">
        <f t="shared" si="68"/>
        <v>technology</v>
      </c>
      <c r="R720" t="str">
        <f t="shared" si="71"/>
        <v>wearables</v>
      </c>
      <c r="S720" s="10">
        <f t="shared" si="69"/>
        <v>42752.512118055551</v>
      </c>
      <c r="T720" s="10">
        <f t="shared" si="70"/>
        <v>42783.915972222218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1.2933333333333332</v>
      </c>
      <c r="P721" s="5">
        <f t="shared" si="67"/>
        <v>19.399999999999999</v>
      </c>
      <c r="Q721" t="str">
        <f t="shared" si="68"/>
        <v>technology</v>
      </c>
      <c r="R721" t="str">
        <f t="shared" si="71"/>
        <v>wearables</v>
      </c>
      <c r="S721" s="10">
        <f t="shared" si="69"/>
        <v>42408.70689814815</v>
      </c>
      <c r="T721" s="10">
        <f t="shared" si="70"/>
        <v>42422.70689814815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143.94736842105263</v>
      </c>
      <c r="P722" s="5">
        <f t="shared" si="67"/>
        <v>66.707317073170728</v>
      </c>
      <c r="Q722" t="str">
        <f t="shared" si="68"/>
        <v>publishing</v>
      </c>
      <c r="R722" t="str">
        <f t="shared" si="71"/>
        <v>nonfiction</v>
      </c>
      <c r="S722" s="10">
        <f t="shared" si="69"/>
        <v>40909.315868055557</v>
      </c>
      <c r="T722" s="10">
        <f t="shared" si="70"/>
        <v>40937.315868055557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122.10975609756099</v>
      </c>
      <c r="P723" s="5">
        <f t="shared" si="67"/>
        <v>84.142857142857139</v>
      </c>
      <c r="Q723" t="str">
        <f t="shared" si="68"/>
        <v>publishing</v>
      </c>
      <c r="R723" t="str">
        <f t="shared" si="71"/>
        <v>nonfiction</v>
      </c>
      <c r="S723" s="10">
        <f t="shared" si="69"/>
        <v>41807.238506944443</v>
      </c>
      <c r="T723" s="10">
        <f t="shared" si="70"/>
        <v>41852.238506944443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v>
      </c>
      <c r="P724" s="5">
        <f t="shared" si="67"/>
        <v>215.72549019607843</v>
      </c>
      <c r="Q724" t="str">
        <f t="shared" si="68"/>
        <v>publishing</v>
      </c>
      <c r="R724" t="str">
        <f t="shared" si="71"/>
        <v>nonfiction</v>
      </c>
      <c r="S724" s="10">
        <f t="shared" si="69"/>
        <v>40977.471967592588</v>
      </c>
      <c r="T724" s="10">
        <f t="shared" si="70"/>
        <v>41007.430300925924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5">
        <f t="shared" si="67"/>
        <v>54.69</v>
      </c>
      <c r="Q725" t="str">
        <f t="shared" si="68"/>
        <v>publishing</v>
      </c>
      <c r="R725" t="str">
        <f t="shared" si="71"/>
        <v>nonfiction</v>
      </c>
      <c r="S725" s="10">
        <f t="shared" si="69"/>
        <v>42184.483206018522</v>
      </c>
      <c r="T725" s="10">
        <f t="shared" si="70"/>
        <v>42214.832638888889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5">
        <f t="shared" si="67"/>
        <v>51.62944055944056</v>
      </c>
      <c r="Q726" t="str">
        <f t="shared" si="68"/>
        <v>publishing</v>
      </c>
      <c r="R726" t="str">
        <f t="shared" si="71"/>
        <v>nonfiction</v>
      </c>
      <c r="S726" s="10">
        <f t="shared" si="69"/>
        <v>40694.305127314808</v>
      </c>
      <c r="T726" s="10">
        <f t="shared" si="70"/>
        <v>40724.305127314808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5">
        <f t="shared" si="67"/>
        <v>143.35714285714286</v>
      </c>
      <c r="Q727" t="str">
        <f t="shared" si="68"/>
        <v>publishing</v>
      </c>
      <c r="R727" t="str">
        <f t="shared" si="71"/>
        <v>nonfiction</v>
      </c>
      <c r="S727" s="10">
        <f t="shared" si="69"/>
        <v>42321.292962962958</v>
      </c>
      <c r="T727" s="10">
        <f t="shared" si="70"/>
        <v>42351.292962962958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5">
        <f t="shared" si="67"/>
        <v>72.428571428571431</v>
      </c>
      <c r="Q728" t="str">
        <f t="shared" si="68"/>
        <v>publishing</v>
      </c>
      <c r="R728" t="str">
        <f t="shared" si="71"/>
        <v>nonfiction</v>
      </c>
      <c r="S728" s="10">
        <f t="shared" si="69"/>
        <v>41345.709340277775</v>
      </c>
      <c r="T728" s="10">
        <f t="shared" si="70"/>
        <v>41375.709340277775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155.51428571428571</v>
      </c>
      <c r="P729" s="5">
        <f t="shared" si="67"/>
        <v>36.530201342281877</v>
      </c>
      <c r="Q729" t="str">
        <f t="shared" si="68"/>
        <v>publishing</v>
      </c>
      <c r="R729" t="str">
        <f t="shared" si="71"/>
        <v>nonfiction</v>
      </c>
      <c r="S729" s="10">
        <f t="shared" si="69"/>
        <v>41246.686909722215</v>
      </c>
      <c r="T729" s="10">
        <f t="shared" si="70"/>
        <v>41288.555555555555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5">
        <f t="shared" si="67"/>
        <v>60.903461538461535</v>
      </c>
      <c r="Q730" t="str">
        <f t="shared" si="68"/>
        <v>publishing</v>
      </c>
      <c r="R730" t="str">
        <f t="shared" si="71"/>
        <v>nonfiction</v>
      </c>
      <c r="S730" s="10">
        <f t="shared" si="69"/>
        <v>40731.504131944443</v>
      </c>
      <c r="T730" s="10">
        <f t="shared" si="70"/>
        <v>40776.504131944443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5">
        <f t="shared" si="67"/>
        <v>43.55</v>
      </c>
      <c r="Q731" t="str">
        <f t="shared" si="68"/>
        <v>publishing</v>
      </c>
      <c r="R731" t="str">
        <f t="shared" si="71"/>
        <v>nonfiction</v>
      </c>
      <c r="S731" s="10">
        <f t="shared" si="69"/>
        <v>41110.85255787037</v>
      </c>
      <c r="T731" s="10">
        <f t="shared" si="70"/>
        <v>41170.85255787037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v>
      </c>
      <c r="P732" s="5">
        <f t="shared" si="67"/>
        <v>99.766037735849054</v>
      </c>
      <c r="Q732" t="str">
        <f t="shared" si="68"/>
        <v>publishing</v>
      </c>
      <c r="R732" t="str">
        <f t="shared" si="71"/>
        <v>nonfiction</v>
      </c>
      <c r="S732" s="10">
        <f t="shared" si="69"/>
        <v>40854.411932870367</v>
      </c>
      <c r="T732" s="10">
        <f t="shared" si="70"/>
        <v>40884.411932870367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5">
        <f t="shared" si="67"/>
        <v>88.732394366197184</v>
      </c>
      <c r="Q733" t="str">
        <f t="shared" si="68"/>
        <v>publishing</v>
      </c>
      <c r="R733" t="str">
        <f t="shared" si="71"/>
        <v>nonfiction</v>
      </c>
      <c r="S733" s="10">
        <f t="shared" si="69"/>
        <v>40879.462349537032</v>
      </c>
      <c r="T733" s="10">
        <f t="shared" si="70"/>
        <v>40929.916666666664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160</v>
      </c>
      <c r="P734" s="5">
        <f t="shared" si="67"/>
        <v>4.9230769230769234</v>
      </c>
      <c r="Q734" t="str">
        <f t="shared" si="68"/>
        <v>publishing</v>
      </c>
      <c r="R734" t="str">
        <f t="shared" si="71"/>
        <v>nonfiction</v>
      </c>
      <c r="S734" s="10">
        <f t="shared" si="69"/>
        <v>41486.09098379629</v>
      </c>
      <c r="T734" s="10">
        <f t="shared" si="70"/>
        <v>41546.09098379629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v>
      </c>
      <c r="P735" s="5">
        <f t="shared" si="67"/>
        <v>17.822485207100591</v>
      </c>
      <c r="Q735" t="str">
        <f t="shared" si="68"/>
        <v>publishing</v>
      </c>
      <c r="R735" t="str">
        <f t="shared" si="71"/>
        <v>nonfiction</v>
      </c>
      <c r="S735" s="10">
        <f t="shared" si="69"/>
        <v>41598.086712962962</v>
      </c>
      <c r="T735" s="10">
        <f t="shared" si="70"/>
        <v>41628.086712962962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125.52941176470588</v>
      </c>
      <c r="P736" s="5">
        <f t="shared" si="67"/>
        <v>187.19298245614036</v>
      </c>
      <c r="Q736" t="str">
        <f t="shared" si="68"/>
        <v>publishing</v>
      </c>
      <c r="R736" t="str">
        <f t="shared" si="71"/>
        <v>nonfiction</v>
      </c>
      <c r="S736" s="10">
        <f t="shared" si="69"/>
        <v>42101.831249999996</v>
      </c>
      <c r="T736" s="10">
        <f t="shared" si="70"/>
        <v>42132.874999999993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5">
        <f t="shared" si="67"/>
        <v>234.80786026200875</v>
      </c>
      <c r="Q737" t="str">
        <f t="shared" si="68"/>
        <v>publishing</v>
      </c>
      <c r="R737" t="str">
        <f t="shared" si="71"/>
        <v>nonfiction</v>
      </c>
      <c r="S737" s="10">
        <f t="shared" si="69"/>
        <v>41945.696134259255</v>
      </c>
      <c r="T737" s="10">
        <f t="shared" si="70"/>
        <v>41976.693749999999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315.13888888888891</v>
      </c>
      <c r="P738" s="5">
        <f t="shared" si="67"/>
        <v>105.04629629629629</v>
      </c>
      <c r="Q738" t="str">
        <f t="shared" si="68"/>
        <v>publishing</v>
      </c>
      <c r="R738" t="str">
        <f t="shared" si="71"/>
        <v>nonfiction</v>
      </c>
      <c r="S738" s="10">
        <f t="shared" si="69"/>
        <v>41579.400925925926</v>
      </c>
      <c r="T738" s="10">
        <f t="shared" si="70"/>
        <v>41598.874305555553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122.39999999999999</v>
      </c>
      <c r="P739" s="5">
        <f t="shared" si="67"/>
        <v>56.666666666666664</v>
      </c>
      <c r="Q739" t="str">
        <f t="shared" si="68"/>
        <v>publishing</v>
      </c>
      <c r="R739" t="str">
        <f t="shared" si="71"/>
        <v>nonfiction</v>
      </c>
      <c r="S739" s="10">
        <f t="shared" si="69"/>
        <v>41666.941979166666</v>
      </c>
      <c r="T739" s="10">
        <f t="shared" si="70"/>
        <v>41684.5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5">
        <f t="shared" si="67"/>
        <v>39.048780487804876</v>
      </c>
      <c r="Q740" t="str">
        <f t="shared" si="68"/>
        <v>publishing</v>
      </c>
      <c r="R740" t="str">
        <f t="shared" si="71"/>
        <v>nonfiction</v>
      </c>
      <c r="S740" s="10">
        <f t="shared" si="69"/>
        <v>41943.270763888882</v>
      </c>
      <c r="T740" s="10">
        <f t="shared" si="70"/>
        <v>41973.874305555553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158.33333333333331</v>
      </c>
      <c r="P741" s="5">
        <f t="shared" si="67"/>
        <v>68.345323741007192</v>
      </c>
      <c r="Q741" t="str">
        <f t="shared" si="68"/>
        <v>publishing</v>
      </c>
      <c r="R741" t="str">
        <f t="shared" si="71"/>
        <v>nonfiction</v>
      </c>
      <c r="S741" s="10">
        <f t="shared" si="69"/>
        <v>41829.169317129628</v>
      </c>
      <c r="T741" s="10">
        <f t="shared" si="70"/>
        <v>41862.169317129628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v>
      </c>
      <c r="P742" s="5">
        <f t="shared" si="67"/>
        <v>169.57894736842104</v>
      </c>
      <c r="Q742" t="str">
        <f t="shared" si="68"/>
        <v>publishing</v>
      </c>
      <c r="R742" t="str">
        <f t="shared" si="71"/>
        <v>nonfiction</v>
      </c>
      <c r="S742" s="10">
        <f t="shared" si="69"/>
        <v>42161.81344907407</v>
      </c>
      <c r="T742" s="10">
        <f t="shared" si="70"/>
        <v>42175.81344907407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102.25999999999999</v>
      </c>
      <c r="P743" s="5">
        <f t="shared" si="67"/>
        <v>141.42340425531913</v>
      </c>
      <c r="Q743" t="str">
        <f t="shared" si="68"/>
        <v>publishing</v>
      </c>
      <c r="R743" t="str">
        <f t="shared" si="71"/>
        <v>nonfiction</v>
      </c>
      <c r="S743" s="10">
        <f t="shared" si="69"/>
        <v>41401.314884259256</v>
      </c>
      <c r="T743" s="10">
        <f t="shared" si="70"/>
        <v>41436.314884259256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5">
        <f t="shared" si="67"/>
        <v>67.391304347826093</v>
      </c>
      <c r="Q744" t="str">
        <f t="shared" si="68"/>
        <v>publishing</v>
      </c>
      <c r="R744" t="str">
        <f t="shared" si="71"/>
        <v>nonfiction</v>
      </c>
      <c r="S744" s="10">
        <f t="shared" si="69"/>
        <v>41689.584629629629</v>
      </c>
      <c r="T744" s="10">
        <f t="shared" si="70"/>
        <v>41719.542962962958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5">
        <f t="shared" si="67"/>
        <v>54.266666666666666</v>
      </c>
      <c r="Q745" t="str">
        <f t="shared" si="68"/>
        <v>publishing</v>
      </c>
      <c r="R745" t="str">
        <f t="shared" si="71"/>
        <v>nonfiction</v>
      </c>
      <c r="S745" s="10">
        <f t="shared" si="69"/>
        <v>40990.375983796293</v>
      </c>
      <c r="T745" s="10">
        <f t="shared" si="70"/>
        <v>41015.541666666664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5">
        <f t="shared" si="67"/>
        <v>82.516129032258064</v>
      </c>
      <c r="Q746" t="str">
        <f t="shared" si="68"/>
        <v>publishing</v>
      </c>
      <c r="R746" t="str">
        <f t="shared" si="71"/>
        <v>nonfiction</v>
      </c>
      <c r="S746" s="10">
        <f t="shared" si="69"/>
        <v>41226.623877314814</v>
      </c>
      <c r="T746" s="10">
        <f t="shared" si="70"/>
        <v>41256.623877314814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179.09909909909908</v>
      </c>
      <c r="P747" s="5">
        <f t="shared" si="67"/>
        <v>53.729729729729726</v>
      </c>
      <c r="Q747" t="str">
        <f t="shared" si="68"/>
        <v>publishing</v>
      </c>
      <c r="R747" t="str">
        <f t="shared" si="71"/>
        <v>nonfiction</v>
      </c>
      <c r="S747" s="10">
        <f t="shared" si="69"/>
        <v>41367.238946759258</v>
      </c>
      <c r="T747" s="10">
        <f t="shared" si="70"/>
        <v>41397.238946759258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111.08135252761969</v>
      </c>
      <c r="P748" s="5">
        <f t="shared" si="67"/>
        <v>34.206185567010309</v>
      </c>
      <c r="Q748" t="str">
        <f t="shared" si="68"/>
        <v>publishing</v>
      </c>
      <c r="R748" t="str">
        <f t="shared" si="71"/>
        <v>nonfiction</v>
      </c>
      <c r="S748" s="10">
        <f t="shared" si="69"/>
        <v>41156.709594907406</v>
      </c>
      <c r="T748" s="10">
        <f t="shared" si="70"/>
        <v>41174.832638888889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5">
        <f t="shared" si="67"/>
        <v>127.32727272727273</v>
      </c>
      <c r="Q749" t="str">
        <f t="shared" si="68"/>
        <v>publishing</v>
      </c>
      <c r="R749" t="str">
        <f t="shared" si="71"/>
        <v>nonfiction</v>
      </c>
      <c r="S749" s="10">
        <f t="shared" si="69"/>
        <v>41988.215497685182</v>
      </c>
      <c r="T749" s="10">
        <f t="shared" si="70"/>
        <v>42019.120833333327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100.25</v>
      </c>
      <c r="P750" s="5">
        <f t="shared" si="67"/>
        <v>45.56818181818182</v>
      </c>
      <c r="Q750" t="str">
        <f t="shared" si="68"/>
        <v>publishing</v>
      </c>
      <c r="R750" t="str">
        <f t="shared" si="71"/>
        <v>nonfiction</v>
      </c>
      <c r="S750" s="10">
        <f t="shared" si="69"/>
        <v>41831.513495370367</v>
      </c>
      <c r="T750" s="10">
        <f t="shared" si="70"/>
        <v>41861.513495370367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v>
      </c>
      <c r="P751" s="5">
        <f t="shared" si="67"/>
        <v>95.963636363636368</v>
      </c>
      <c r="Q751" t="str">
        <f t="shared" si="68"/>
        <v>publishing</v>
      </c>
      <c r="R751" t="str">
        <f t="shared" si="71"/>
        <v>nonfiction</v>
      </c>
      <c r="S751" s="10">
        <f t="shared" si="69"/>
        <v>42733.607986111114</v>
      </c>
      <c r="T751" s="10">
        <f t="shared" si="70"/>
        <v>42763.607986111114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102.58775877587757</v>
      </c>
      <c r="P752" s="5">
        <f t="shared" si="67"/>
        <v>77.271186440677965</v>
      </c>
      <c r="Q752" t="str">
        <f t="shared" si="68"/>
        <v>publishing</v>
      </c>
      <c r="R752" t="str">
        <f t="shared" si="71"/>
        <v>nonfiction</v>
      </c>
      <c r="S752" s="10">
        <f t="shared" si="69"/>
        <v>41299.544814814813</v>
      </c>
      <c r="T752" s="10">
        <f t="shared" si="70"/>
        <v>41329.544814814813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v>
      </c>
      <c r="P753" s="5">
        <f t="shared" si="67"/>
        <v>57.338709677419352</v>
      </c>
      <c r="Q753" t="str">
        <f t="shared" si="68"/>
        <v>publishing</v>
      </c>
      <c r="R753" t="str">
        <f t="shared" si="71"/>
        <v>nonfiction</v>
      </c>
      <c r="S753" s="10">
        <f t="shared" si="69"/>
        <v>40713.297164351847</v>
      </c>
      <c r="T753" s="10">
        <f t="shared" si="70"/>
        <v>40759.297164351847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5">
        <f t="shared" si="67"/>
        <v>53.19047619047619</v>
      </c>
      <c r="Q754" t="str">
        <f t="shared" si="68"/>
        <v>publishing</v>
      </c>
      <c r="R754" t="str">
        <f t="shared" si="71"/>
        <v>nonfiction</v>
      </c>
      <c r="S754" s="10">
        <f t="shared" si="69"/>
        <v>42639.088159722225</v>
      </c>
      <c r="T754" s="10">
        <f t="shared" si="70"/>
        <v>42659.124999999993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5">
        <f t="shared" si="67"/>
        <v>492.30769230769232</v>
      </c>
      <c r="Q755" t="str">
        <f t="shared" si="68"/>
        <v>publishing</v>
      </c>
      <c r="R755" t="str">
        <f t="shared" si="71"/>
        <v>nonfiction</v>
      </c>
      <c r="S755" s="10">
        <f t="shared" si="69"/>
        <v>42019.256840277776</v>
      </c>
      <c r="T755" s="10">
        <f t="shared" si="70"/>
        <v>42049.256840277776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5">
        <f t="shared" si="67"/>
        <v>42.346938775510203</v>
      </c>
      <c r="Q756" t="str">
        <f t="shared" si="68"/>
        <v>publishing</v>
      </c>
      <c r="R756" t="str">
        <f t="shared" si="71"/>
        <v>nonfiction</v>
      </c>
      <c r="S756" s="10">
        <f t="shared" si="69"/>
        <v>41249.41575231481</v>
      </c>
      <c r="T756" s="10">
        <f t="shared" si="70"/>
        <v>41279.41575231481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v>
      </c>
      <c r="P757" s="5">
        <f t="shared" si="67"/>
        <v>37.466029411764708</v>
      </c>
      <c r="Q757" t="str">
        <f t="shared" si="68"/>
        <v>publishing</v>
      </c>
      <c r="R757" t="str">
        <f t="shared" si="71"/>
        <v>nonfiction</v>
      </c>
      <c r="S757" s="10">
        <f t="shared" si="69"/>
        <v>41383.271724537037</v>
      </c>
      <c r="T757" s="10">
        <f t="shared" si="70"/>
        <v>41413.695138888885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117.71428571428571</v>
      </c>
      <c r="P758" s="5">
        <f t="shared" si="67"/>
        <v>37.454545454545453</v>
      </c>
      <c r="Q758" t="str">
        <f t="shared" si="68"/>
        <v>publishing</v>
      </c>
      <c r="R758" t="str">
        <f t="shared" si="71"/>
        <v>nonfiction</v>
      </c>
      <c r="S758" s="10">
        <f t="shared" si="69"/>
        <v>40590.433553240735</v>
      </c>
      <c r="T758" s="10">
        <f t="shared" si="70"/>
        <v>40651.391886574071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5">
        <f t="shared" si="67"/>
        <v>33.055555555555557</v>
      </c>
      <c r="Q759" t="str">
        <f t="shared" si="68"/>
        <v>publishing</v>
      </c>
      <c r="R759" t="str">
        <f t="shared" si="71"/>
        <v>nonfiction</v>
      </c>
      <c r="S759" s="10">
        <f t="shared" si="69"/>
        <v>41234.721226851849</v>
      </c>
      <c r="T759" s="10">
        <f t="shared" si="70"/>
        <v>41248.721226851849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5">
        <f t="shared" si="67"/>
        <v>134.21052631578948</v>
      </c>
      <c r="Q760" t="str">
        <f t="shared" si="68"/>
        <v>publishing</v>
      </c>
      <c r="R760" t="str">
        <f t="shared" si="71"/>
        <v>nonfiction</v>
      </c>
      <c r="S760" s="10">
        <f t="shared" si="69"/>
        <v>40429.503101851849</v>
      </c>
      <c r="T760" s="10">
        <f t="shared" si="70"/>
        <v>40459.503101851849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101.92000000000002</v>
      </c>
      <c r="P761" s="5">
        <f t="shared" si="67"/>
        <v>51.474747474747474</v>
      </c>
      <c r="Q761" t="str">
        <f t="shared" si="68"/>
        <v>publishing</v>
      </c>
      <c r="R761" t="str">
        <f t="shared" si="71"/>
        <v>nonfiction</v>
      </c>
      <c r="S761" s="10">
        <f t="shared" si="69"/>
        <v>41788.996979166666</v>
      </c>
      <c r="T761" s="10">
        <f t="shared" si="70"/>
        <v>41828.996979166666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5">
        <f t="shared" si="67"/>
        <v>0</v>
      </c>
      <c r="Q762" t="str">
        <f t="shared" si="68"/>
        <v>publishing</v>
      </c>
      <c r="R762" t="str">
        <f t="shared" si="71"/>
        <v>fiction</v>
      </c>
      <c r="S762" s="10">
        <f t="shared" si="69"/>
        <v>42670.430706018517</v>
      </c>
      <c r="T762" s="10">
        <f t="shared" si="70"/>
        <v>42700.472372685181</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v>
      </c>
      <c r="P763" s="5">
        <f t="shared" si="67"/>
        <v>39.166666666666664</v>
      </c>
      <c r="Q763" t="str">
        <f t="shared" si="68"/>
        <v>publishing</v>
      </c>
      <c r="R763" t="str">
        <f t="shared" si="71"/>
        <v>fiction</v>
      </c>
      <c r="S763" s="10">
        <f t="shared" si="69"/>
        <v>41642.418124999997</v>
      </c>
      <c r="T763" s="10">
        <f t="shared" si="70"/>
        <v>41672.418124999997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5">
        <f t="shared" si="67"/>
        <v>0</v>
      </c>
      <c r="Q764" t="str">
        <f t="shared" si="68"/>
        <v>publishing</v>
      </c>
      <c r="R764" t="str">
        <f t="shared" si="71"/>
        <v>fiction</v>
      </c>
      <c r="S764" s="10">
        <f t="shared" si="69"/>
        <v>42690.52511574074</v>
      </c>
      <c r="T764" s="10">
        <f t="shared" si="70"/>
        <v>42707.916666666664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0.11655011655011654</v>
      </c>
      <c r="P765" s="5">
        <f t="shared" si="67"/>
        <v>5</v>
      </c>
      <c r="Q765" t="str">
        <f t="shared" si="68"/>
        <v>publishing</v>
      </c>
      <c r="R765" t="str">
        <f t="shared" si="71"/>
        <v>fiction</v>
      </c>
      <c r="S765" s="10">
        <f t="shared" si="69"/>
        <v>41471.113518518512</v>
      </c>
      <c r="T765" s="10">
        <f t="shared" si="70"/>
        <v>41501.113518518512</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5">
        <f t="shared" si="67"/>
        <v>0</v>
      </c>
      <c r="Q766" t="str">
        <f t="shared" si="68"/>
        <v>publishing</v>
      </c>
      <c r="R766" t="str">
        <f t="shared" si="71"/>
        <v>fiction</v>
      </c>
      <c r="S766" s="10">
        <f t="shared" si="69"/>
        <v>42226.839826388888</v>
      </c>
      <c r="T766" s="10">
        <f t="shared" si="70"/>
        <v>42256.839826388888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36.014285714285712</v>
      </c>
      <c r="P767" s="5">
        <f t="shared" si="67"/>
        <v>57.295454545454547</v>
      </c>
      <c r="Q767" t="str">
        <f t="shared" si="68"/>
        <v>publishing</v>
      </c>
      <c r="R767" t="str">
        <f t="shared" si="71"/>
        <v>fiction</v>
      </c>
      <c r="S767" s="10">
        <f t="shared" si="69"/>
        <v>41901.209305555552</v>
      </c>
      <c r="T767" s="10">
        <f t="shared" si="70"/>
        <v>41931.209305555552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5">
        <f t="shared" si="67"/>
        <v>0</v>
      </c>
      <c r="Q768" t="str">
        <f t="shared" si="68"/>
        <v>publishing</v>
      </c>
      <c r="R768" t="str">
        <f t="shared" si="71"/>
        <v>fiction</v>
      </c>
      <c r="S768" s="10">
        <f t="shared" si="69"/>
        <v>42021.45003472222</v>
      </c>
      <c r="T768" s="10">
        <f t="shared" si="70"/>
        <v>42051.45003472222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v>
      </c>
      <c r="P769" s="5">
        <f t="shared" si="67"/>
        <v>59</v>
      </c>
      <c r="Q769" t="str">
        <f t="shared" si="68"/>
        <v>publishing</v>
      </c>
      <c r="R769" t="str">
        <f t="shared" si="71"/>
        <v>fiction</v>
      </c>
      <c r="S769" s="10">
        <f t="shared" si="69"/>
        <v>42114.810300925928</v>
      </c>
      <c r="T769" s="10">
        <f t="shared" si="70"/>
        <v>42144.810300925928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5">
        <f t="shared" si="67"/>
        <v>0</v>
      </c>
      <c r="Q770" t="str">
        <f t="shared" si="68"/>
        <v>publishing</v>
      </c>
      <c r="R770" t="str">
        <f t="shared" si="71"/>
        <v>fiction</v>
      </c>
      <c r="S770" s="10">
        <f t="shared" si="69"/>
        <v>41593.873726851853</v>
      </c>
      <c r="T770" s="10">
        <f t="shared" si="70"/>
        <v>41623.873726851853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E771/D771*100</f>
        <v>41.4</v>
      </c>
      <c r="P771" s="5">
        <f t="shared" ref="P771:P834" si="73">IFERROR(E771/L771,0)</f>
        <v>31.846153846153847</v>
      </c>
      <c r="Q771" t="str">
        <f t="shared" ref="Q771:Q834" si="74">LEFT(N771,SEARCH("/",N771)-1)</f>
        <v>publishing</v>
      </c>
      <c r="R771" t="str">
        <f t="shared" si="71"/>
        <v>fiction</v>
      </c>
      <c r="S771" s="10">
        <f t="shared" ref="S771:S834" si="75">J771/60/60/24+DATE(1970,1,1)-8/24</f>
        <v>41604.663124999999</v>
      </c>
      <c r="T771" s="10">
        <f t="shared" ref="T771:T834" si="76">I771/60/60/24+DATE(1970,1,1)-8/24</f>
        <v>41634.663124999999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5">
        <f t="shared" si="73"/>
        <v>0</v>
      </c>
      <c r="Q772" t="str">
        <f t="shared" si="74"/>
        <v>publishing</v>
      </c>
      <c r="R772" t="str">
        <f t="shared" ref="R772:R835" si="77">RIGHT(N772,LEN(N772)-SEARCH("/",N772))</f>
        <v>fiction</v>
      </c>
      <c r="S772" s="10">
        <f t="shared" si="75"/>
        <v>41289.666307870371</v>
      </c>
      <c r="T772" s="10">
        <f t="shared" si="76"/>
        <v>41329.666307870371</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2.6315789473684209E-2</v>
      </c>
      <c r="P773" s="5">
        <f t="shared" si="73"/>
        <v>10</v>
      </c>
      <c r="Q773" t="str">
        <f t="shared" si="74"/>
        <v>publishing</v>
      </c>
      <c r="R773" t="str">
        <f t="shared" si="77"/>
        <v>fiction</v>
      </c>
      <c r="S773" s="10">
        <f t="shared" si="75"/>
        <v>42349.490763888891</v>
      </c>
      <c r="T773" s="10">
        <f t="shared" si="76"/>
        <v>42399.490763888891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3.3333333333333335</v>
      </c>
      <c r="P774" s="5">
        <f t="shared" si="73"/>
        <v>50</v>
      </c>
      <c r="Q774" t="str">
        <f t="shared" si="74"/>
        <v>publishing</v>
      </c>
      <c r="R774" t="str">
        <f t="shared" si="77"/>
        <v>fiction</v>
      </c>
      <c r="S774" s="10">
        <f t="shared" si="75"/>
        <v>40067.723599537036</v>
      </c>
      <c r="T774" s="10">
        <f t="shared" si="76"/>
        <v>40117.832638888889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0.85129023676509719</v>
      </c>
      <c r="P775" s="5">
        <f t="shared" si="73"/>
        <v>16</v>
      </c>
      <c r="Q775" t="str">
        <f t="shared" si="74"/>
        <v>publishing</v>
      </c>
      <c r="R775" t="str">
        <f t="shared" si="77"/>
        <v>fiction</v>
      </c>
      <c r="S775" s="10">
        <f t="shared" si="75"/>
        <v>42100.402604166658</v>
      </c>
      <c r="T775" s="10">
        <f t="shared" si="76"/>
        <v>42134.625694444439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70.199999999999989</v>
      </c>
      <c r="P776" s="5">
        <f t="shared" si="73"/>
        <v>39</v>
      </c>
      <c r="Q776" t="str">
        <f t="shared" si="74"/>
        <v>publishing</v>
      </c>
      <c r="R776" t="str">
        <f t="shared" si="77"/>
        <v>fiction</v>
      </c>
      <c r="S776" s="10">
        <f t="shared" si="75"/>
        <v>41663.446967592587</v>
      </c>
      <c r="T776" s="10">
        <f t="shared" si="76"/>
        <v>41693.446967592587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1.7000000000000002</v>
      </c>
      <c r="P777" s="5">
        <f t="shared" si="73"/>
        <v>34</v>
      </c>
      <c r="Q777" t="str">
        <f t="shared" si="74"/>
        <v>publishing</v>
      </c>
      <c r="R777" t="str">
        <f t="shared" si="77"/>
        <v>fiction</v>
      </c>
      <c r="S777" s="10">
        <f t="shared" si="75"/>
        <v>40862.726793981477</v>
      </c>
      <c r="T777" s="10">
        <f t="shared" si="76"/>
        <v>40892.726793981477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51.4</v>
      </c>
      <c r="P778" s="5">
        <f t="shared" si="73"/>
        <v>63.122807017543863</v>
      </c>
      <c r="Q778" t="str">
        <f t="shared" si="74"/>
        <v>publishing</v>
      </c>
      <c r="R778" t="str">
        <f t="shared" si="77"/>
        <v>fiction</v>
      </c>
      <c r="S778" s="10">
        <f t="shared" si="75"/>
        <v>42250.352372685178</v>
      </c>
      <c r="T778" s="10">
        <f t="shared" si="76"/>
        <v>42287.874999999993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0.70000000000000007</v>
      </c>
      <c r="P779" s="5">
        <f t="shared" si="73"/>
        <v>7</v>
      </c>
      <c r="Q779" t="str">
        <f t="shared" si="74"/>
        <v>publishing</v>
      </c>
      <c r="R779" t="str">
        <f t="shared" si="77"/>
        <v>fiction</v>
      </c>
      <c r="S779" s="10">
        <f t="shared" si="75"/>
        <v>41456.647881944438</v>
      </c>
      <c r="T779" s="10">
        <f t="shared" si="76"/>
        <v>41486.647881944438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0.4</v>
      </c>
      <c r="P780" s="5">
        <f t="shared" si="73"/>
        <v>2</v>
      </c>
      <c r="Q780" t="str">
        <f t="shared" si="74"/>
        <v>publishing</v>
      </c>
      <c r="R780" t="str">
        <f t="shared" si="77"/>
        <v>fiction</v>
      </c>
      <c r="S780" s="10">
        <f t="shared" si="75"/>
        <v>41729.368981481479</v>
      </c>
      <c r="T780" s="10">
        <f t="shared" si="76"/>
        <v>41759.368981481479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2.666666666666667</v>
      </c>
      <c r="P781" s="5">
        <f t="shared" si="73"/>
        <v>66.666666666666671</v>
      </c>
      <c r="Q781" t="str">
        <f t="shared" si="74"/>
        <v>publishing</v>
      </c>
      <c r="R781" t="str">
        <f t="shared" si="77"/>
        <v>fiction</v>
      </c>
      <c r="S781" s="10">
        <f t="shared" si="75"/>
        <v>40436.350752314815</v>
      </c>
      <c r="T781" s="10">
        <f t="shared" si="76"/>
        <v>40465.833333333328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5">
        <f t="shared" si="73"/>
        <v>38.518518518518519</v>
      </c>
      <c r="Q782" t="str">
        <f t="shared" si="74"/>
        <v>music</v>
      </c>
      <c r="R782" t="str">
        <f t="shared" si="77"/>
        <v>rock</v>
      </c>
      <c r="S782" s="10">
        <f t="shared" si="75"/>
        <v>40636.340567129628</v>
      </c>
      <c r="T782" s="10">
        <f t="shared" si="76"/>
        <v>40666.340567129628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5">
        <f t="shared" si="73"/>
        <v>42.609200000000001</v>
      </c>
      <c r="Q783" t="str">
        <f t="shared" si="74"/>
        <v>music</v>
      </c>
      <c r="R783" t="str">
        <f t="shared" si="77"/>
        <v>rock</v>
      </c>
      <c r="S783" s="10">
        <f t="shared" si="75"/>
        <v>41402.667523148149</v>
      </c>
      <c r="T783" s="10">
        <f t="shared" si="76"/>
        <v>41432.667523148149</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100</v>
      </c>
      <c r="P784" s="5">
        <f t="shared" si="73"/>
        <v>50</v>
      </c>
      <c r="Q784" t="str">
        <f t="shared" si="74"/>
        <v>music</v>
      </c>
      <c r="R784" t="str">
        <f t="shared" si="77"/>
        <v>rock</v>
      </c>
      <c r="S784" s="10">
        <f t="shared" si="75"/>
        <v>41116.424791666665</v>
      </c>
      <c r="T784" s="10">
        <f t="shared" si="76"/>
        <v>41146.424791666665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148.13333333333333</v>
      </c>
      <c r="P785" s="5">
        <f t="shared" si="73"/>
        <v>63.485714285714288</v>
      </c>
      <c r="Q785" t="str">
        <f t="shared" si="74"/>
        <v>music</v>
      </c>
      <c r="R785" t="str">
        <f t="shared" si="77"/>
        <v>rock</v>
      </c>
      <c r="S785" s="10">
        <f t="shared" si="75"/>
        <v>40987.440381944441</v>
      </c>
      <c r="T785" s="10">
        <f t="shared" si="76"/>
        <v>41026.583333333328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5">
        <f t="shared" si="73"/>
        <v>102.5</v>
      </c>
      <c r="Q786" t="str">
        <f t="shared" si="74"/>
        <v>music</v>
      </c>
      <c r="R786" t="str">
        <f t="shared" si="77"/>
        <v>rock</v>
      </c>
      <c r="S786" s="10">
        <f t="shared" si="75"/>
        <v>41674.816192129627</v>
      </c>
      <c r="T786" s="10">
        <f t="shared" si="76"/>
        <v>41714.774525462963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5">
        <f t="shared" si="73"/>
        <v>31.142758620689655</v>
      </c>
      <c r="Q787" t="str">
        <f t="shared" si="74"/>
        <v>music</v>
      </c>
      <c r="R787" t="str">
        <f t="shared" si="77"/>
        <v>rock</v>
      </c>
      <c r="S787" s="10">
        <f t="shared" si="75"/>
        <v>41303.260590277772</v>
      </c>
      <c r="T787" s="10">
        <f t="shared" si="76"/>
        <v>41333.260590277772</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142.79999999999998</v>
      </c>
      <c r="P788" s="5">
        <f t="shared" si="73"/>
        <v>162.27272727272728</v>
      </c>
      <c r="Q788" t="str">
        <f t="shared" si="74"/>
        <v>music</v>
      </c>
      <c r="R788" t="str">
        <f t="shared" si="77"/>
        <v>rock</v>
      </c>
      <c r="S788" s="10">
        <f t="shared" si="75"/>
        <v>40982.722615740735</v>
      </c>
      <c r="T788" s="10">
        <f t="shared" si="76"/>
        <v>41040.32430555555</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5">
        <f t="shared" si="73"/>
        <v>80.588235294117652</v>
      </c>
      <c r="Q789" t="str">
        <f t="shared" si="74"/>
        <v>music</v>
      </c>
      <c r="R789" t="str">
        <f t="shared" si="77"/>
        <v>rock</v>
      </c>
      <c r="S789" s="10">
        <f t="shared" si="75"/>
        <v>41549.294282407405</v>
      </c>
      <c r="T789" s="10">
        <f t="shared" si="76"/>
        <v>41579.294282407405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5">
        <f t="shared" si="73"/>
        <v>59.85441176470588</v>
      </c>
      <c r="Q790" t="str">
        <f t="shared" si="74"/>
        <v>music</v>
      </c>
      <c r="R790" t="str">
        <f t="shared" si="77"/>
        <v>rock</v>
      </c>
      <c r="S790" s="10">
        <f t="shared" si="75"/>
        <v>41058.673472222217</v>
      </c>
      <c r="T790" s="10">
        <f t="shared" si="76"/>
        <v>41096.832638888889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5">
        <f t="shared" si="73"/>
        <v>132.85714285714286</v>
      </c>
      <c r="Q791" t="str">
        <f t="shared" si="74"/>
        <v>music</v>
      </c>
      <c r="R791" t="str">
        <f t="shared" si="77"/>
        <v>rock</v>
      </c>
      <c r="S791" s="10">
        <f t="shared" si="75"/>
        <v>41276.852777777778</v>
      </c>
      <c r="T791" s="10">
        <f t="shared" si="76"/>
        <v>41294.999305555553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144.37459999999999</v>
      </c>
      <c r="P792" s="5">
        <f t="shared" si="73"/>
        <v>92.547820512820508</v>
      </c>
      <c r="Q792" t="str">
        <f t="shared" si="74"/>
        <v>music</v>
      </c>
      <c r="R792" t="str">
        <f t="shared" si="77"/>
        <v>rock</v>
      </c>
      <c r="S792" s="10">
        <f t="shared" si="75"/>
        <v>41275.714571759258</v>
      </c>
      <c r="T792" s="10">
        <f t="shared" si="76"/>
        <v>41305.714571759258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5">
        <f t="shared" si="73"/>
        <v>60.859375</v>
      </c>
      <c r="Q793" t="str">
        <f t="shared" si="74"/>
        <v>music</v>
      </c>
      <c r="R793" t="str">
        <f t="shared" si="77"/>
        <v>rock</v>
      </c>
      <c r="S793" s="10">
        <f t="shared" si="75"/>
        <v>41557.447291666664</v>
      </c>
      <c r="T793" s="10">
        <f t="shared" si="76"/>
        <v>41590.915972222218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100.44440000000002</v>
      </c>
      <c r="P794" s="5">
        <f t="shared" si="73"/>
        <v>41.851833333333339</v>
      </c>
      <c r="Q794" t="str">
        <f t="shared" si="74"/>
        <v>music</v>
      </c>
      <c r="R794" t="str">
        <f t="shared" si="77"/>
        <v>rock</v>
      </c>
      <c r="S794" s="10">
        <f t="shared" si="75"/>
        <v>41555.540312500001</v>
      </c>
      <c r="T794" s="10">
        <f t="shared" si="76"/>
        <v>41585.581979166665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102.77927272727271</v>
      </c>
      <c r="P795" s="5">
        <f t="shared" si="73"/>
        <v>88.325937499999995</v>
      </c>
      <c r="Q795" t="str">
        <f t="shared" si="74"/>
        <v>music</v>
      </c>
      <c r="R795" t="str">
        <f t="shared" si="77"/>
        <v>rock</v>
      </c>
      <c r="S795" s="10">
        <f t="shared" si="75"/>
        <v>41442.407916666663</v>
      </c>
      <c r="T795" s="10">
        <f t="shared" si="76"/>
        <v>41457.874305555553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5">
        <f t="shared" si="73"/>
        <v>158.96226415094338</v>
      </c>
      <c r="Q796" t="str">
        <f t="shared" si="74"/>
        <v>music</v>
      </c>
      <c r="R796" t="str">
        <f t="shared" si="77"/>
        <v>rock</v>
      </c>
      <c r="S796" s="10">
        <f t="shared" si="75"/>
        <v>40735.781678240739</v>
      </c>
      <c r="T796" s="10">
        <f t="shared" si="76"/>
        <v>40791.379166666666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5">
        <f t="shared" si="73"/>
        <v>85.054347826086953</v>
      </c>
      <c r="Q797" t="str">
        <f t="shared" si="74"/>
        <v>music</v>
      </c>
      <c r="R797" t="str">
        <f t="shared" si="77"/>
        <v>rock</v>
      </c>
      <c r="S797" s="10">
        <f t="shared" si="75"/>
        <v>40963.279699074068</v>
      </c>
      <c r="T797" s="10">
        <f t="shared" si="76"/>
        <v>41005.874305555553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5">
        <f t="shared" si="73"/>
        <v>112.61111111111111</v>
      </c>
      <c r="Q798" t="str">
        <f t="shared" si="74"/>
        <v>music</v>
      </c>
      <c r="R798" t="str">
        <f t="shared" si="77"/>
        <v>rock</v>
      </c>
      <c r="S798" s="10">
        <f t="shared" si="75"/>
        <v>41502.549594907403</v>
      </c>
      <c r="T798" s="10">
        <f t="shared" si="76"/>
        <v>41532.548611111109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5">
        <f t="shared" si="73"/>
        <v>45.436619718309856</v>
      </c>
      <c r="Q799" t="str">
        <f t="shared" si="74"/>
        <v>music</v>
      </c>
      <c r="R799" t="str">
        <f t="shared" si="77"/>
        <v>rock</v>
      </c>
      <c r="S799" s="10">
        <f t="shared" si="75"/>
        <v>40996.660740740735</v>
      </c>
      <c r="T799" s="10">
        <f t="shared" si="76"/>
        <v>41027.833333333328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114.88571428571429</v>
      </c>
      <c r="P800" s="5">
        <f t="shared" si="73"/>
        <v>46.218390804597703</v>
      </c>
      <c r="Q800" t="str">
        <f t="shared" si="74"/>
        <v>music</v>
      </c>
      <c r="R800" t="str">
        <f t="shared" si="77"/>
        <v>rock</v>
      </c>
      <c r="S800" s="10">
        <f t="shared" si="75"/>
        <v>41882.256793981483</v>
      </c>
      <c r="T800" s="10">
        <f t="shared" si="76"/>
        <v>41912.256793981483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5">
        <f t="shared" si="73"/>
        <v>178.60714285714286</v>
      </c>
      <c r="Q801" t="str">
        <f t="shared" si="74"/>
        <v>music</v>
      </c>
      <c r="R801" t="str">
        <f t="shared" si="77"/>
        <v>rock</v>
      </c>
      <c r="S801" s="10">
        <f t="shared" si="75"/>
        <v>40996.333865740737</v>
      </c>
      <c r="T801" s="10">
        <f t="shared" si="76"/>
        <v>41026.333865740737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152.13333333333335</v>
      </c>
      <c r="P802" s="5">
        <f t="shared" si="73"/>
        <v>40.75</v>
      </c>
      <c r="Q802" t="str">
        <f t="shared" si="74"/>
        <v>music</v>
      </c>
      <c r="R802" t="str">
        <f t="shared" si="77"/>
        <v>rock</v>
      </c>
      <c r="S802" s="10">
        <f t="shared" si="75"/>
        <v>41863.100162037037</v>
      </c>
      <c r="T802" s="10">
        <f t="shared" si="76"/>
        <v>41893.100162037037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111.52149999999999</v>
      </c>
      <c r="P803" s="5">
        <f t="shared" si="73"/>
        <v>43.733921568627444</v>
      </c>
      <c r="Q803" t="str">
        <f t="shared" si="74"/>
        <v>music</v>
      </c>
      <c r="R803" t="str">
        <f t="shared" si="77"/>
        <v>rock</v>
      </c>
      <c r="S803" s="10">
        <f t="shared" si="75"/>
        <v>40695.462037037032</v>
      </c>
      <c r="T803" s="10">
        <f t="shared" si="76"/>
        <v>40725.462037037032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5">
        <f t="shared" si="73"/>
        <v>81.066666666666663</v>
      </c>
      <c r="Q804" t="str">
        <f t="shared" si="74"/>
        <v>music</v>
      </c>
      <c r="R804" t="str">
        <f t="shared" si="77"/>
        <v>rock</v>
      </c>
      <c r="S804" s="10">
        <f t="shared" si="75"/>
        <v>41122.688935185186</v>
      </c>
      <c r="T804" s="10">
        <f t="shared" si="76"/>
        <v>41168.836805555555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5">
        <f t="shared" si="73"/>
        <v>74.60526315789474</v>
      </c>
      <c r="Q805" t="str">
        <f t="shared" si="74"/>
        <v>music</v>
      </c>
      <c r="R805" t="str">
        <f t="shared" si="77"/>
        <v>rock</v>
      </c>
      <c r="S805" s="10">
        <f t="shared" si="75"/>
        <v>40665.616643518515</v>
      </c>
      <c r="T805" s="10">
        <f t="shared" si="76"/>
        <v>40691.708333333328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100</v>
      </c>
      <c r="P806" s="5">
        <f t="shared" si="73"/>
        <v>305.55555555555554</v>
      </c>
      <c r="Q806" t="str">
        <f t="shared" si="74"/>
        <v>music</v>
      </c>
      <c r="R806" t="str">
        <f t="shared" si="77"/>
        <v>rock</v>
      </c>
      <c r="S806" s="10">
        <f t="shared" si="75"/>
        <v>40729.772291666668</v>
      </c>
      <c r="T806" s="10">
        <f t="shared" si="76"/>
        <v>40746.832638888889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5">
        <f t="shared" si="73"/>
        <v>58.333333333333336</v>
      </c>
      <c r="Q807" t="str">
        <f t="shared" si="74"/>
        <v>music</v>
      </c>
      <c r="R807" t="str">
        <f t="shared" si="77"/>
        <v>rock</v>
      </c>
      <c r="S807" s="10">
        <f t="shared" si="75"/>
        <v>40690.489722222221</v>
      </c>
      <c r="T807" s="10">
        <f t="shared" si="76"/>
        <v>40740.625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v>
      </c>
      <c r="P808" s="5">
        <f t="shared" si="73"/>
        <v>117.67605633802818</v>
      </c>
      <c r="Q808" t="str">
        <f t="shared" si="74"/>
        <v>music</v>
      </c>
      <c r="R808" t="str">
        <f t="shared" si="77"/>
        <v>rock</v>
      </c>
      <c r="S808" s="10">
        <f t="shared" si="75"/>
        <v>40763.358090277776</v>
      </c>
      <c r="T808" s="10">
        <f t="shared" si="76"/>
        <v>40793.358090277776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5">
        <f t="shared" si="73"/>
        <v>73.771929824561397</v>
      </c>
      <c r="Q809" t="str">
        <f t="shared" si="74"/>
        <v>music</v>
      </c>
      <c r="R809" t="str">
        <f t="shared" si="77"/>
        <v>rock</v>
      </c>
      <c r="S809" s="10">
        <f t="shared" si="75"/>
        <v>42759.295266203706</v>
      </c>
      <c r="T809" s="10">
        <f t="shared" si="76"/>
        <v>42794.749999999993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100</v>
      </c>
      <c r="P810" s="5">
        <f t="shared" si="73"/>
        <v>104.65116279069767</v>
      </c>
      <c r="Q810" t="str">
        <f t="shared" si="74"/>
        <v>music</v>
      </c>
      <c r="R810" t="str">
        <f t="shared" si="77"/>
        <v>rock</v>
      </c>
      <c r="S810" s="10">
        <f t="shared" si="75"/>
        <v>41961.767199074071</v>
      </c>
      <c r="T810" s="10">
        <f t="shared" si="76"/>
        <v>41994.874305555553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103.77499999999999</v>
      </c>
      <c r="P811" s="5">
        <f t="shared" si="73"/>
        <v>79.82692307692308</v>
      </c>
      <c r="Q811" t="str">
        <f t="shared" si="74"/>
        <v>music</v>
      </c>
      <c r="R811" t="str">
        <f t="shared" si="77"/>
        <v>rock</v>
      </c>
      <c r="S811" s="10">
        <f t="shared" si="75"/>
        <v>41628.500347222223</v>
      </c>
      <c r="T811" s="10">
        <f t="shared" si="76"/>
        <v>41658.500347222223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5">
        <f t="shared" si="73"/>
        <v>58.333333333333336</v>
      </c>
      <c r="Q812" t="str">
        <f t="shared" si="74"/>
        <v>music</v>
      </c>
      <c r="R812" t="str">
        <f t="shared" si="77"/>
        <v>rock</v>
      </c>
      <c r="S812" s="10">
        <f t="shared" si="75"/>
        <v>41122.722939814812</v>
      </c>
      <c r="T812" s="10">
        <f t="shared" si="76"/>
        <v>41152.722939814812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5">
        <f t="shared" si="73"/>
        <v>86.666666666666671</v>
      </c>
      <c r="Q813" t="str">
        <f t="shared" si="74"/>
        <v>music</v>
      </c>
      <c r="R813" t="str">
        <f t="shared" si="77"/>
        <v>rock</v>
      </c>
      <c r="S813" s="10">
        <f t="shared" si="75"/>
        <v>41443.310208333329</v>
      </c>
      <c r="T813" s="10">
        <f t="shared" si="76"/>
        <v>41465.369444444441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151.83333333333334</v>
      </c>
      <c r="P814" s="5">
        <f t="shared" si="73"/>
        <v>27.606060606060606</v>
      </c>
      <c r="Q814" t="str">
        <f t="shared" si="74"/>
        <v>music</v>
      </c>
      <c r="R814" t="str">
        <f t="shared" si="77"/>
        <v>rock</v>
      </c>
      <c r="S814" s="10">
        <f t="shared" si="75"/>
        <v>41281.684629629628</v>
      </c>
      <c r="T814" s="10">
        <f t="shared" si="76"/>
        <v>41334.248611111107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159.99600000000001</v>
      </c>
      <c r="P815" s="5">
        <f t="shared" si="73"/>
        <v>24.999375000000001</v>
      </c>
      <c r="Q815" t="str">
        <f t="shared" si="74"/>
        <v>music</v>
      </c>
      <c r="R815" t="str">
        <f t="shared" si="77"/>
        <v>rock</v>
      </c>
      <c r="S815" s="10">
        <f t="shared" si="75"/>
        <v>41080.626909722218</v>
      </c>
      <c r="T815" s="10">
        <f t="shared" si="76"/>
        <v>41110.626909722218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127.3</v>
      </c>
      <c r="P816" s="5">
        <f t="shared" si="73"/>
        <v>45.464285714285715</v>
      </c>
      <c r="Q816" t="str">
        <f t="shared" si="74"/>
        <v>music</v>
      </c>
      <c r="R816" t="str">
        <f t="shared" si="77"/>
        <v>rock</v>
      </c>
      <c r="S816" s="10">
        <f t="shared" si="75"/>
        <v>40679.409733796296</v>
      </c>
      <c r="T816" s="10">
        <f t="shared" si="76"/>
        <v>40694.419444444444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5">
        <f t="shared" si="73"/>
        <v>99.534883720930239</v>
      </c>
      <c r="Q817" t="str">
        <f t="shared" si="74"/>
        <v>music</v>
      </c>
      <c r="R817" t="str">
        <f t="shared" si="77"/>
        <v>rock</v>
      </c>
      <c r="S817" s="10">
        <f t="shared" si="75"/>
        <v>41914.58452546296</v>
      </c>
      <c r="T817" s="10">
        <f t="shared" si="76"/>
        <v>41944.58452546296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5">
        <f t="shared" si="73"/>
        <v>39.31</v>
      </c>
      <c r="Q818" t="str">
        <f t="shared" si="74"/>
        <v>music</v>
      </c>
      <c r="R818" t="str">
        <f t="shared" si="77"/>
        <v>rock</v>
      </c>
      <c r="S818" s="10">
        <f t="shared" si="75"/>
        <v>41341.537534722222</v>
      </c>
      <c r="T818" s="10">
        <f t="shared" si="76"/>
        <v>41372.9375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5">
        <f t="shared" si="73"/>
        <v>89.419999999999987</v>
      </c>
      <c r="Q819" t="str">
        <f t="shared" si="74"/>
        <v>music</v>
      </c>
      <c r="R819" t="str">
        <f t="shared" si="77"/>
        <v>rock</v>
      </c>
      <c r="S819" s="10">
        <f t="shared" si="75"/>
        <v>40925.266331018516</v>
      </c>
      <c r="T819" s="10">
        <f t="shared" si="76"/>
        <v>40978.874305555553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5">
        <f t="shared" si="73"/>
        <v>28.684210526315791</v>
      </c>
      <c r="Q820" t="str">
        <f t="shared" si="74"/>
        <v>music</v>
      </c>
      <c r="R820" t="str">
        <f t="shared" si="77"/>
        <v>rock</v>
      </c>
      <c r="S820" s="10">
        <f t="shared" si="75"/>
        <v>41120.54954861111</v>
      </c>
      <c r="T820" s="10">
        <f t="shared" si="76"/>
        <v>41128.375694444439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5">
        <f t="shared" si="73"/>
        <v>31.071428571428573</v>
      </c>
      <c r="Q821" t="str">
        <f t="shared" si="74"/>
        <v>music</v>
      </c>
      <c r="R821" t="str">
        <f t="shared" si="77"/>
        <v>rock</v>
      </c>
      <c r="S821" s="10">
        <f t="shared" si="75"/>
        <v>41619.664976851847</v>
      </c>
      <c r="T821" s="10">
        <f t="shared" si="76"/>
        <v>41628.863888888889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134.05000000000001</v>
      </c>
      <c r="P822" s="5">
        <f t="shared" si="73"/>
        <v>70.55263157894737</v>
      </c>
      <c r="Q822" t="str">
        <f t="shared" si="74"/>
        <v>music</v>
      </c>
      <c r="R822" t="str">
        <f t="shared" si="77"/>
        <v>rock</v>
      </c>
      <c r="S822" s="10">
        <f t="shared" si="75"/>
        <v>41768.508587962962</v>
      </c>
      <c r="T822" s="10">
        <f t="shared" si="76"/>
        <v>41798.875</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100</v>
      </c>
      <c r="P823" s="5">
        <f t="shared" si="73"/>
        <v>224.12820512820514</v>
      </c>
      <c r="Q823" t="str">
        <f t="shared" si="74"/>
        <v>music</v>
      </c>
      <c r="R823" t="str">
        <f t="shared" si="77"/>
        <v>rock</v>
      </c>
      <c r="S823" s="10">
        <f t="shared" si="75"/>
        <v>42093.58871527778</v>
      </c>
      <c r="T823" s="10">
        <f t="shared" si="76"/>
        <v>42127.834027777775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5">
        <f t="shared" si="73"/>
        <v>51.811594202898547</v>
      </c>
      <c r="Q824" t="str">
        <f t="shared" si="74"/>
        <v>music</v>
      </c>
      <c r="R824" t="str">
        <f t="shared" si="77"/>
        <v>rock</v>
      </c>
      <c r="S824" s="10">
        <f t="shared" si="75"/>
        <v>41157.614004629628</v>
      </c>
      <c r="T824" s="10">
        <f t="shared" si="76"/>
        <v>41187.614004629628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179.5</v>
      </c>
      <c r="P825" s="5">
        <f t="shared" si="73"/>
        <v>43.515151515151516</v>
      </c>
      <c r="Q825" t="str">
        <f t="shared" si="74"/>
        <v>music</v>
      </c>
      <c r="R825" t="str">
        <f t="shared" si="77"/>
        <v>rock</v>
      </c>
      <c r="S825" s="10">
        <f t="shared" si="75"/>
        <v>42055.639490740738</v>
      </c>
      <c r="T825" s="10">
        <f t="shared" si="76"/>
        <v>42085.597824074073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5">
        <f t="shared" si="73"/>
        <v>39.816666666666663</v>
      </c>
      <c r="Q826" t="str">
        <f t="shared" si="74"/>
        <v>music</v>
      </c>
      <c r="R826" t="str">
        <f t="shared" si="77"/>
        <v>rock</v>
      </c>
      <c r="S826" s="10">
        <f t="shared" si="75"/>
        <v>40249.908773148149</v>
      </c>
      <c r="T826" s="10">
        <f t="shared" si="76"/>
        <v>40285.957638888889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100.43200000000002</v>
      </c>
      <c r="P827" s="5">
        <f t="shared" si="73"/>
        <v>126.8080808080808</v>
      </c>
      <c r="Q827" t="str">
        <f t="shared" si="74"/>
        <v>music</v>
      </c>
      <c r="R827" t="str">
        <f t="shared" si="77"/>
        <v>rock</v>
      </c>
      <c r="S827" s="10">
        <f t="shared" si="75"/>
        <v>41185.973194444443</v>
      </c>
      <c r="T827" s="10">
        <f t="shared" si="76"/>
        <v>41210.973194444443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101.45454545454547</v>
      </c>
      <c r="P828" s="5">
        <f t="shared" si="73"/>
        <v>113.87755102040816</v>
      </c>
      <c r="Q828" t="str">
        <f t="shared" si="74"/>
        <v>music</v>
      </c>
      <c r="R828" t="str">
        <f t="shared" si="77"/>
        <v>rock</v>
      </c>
      <c r="S828" s="10">
        <f t="shared" si="75"/>
        <v>40972.705208333333</v>
      </c>
      <c r="T828" s="10">
        <f t="shared" si="76"/>
        <v>40993.663541666661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5">
        <f t="shared" si="73"/>
        <v>28.181818181818183</v>
      </c>
      <c r="Q829" t="str">
        <f t="shared" si="74"/>
        <v>music</v>
      </c>
      <c r="R829" t="str">
        <f t="shared" si="77"/>
        <v>rock</v>
      </c>
      <c r="S829" s="10">
        <f t="shared" si="75"/>
        <v>40927.140127314815</v>
      </c>
      <c r="T829" s="10">
        <f t="shared" si="76"/>
        <v>40953.492361111108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5">
        <f t="shared" si="73"/>
        <v>36.60526315789474</v>
      </c>
      <c r="Q830" t="str">
        <f t="shared" si="74"/>
        <v>music</v>
      </c>
      <c r="R830" t="str">
        <f t="shared" si="77"/>
        <v>rock</v>
      </c>
      <c r="S830" s="10">
        <f t="shared" si="75"/>
        <v>41072.71738425926</v>
      </c>
      <c r="T830" s="10">
        <f t="shared" si="76"/>
        <v>41085.35</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5">
        <f t="shared" si="73"/>
        <v>32.5</v>
      </c>
      <c r="Q831" t="str">
        <f t="shared" si="74"/>
        <v>music</v>
      </c>
      <c r="R831" t="str">
        <f t="shared" si="77"/>
        <v>rock</v>
      </c>
      <c r="S831" s="10">
        <f t="shared" si="75"/>
        <v>42504.468055555553</v>
      </c>
      <c r="T831" s="10">
        <f t="shared" si="76"/>
        <v>42564.468055555553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5">
        <f t="shared" si="73"/>
        <v>60.65625</v>
      </c>
      <c r="Q832" t="str">
        <f t="shared" si="74"/>
        <v>music</v>
      </c>
      <c r="R832" t="str">
        <f t="shared" si="77"/>
        <v>rock</v>
      </c>
      <c r="S832" s="10">
        <f t="shared" si="75"/>
        <v>41325.192418981482</v>
      </c>
      <c r="T832" s="10">
        <f t="shared" si="76"/>
        <v>41355.15075231481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233.33333333333334</v>
      </c>
      <c r="P833" s="5">
        <f t="shared" si="73"/>
        <v>175</v>
      </c>
      <c r="Q833" t="str">
        <f t="shared" si="74"/>
        <v>music</v>
      </c>
      <c r="R833" t="str">
        <f t="shared" si="77"/>
        <v>rock</v>
      </c>
      <c r="S833" s="10">
        <f t="shared" si="75"/>
        <v>40996.313587962963</v>
      </c>
      <c r="T833" s="10">
        <f t="shared" si="76"/>
        <v>41026.313587962963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100.60706666666665</v>
      </c>
      <c r="P834" s="5">
        <f t="shared" si="73"/>
        <v>97.993896103896105</v>
      </c>
      <c r="Q834" t="str">
        <f t="shared" si="74"/>
        <v>music</v>
      </c>
      <c r="R834" t="str">
        <f t="shared" si="77"/>
        <v>rock</v>
      </c>
      <c r="S834" s="10">
        <f t="shared" si="75"/>
        <v>40869.341840277775</v>
      </c>
      <c r="T834" s="10">
        <f t="shared" si="76"/>
        <v>40929.009027777778</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E835/D835*100</f>
        <v>101.66666666666666</v>
      </c>
      <c r="P835" s="5">
        <f t="shared" ref="P835:P898" si="79">IFERROR(E835/L835,0)</f>
        <v>148.78048780487805</v>
      </c>
      <c r="Q835" t="str">
        <f t="shared" ref="Q835:Q898" si="80">LEFT(N835,SEARCH("/",N835)-1)</f>
        <v>music</v>
      </c>
      <c r="R835" t="str">
        <f t="shared" si="77"/>
        <v>rock</v>
      </c>
      <c r="S835" s="10">
        <f t="shared" ref="S835:S898" si="81">J835/60/60/24+DATE(1970,1,1)-8/24</f>
        <v>41718.544849537036</v>
      </c>
      <c r="T835" s="10">
        <f t="shared" ref="T835:T898" si="82">I835/60/60/24+DATE(1970,1,1)-8/24</f>
        <v>41748.544849537036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v>
      </c>
      <c r="P836" s="5">
        <f t="shared" si="79"/>
        <v>96.08</v>
      </c>
      <c r="Q836" t="str">
        <f t="shared" si="80"/>
        <v>music</v>
      </c>
      <c r="R836" t="str">
        <f t="shared" ref="R836:R899" si="83">RIGHT(N836,LEN(N836)-SEARCH("/",N836))</f>
        <v>rock</v>
      </c>
      <c r="S836" s="10">
        <f t="shared" si="81"/>
        <v>41422.489490740736</v>
      </c>
      <c r="T836" s="10">
        <f t="shared" si="82"/>
        <v>41455.832638888889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5">
        <f t="shared" si="79"/>
        <v>58.625</v>
      </c>
      <c r="Q837" t="str">
        <f t="shared" si="80"/>
        <v>music</v>
      </c>
      <c r="R837" t="str">
        <f t="shared" si="83"/>
        <v>rock</v>
      </c>
      <c r="S837" s="10">
        <f t="shared" si="81"/>
        <v>41005.124513888884</v>
      </c>
      <c r="T837" s="10">
        <f t="shared" si="82"/>
        <v>41047.791666666664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100.93039999999999</v>
      </c>
      <c r="P838" s="5">
        <f t="shared" si="79"/>
        <v>109.70695652173914</v>
      </c>
      <c r="Q838" t="str">
        <f t="shared" si="80"/>
        <v>music</v>
      </c>
      <c r="R838" t="str">
        <f t="shared" si="83"/>
        <v>rock</v>
      </c>
      <c r="S838" s="10">
        <f t="shared" si="81"/>
        <v>41523.723587962959</v>
      </c>
      <c r="T838" s="10">
        <f t="shared" si="82"/>
        <v>41553.723587962959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5">
        <f t="shared" si="79"/>
        <v>49.112903225806448</v>
      </c>
      <c r="Q839" t="str">
        <f t="shared" si="80"/>
        <v>music</v>
      </c>
      <c r="R839" t="str">
        <f t="shared" si="83"/>
        <v>rock</v>
      </c>
      <c r="S839" s="10">
        <f t="shared" si="81"/>
        <v>41730.66506944444</v>
      </c>
      <c r="T839" s="10">
        <f t="shared" si="82"/>
        <v>41760.66506944444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5">
        <f t="shared" si="79"/>
        <v>47.672131147540981</v>
      </c>
      <c r="Q840" t="str">
        <f t="shared" si="80"/>
        <v>music</v>
      </c>
      <c r="R840" t="str">
        <f t="shared" si="83"/>
        <v>rock</v>
      </c>
      <c r="S840" s="10">
        <f t="shared" si="81"/>
        <v>40895.564641203702</v>
      </c>
      <c r="T840" s="10">
        <f t="shared" si="82"/>
        <v>40925.564641203702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116.61660000000001</v>
      </c>
      <c r="P841" s="5">
        <f t="shared" si="79"/>
        <v>60.737812499999997</v>
      </c>
      <c r="Q841" t="str">
        <f t="shared" si="80"/>
        <v>music</v>
      </c>
      <c r="R841" t="str">
        <f t="shared" si="83"/>
        <v>rock</v>
      </c>
      <c r="S841" s="10">
        <f t="shared" si="81"/>
        <v>41144.430046296293</v>
      </c>
      <c r="T841" s="10">
        <f t="shared" si="82"/>
        <v>41174.430046296293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v>
      </c>
      <c r="P842" s="5">
        <f t="shared" si="79"/>
        <v>63.37715789473684</v>
      </c>
      <c r="Q842" t="str">
        <f t="shared" si="80"/>
        <v>music</v>
      </c>
      <c r="R842" t="str">
        <f t="shared" si="83"/>
        <v>metal</v>
      </c>
      <c r="S842" s="10">
        <f t="shared" si="81"/>
        <v>42606.893368055556</v>
      </c>
      <c r="T842" s="10">
        <f t="shared" si="82"/>
        <v>42636.893368055556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5">
        <f t="shared" si="79"/>
        <v>53.893617021276597</v>
      </c>
      <c r="Q843" t="str">
        <f t="shared" si="80"/>
        <v>music</v>
      </c>
      <c r="R843" t="str">
        <f t="shared" si="83"/>
        <v>metal</v>
      </c>
      <c r="S843" s="10">
        <f t="shared" si="81"/>
        <v>41923.50535879629</v>
      </c>
      <c r="T843" s="10">
        <f t="shared" si="82"/>
        <v>41953.547025462954</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104.32</v>
      </c>
      <c r="P844" s="5">
        <f t="shared" si="79"/>
        <v>66.871794871794876</v>
      </c>
      <c r="Q844" t="str">
        <f t="shared" si="80"/>
        <v>music</v>
      </c>
      <c r="R844" t="str">
        <f t="shared" si="83"/>
        <v>metal</v>
      </c>
      <c r="S844" s="10">
        <f t="shared" si="81"/>
        <v>41526.259062500001</v>
      </c>
      <c r="T844" s="10">
        <f t="shared" si="82"/>
        <v>41560.832638888889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267.13333333333333</v>
      </c>
      <c r="P845" s="5">
        <f t="shared" si="79"/>
        <v>63.102362204724407</v>
      </c>
      <c r="Q845" t="str">
        <f t="shared" si="80"/>
        <v>music</v>
      </c>
      <c r="R845" t="str">
        <f t="shared" si="83"/>
        <v>metal</v>
      </c>
      <c r="S845" s="10">
        <f t="shared" si="81"/>
        <v>42694.924537037034</v>
      </c>
      <c r="T845" s="10">
        <f t="shared" si="82"/>
        <v>42711.999999999993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194.13333333333333</v>
      </c>
      <c r="P846" s="5">
        <f t="shared" si="79"/>
        <v>36.628930817610062</v>
      </c>
      <c r="Q846" t="str">
        <f t="shared" si="80"/>
        <v>music</v>
      </c>
      <c r="R846" t="str">
        <f t="shared" si="83"/>
        <v>metal</v>
      </c>
      <c r="S846" s="10">
        <f t="shared" si="81"/>
        <v>41905.351296296292</v>
      </c>
      <c r="T846" s="10">
        <f t="shared" si="82"/>
        <v>41943.874305555553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5">
        <f t="shared" si="79"/>
        <v>34.005706214689269</v>
      </c>
      <c r="Q847" t="str">
        <f t="shared" si="80"/>
        <v>music</v>
      </c>
      <c r="R847" t="str">
        <f t="shared" si="83"/>
        <v>metal</v>
      </c>
      <c r="S847" s="10">
        <f t="shared" si="81"/>
        <v>42577.872638888883</v>
      </c>
      <c r="T847" s="10">
        <f t="shared" si="82"/>
        <v>42617.832638888889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5">
        <f t="shared" si="79"/>
        <v>28.553404255319148</v>
      </c>
      <c r="Q848" t="str">
        <f t="shared" si="80"/>
        <v>music</v>
      </c>
      <c r="R848" t="str">
        <f t="shared" si="83"/>
        <v>metal</v>
      </c>
      <c r="S848" s="10">
        <f t="shared" si="81"/>
        <v>41694.058506944442</v>
      </c>
      <c r="T848" s="10">
        <f t="shared" si="82"/>
        <v>41708.25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100</v>
      </c>
      <c r="P849" s="5">
        <f t="shared" si="79"/>
        <v>10</v>
      </c>
      <c r="Q849" t="str">
        <f t="shared" si="80"/>
        <v>music</v>
      </c>
      <c r="R849" t="str">
        <f t="shared" si="83"/>
        <v>metal</v>
      </c>
      <c r="S849" s="10">
        <f t="shared" si="81"/>
        <v>42165.465000000004</v>
      </c>
      <c r="T849" s="10">
        <f t="shared" si="82"/>
        <v>42195.465000000004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100</v>
      </c>
      <c r="P850" s="5">
        <f t="shared" si="79"/>
        <v>18.75</v>
      </c>
      <c r="Q850" t="str">
        <f t="shared" si="80"/>
        <v>music</v>
      </c>
      <c r="R850" t="str">
        <f t="shared" si="83"/>
        <v>metal</v>
      </c>
      <c r="S850" s="10">
        <f t="shared" si="81"/>
        <v>42078.458715277775</v>
      </c>
      <c r="T850" s="10">
        <f t="shared" si="82"/>
        <v>42108.458715277775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v>
      </c>
      <c r="P851" s="5">
        <f t="shared" si="79"/>
        <v>41.704347826086959</v>
      </c>
      <c r="Q851" t="str">
        <f t="shared" si="80"/>
        <v>music</v>
      </c>
      <c r="R851" t="str">
        <f t="shared" si="83"/>
        <v>metal</v>
      </c>
      <c r="S851" s="10">
        <f t="shared" si="81"/>
        <v>42050.81555555555</v>
      </c>
      <c r="T851" s="10">
        <f t="shared" si="82"/>
        <v>42078.773888888885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155.17499999999998</v>
      </c>
      <c r="P852" s="5">
        <f t="shared" si="79"/>
        <v>46.669172932330824</v>
      </c>
      <c r="Q852" t="str">
        <f t="shared" si="80"/>
        <v>music</v>
      </c>
      <c r="R852" t="str">
        <f t="shared" si="83"/>
        <v>metal</v>
      </c>
      <c r="S852" s="10">
        <f t="shared" si="81"/>
        <v>42452.494409722225</v>
      </c>
      <c r="T852" s="10">
        <f t="shared" si="82"/>
        <v>42484.874305555553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130.44999999999999</v>
      </c>
      <c r="P853" s="5">
        <f t="shared" si="79"/>
        <v>37.271428571428572</v>
      </c>
      <c r="Q853" t="str">
        <f t="shared" si="80"/>
        <v>music</v>
      </c>
      <c r="R853" t="str">
        <f t="shared" si="83"/>
        <v>metal</v>
      </c>
      <c r="S853" s="10">
        <f t="shared" si="81"/>
        <v>42522.546909722216</v>
      </c>
      <c r="T853" s="10">
        <f t="shared" si="82"/>
        <v>42582.489583333336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104.97142857142859</v>
      </c>
      <c r="P854" s="5">
        <f t="shared" si="79"/>
        <v>59.258064516129032</v>
      </c>
      <c r="Q854" t="str">
        <f t="shared" si="80"/>
        <v>music</v>
      </c>
      <c r="R854" t="str">
        <f t="shared" si="83"/>
        <v>metal</v>
      </c>
      <c r="S854" s="10">
        <f t="shared" si="81"/>
        <v>42656.47216435185</v>
      </c>
      <c r="T854" s="10">
        <f t="shared" si="82"/>
        <v>42667.541666666664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100</v>
      </c>
      <c r="P855" s="5">
        <f t="shared" si="79"/>
        <v>30</v>
      </c>
      <c r="Q855" t="str">
        <f t="shared" si="80"/>
        <v>music</v>
      </c>
      <c r="R855" t="str">
        <f t="shared" si="83"/>
        <v>metal</v>
      </c>
      <c r="S855" s="10">
        <f t="shared" si="81"/>
        <v>42021.49894675926</v>
      </c>
      <c r="T855" s="10">
        <f t="shared" si="82"/>
        <v>42051.49894675926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v>
      </c>
      <c r="P856" s="5">
        <f t="shared" si="79"/>
        <v>65.8623246492986</v>
      </c>
      <c r="Q856" t="str">
        <f t="shared" si="80"/>
        <v>music</v>
      </c>
      <c r="R856" t="str">
        <f t="shared" si="83"/>
        <v>metal</v>
      </c>
      <c r="S856" s="10">
        <f t="shared" si="81"/>
        <v>42701.879004629627</v>
      </c>
      <c r="T856" s="10">
        <f t="shared" si="82"/>
        <v>42731.879004629627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5">
        <f t="shared" si="79"/>
        <v>31.914893617021278</v>
      </c>
      <c r="Q857" t="str">
        <f t="shared" si="80"/>
        <v>music</v>
      </c>
      <c r="R857" t="str">
        <f t="shared" si="83"/>
        <v>metal</v>
      </c>
      <c r="S857" s="10">
        <f t="shared" si="81"/>
        <v>42544.791863425926</v>
      </c>
      <c r="T857" s="10">
        <f t="shared" si="82"/>
        <v>42574.791863425926</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218.00000000000003</v>
      </c>
      <c r="P858" s="5">
        <f t="shared" si="79"/>
        <v>19.464285714285715</v>
      </c>
      <c r="Q858" t="str">
        <f t="shared" si="80"/>
        <v>music</v>
      </c>
      <c r="R858" t="str">
        <f t="shared" si="83"/>
        <v>metal</v>
      </c>
      <c r="S858" s="10">
        <f t="shared" si="81"/>
        <v>42608.978657407402</v>
      </c>
      <c r="T858" s="10">
        <f t="shared" si="82"/>
        <v>42668.458333333336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100</v>
      </c>
      <c r="P859" s="5">
        <f t="shared" si="79"/>
        <v>50</v>
      </c>
      <c r="Q859" t="str">
        <f t="shared" si="80"/>
        <v>music</v>
      </c>
      <c r="R859" t="str">
        <f t="shared" si="83"/>
        <v>metal</v>
      </c>
      <c r="S859" s="10">
        <f t="shared" si="81"/>
        <v>42291.248043981475</v>
      </c>
      <c r="T859" s="10">
        <f t="shared" si="82"/>
        <v>42333.289710648147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144.00583333333333</v>
      </c>
      <c r="P860" s="5">
        <f t="shared" si="79"/>
        <v>22.737763157894737</v>
      </c>
      <c r="Q860" t="str">
        <f t="shared" si="80"/>
        <v>music</v>
      </c>
      <c r="R860" t="str">
        <f t="shared" si="83"/>
        <v>metal</v>
      </c>
      <c r="S860" s="10">
        <f t="shared" si="81"/>
        <v>42079.412245370368</v>
      </c>
      <c r="T860" s="10">
        <f t="shared" si="82"/>
        <v>42109.624305555553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5">
        <f t="shared" si="79"/>
        <v>42.724489795918366</v>
      </c>
      <c r="Q861" t="str">
        <f t="shared" si="80"/>
        <v>music</v>
      </c>
      <c r="R861" t="str">
        <f t="shared" si="83"/>
        <v>metal</v>
      </c>
      <c r="S861" s="10">
        <f t="shared" si="81"/>
        <v>42128.486898148149</v>
      </c>
      <c r="T861" s="10">
        <f t="shared" si="82"/>
        <v>42158.666666666664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18.142857142857142</v>
      </c>
      <c r="P862" s="5">
        <f t="shared" si="79"/>
        <v>52.916666666666664</v>
      </c>
      <c r="Q862" t="str">
        <f t="shared" si="80"/>
        <v>music</v>
      </c>
      <c r="R862" t="str">
        <f t="shared" si="83"/>
        <v>jazz</v>
      </c>
      <c r="S862" s="10">
        <f t="shared" si="81"/>
        <v>41570.149456018517</v>
      </c>
      <c r="T862" s="10">
        <f t="shared" si="82"/>
        <v>41600.191122685181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2.2444444444444445</v>
      </c>
      <c r="P863" s="5">
        <f t="shared" si="79"/>
        <v>50.5</v>
      </c>
      <c r="Q863" t="str">
        <f t="shared" si="80"/>
        <v>music</v>
      </c>
      <c r="R863" t="str">
        <f t="shared" si="83"/>
        <v>jazz</v>
      </c>
      <c r="S863" s="10">
        <f t="shared" si="81"/>
        <v>42599.631990740738</v>
      </c>
      <c r="T863" s="10">
        <f t="shared" si="82"/>
        <v>42629.631990740738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0.33999999999999997</v>
      </c>
      <c r="P864" s="5">
        <f t="shared" si="79"/>
        <v>42.5</v>
      </c>
      <c r="Q864" t="str">
        <f t="shared" si="80"/>
        <v>music</v>
      </c>
      <c r="R864" t="str">
        <f t="shared" si="83"/>
        <v>jazz</v>
      </c>
      <c r="S864" s="10">
        <f t="shared" si="81"/>
        <v>41559.221620370365</v>
      </c>
      <c r="T864" s="10">
        <f t="shared" si="82"/>
        <v>41589.263287037036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4.5</v>
      </c>
      <c r="P865" s="5">
        <f t="shared" si="79"/>
        <v>18</v>
      </c>
      <c r="Q865" t="str">
        <f t="shared" si="80"/>
        <v>music</v>
      </c>
      <c r="R865" t="str">
        <f t="shared" si="83"/>
        <v>jazz</v>
      </c>
      <c r="S865" s="10">
        <f t="shared" si="81"/>
        <v>40920.784328703703</v>
      </c>
      <c r="T865" s="10">
        <f t="shared" si="82"/>
        <v>40950.784328703703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41.53846153846154</v>
      </c>
      <c r="P866" s="5">
        <f t="shared" si="79"/>
        <v>34.177215189873415</v>
      </c>
      <c r="Q866" t="str">
        <f t="shared" si="80"/>
        <v>music</v>
      </c>
      <c r="R866" t="str">
        <f t="shared" si="83"/>
        <v>jazz</v>
      </c>
      <c r="S866" s="10">
        <f t="shared" si="81"/>
        <v>41540.773587962962</v>
      </c>
      <c r="T866" s="10">
        <f t="shared" si="82"/>
        <v>41563.082638888889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v>
      </c>
      <c r="P867" s="5">
        <f t="shared" si="79"/>
        <v>22.5</v>
      </c>
      <c r="Q867" t="str">
        <f t="shared" si="80"/>
        <v>music</v>
      </c>
      <c r="R867" t="str">
        <f t="shared" si="83"/>
        <v>jazz</v>
      </c>
      <c r="S867" s="10">
        <f t="shared" si="81"/>
        <v>41230.439780092594</v>
      </c>
      <c r="T867" s="10">
        <f t="shared" si="82"/>
        <v>41290.439780092594</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18.285714285714285</v>
      </c>
      <c r="P868" s="5">
        <f t="shared" si="79"/>
        <v>58.18181818181818</v>
      </c>
      <c r="Q868" t="str">
        <f t="shared" si="80"/>
        <v>music</v>
      </c>
      <c r="R868" t="str">
        <f t="shared" si="83"/>
        <v>jazz</v>
      </c>
      <c r="S868" s="10">
        <f t="shared" si="81"/>
        <v>42025.304606481477</v>
      </c>
      <c r="T868" s="10">
        <f t="shared" si="82"/>
        <v>42063.298611111109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24.02</v>
      </c>
      <c r="P869" s="5">
        <f t="shared" si="79"/>
        <v>109.18181818181819</v>
      </c>
      <c r="Q869" t="str">
        <f t="shared" si="80"/>
        <v>music</v>
      </c>
      <c r="R869" t="str">
        <f t="shared" si="83"/>
        <v>jazz</v>
      </c>
      <c r="S869" s="10">
        <f t="shared" si="81"/>
        <v>40087.772060185183</v>
      </c>
      <c r="T869" s="10">
        <f t="shared" si="82"/>
        <v>40147.874305555553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0.1111111111111111</v>
      </c>
      <c r="P870" s="5">
        <f t="shared" si="79"/>
        <v>50</v>
      </c>
      <c r="Q870" t="str">
        <f t="shared" si="80"/>
        <v>music</v>
      </c>
      <c r="R870" t="str">
        <f t="shared" si="83"/>
        <v>jazz</v>
      </c>
      <c r="S870" s="10">
        <f t="shared" si="81"/>
        <v>41615.694421296292</v>
      </c>
      <c r="T870" s="10">
        <f t="shared" si="82"/>
        <v>41645.694421296292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11.818181818181818</v>
      </c>
      <c r="P871" s="5">
        <f t="shared" si="79"/>
        <v>346.66666666666669</v>
      </c>
      <c r="Q871" t="str">
        <f t="shared" si="80"/>
        <v>music</v>
      </c>
      <c r="R871" t="str">
        <f t="shared" si="83"/>
        <v>jazz</v>
      </c>
      <c r="S871" s="10">
        <f t="shared" si="81"/>
        <v>41342.512233796297</v>
      </c>
      <c r="T871" s="10">
        <f t="shared" si="82"/>
        <v>41372.470567129625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0.31</v>
      </c>
      <c r="P872" s="5">
        <f t="shared" si="79"/>
        <v>12.4</v>
      </c>
      <c r="Q872" t="str">
        <f t="shared" si="80"/>
        <v>music</v>
      </c>
      <c r="R872" t="str">
        <f t="shared" si="83"/>
        <v>jazz</v>
      </c>
      <c r="S872" s="10">
        <f t="shared" si="81"/>
        <v>41487.688923611109</v>
      </c>
      <c r="T872" s="10">
        <f t="shared" si="82"/>
        <v>41517.688923611109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5.416666666666667</v>
      </c>
      <c r="P873" s="5">
        <f t="shared" si="79"/>
        <v>27.083333333333332</v>
      </c>
      <c r="Q873" t="str">
        <f t="shared" si="80"/>
        <v>music</v>
      </c>
      <c r="R873" t="str">
        <f t="shared" si="83"/>
        <v>jazz</v>
      </c>
      <c r="S873" s="10">
        <f t="shared" si="81"/>
        <v>41577.227951388886</v>
      </c>
      <c r="T873" s="10">
        <f t="shared" si="82"/>
        <v>41607.26961805555</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0.8125</v>
      </c>
      <c r="P874" s="5">
        <f t="shared" si="79"/>
        <v>32.5</v>
      </c>
      <c r="Q874" t="str">
        <f t="shared" si="80"/>
        <v>music</v>
      </c>
      <c r="R874" t="str">
        <f t="shared" si="83"/>
        <v>jazz</v>
      </c>
      <c r="S874" s="10">
        <f t="shared" si="81"/>
        <v>40567.492210648146</v>
      </c>
      <c r="T874" s="10">
        <f t="shared" si="82"/>
        <v>40612.492210648146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1.2857142857142856</v>
      </c>
      <c r="P875" s="5">
        <f t="shared" si="79"/>
        <v>9</v>
      </c>
      <c r="Q875" t="str">
        <f t="shared" si="80"/>
        <v>music</v>
      </c>
      <c r="R875" t="str">
        <f t="shared" si="83"/>
        <v>jazz</v>
      </c>
      <c r="S875" s="10">
        <f t="shared" si="81"/>
        <v>41183.833796296298</v>
      </c>
      <c r="T875" s="10">
        <f t="shared" si="82"/>
        <v>41223.875462962962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24.333333333333336</v>
      </c>
      <c r="P876" s="5">
        <f t="shared" si="79"/>
        <v>34.761904761904759</v>
      </c>
      <c r="Q876" t="str">
        <f t="shared" si="80"/>
        <v>music</v>
      </c>
      <c r="R876" t="str">
        <f t="shared" si="83"/>
        <v>jazz</v>
      </c>
      <c r="S876" s="10">
        <f t="shared" si="81"/>
        <v>41368.250393518516</v>
      </c>
      <c r="T876" s="10">
        <f t="shared" si="82"/>
        <v>41398.250393518516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5">
        <f t="shared" si="79"/>
        <v>0</v>
      </c>
      <c r="Q877" t="str">
        <f t="shared" si="80"/>
        <v>music</v>
      </c>
      <c r="R877" t="str">
        <f t="shared" si="83"/>
        <v>jazz</v>
      </c>
      <c r="S877" s="10">
        <f t="shared" si="81"/>
        <v>42248.390405092585</v>
      </c>
      <c r="T877" s="10">
        <f t="shared" si="82"/>
        <v>42268.390405092585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40.799492385786799</v>
      </c>
      <c r="P878" s="5">
        <f t="shared" si="79"/>
        <v>28.577777777777779</v>
      </c>
      <c r="Q878" t="str">
        <f t="shared" si="80"/>
        <v>music</v>
      </c>
      <c r="R878" t="str">
        <f t="shared" si="83"/>
        <v>jazz</v>
      </c>
      <c r="S878" s="10">
        <f t="shared" si="81"/>
        <v>41276.163506944438</v>
      </c>
      <c r="T878" s="10">
        <f t="shared" si="82"/>
        <v>41309.163506944438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67.55</v>
      </c>
      <c r="P879" s="5">
        <f t="shared" si="79"/>
        <v>46.586206896551722</v>
      </c>
      <c r="Q879" t="str">
        <f t="shared" si="80"/>
        <v>music</v>
      </c>
      <c r="R879" t="str">
        <f t="shared" si="83"/>
        <v>jazz</v>
      </c>
      <c r="S879" s="10">
        <f t="shared" si="81"/>
        <v>41597.455555555556</v>
      </c>
      <c r="T879" s="10">
        <f t="shared" si="82"/>
        <v>41627.455555555556</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1.3</v>
      </c>
      <c r="P880" s="5">
        <f t="shared" si="79"/>
        <v>32.5</v>
      </c>
      <c r="Q880" t="str">
        <f t="shared" si="80"/>
        <v>music</v>
      </c>
      <c r="R880" t="str">
        <f t="shared" si="83"/>
        <v>jazz</v>
      </c>
      <c r="S880" s="10">
        <f t="shared" si="81"/>
        <v>40504.899583333332</v>
      </c>
      <c r="T880" s="10">
        <f t="shared" si="82"/>
        <v>40534.899583333332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30.666666666666664</v>
      </c>
      <c r="P881" s="5">
        <f t="shared" si="79"/>
        <v>21.466666666666665</v>
      </c>
      <c r="Q881" t="str">
        <f t="shared" si="80"/>
        <v>music</v>
      </c>
      <c r="R881" t="str">
        <f t="shared" si="83"/>
        <v>jazz</v>
      </c>
      <c r="S881" s="10">
        <f t="shared" si="81"/>
        <v>41037.496585648143</v>
      </c>
      <c r="T881" s="10">
        <f t="shared" si="82"/>
        <v>41058.496585648143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v>
      </c>
      <c r="P882" s="5">
        <f t="shared" si="79"/>
        <v>14.125</v>
      </c>
      <c r="Q882" t="str">
        <f t="shared" si="80"/>
        <v>music</v>
      </c>
      <c r="R882" t="str">
        <f t="shared" si="83"/>
        <v>indie rock</v>
      </c>
      <c r="S882" s="10">
        <f t="shared" si="81"/>
        <v>41178.987708333334</v>
      </c>
      <c r="T882" s="10">
        <f t="shared" si="82"/>
        <v>41211.987708333334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0.8</v>
      </c>
      <c r="P883" s="5">
        <f t="shared" si="79"/>
        <v>30</v>
      </c>
      <c r="Q883" t="str">
        <f t="shared" si="80"/>
        <v>music</v>
      </c>
      <c r="R883" t="str">
        <f t="shared" si="83"/>
        <v>indie rock</v>
      </c>
      <c r="S883" s="10">
        <f t="shared" si="81"/>
        <v>40876.917662037034</v>
      </c>
      <c r="T883" s="10">
        <f t="shared" si="82"/>
        <v>40921.917662037034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20.133333333333333</v>
      </c>
      <c r="P884" s="5">
        <f t="shared" si="79"/>
        <v>21.571428571428573</v>
      </c>
      <c r="Q884" t="str">
        <f t="shared" si="80"/>
        <v>music</v>
      </c>
      <c r="R884" t="str">
        <f t="shared" si="83"/>
        <v>indie rock</v>
      </c>
      <c r="S884" s="10">
        <f t="shared" si="81"/>
        <v>40759.527199074073</v>
      </c>
      <c r="T884" s="10">
        <f t="shared" si="82"/>
        <v>40792.527199074073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40.020000000000003</v>
      </c>
      <c r="P885" s="5">
        <f t="shared" si="79"/>
        <v>83.375</v>
      </c>
      <c r="Q885" t="str">
        <f t="shared" si="80"/>
        <v>music</v>
      </c>
      <c r="R885" t="str">
        <f t="shared" si="83"/>
        <v>indie rock</v>
      </c>
      <c r="S885" s="10">
        <f t="shared" si="81"/>
        <v>42371.602256944439</v>
      </c>
      <c r="T885" s="10">
        <f t="shared" si="82"/>
        <v>42431.602256944439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1</v>
      </c>
      <c r="P886" s="5">
        <f t="shared" si="79"/>
        <v>10</v>
      </c>
      <c r="Q886" t="str">
        <f t="shared" si="80"/>
        <v>music</v>
      </c>
      <c r="R886" t="str">
        <f t="shared" si="83"/>
        <v>indie rock</v>
      </c>
      <c r="S886" s="10">
        <f t="shared" si="81"/>
        <v>40981.469282407401</v>
      </c>
      <c r="T886" s="10">
        <f t="shared" si="82"/>
        <v>41040.771527777775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75</v>
      </c>
      <c r="P887" s="5">
        <f t="shared" si="79"/>
        <v>35.714285714285715</v>
      </c>
      <c r="Q887" t="str">
        <f t="shared" si="80"/>
        <v>music</v>
      </c>
      <c r="R887" t="str">
        <f t="shared" si="83"/>
        <v>indie rock</v>
      </c>
      <c r="S887" s="10">
        <f t="shared" si="81"/>
        <v>42713.607766203706</v>
      </c>
      <c r="T887" s="10">
        <f t="shared" si="82"/>
        <v>42734.607766203706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41</v>
      </c>
      <c r="P888" s="5">
        <f t="shared" si="79"/>
        <v>29.285714285714285</v>
      </c>
      <c r="Q888" t="str">
        <f t="shared" si="80"/>
        <v>music</v>
      </c>
      <c r="R888" t="str">
        <f t="shared" si="83"/>
        <v>indie rock</v>
      </c>
      <c r="S888" s="10">
        <f t="shared" si="81"/>
        <v>42603.537187499998</v>
      </c>
      <c r="T888" s="10">
        <f t="shared" si="82"/>
        <v>42628.537187499998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5">
        <f t="shared" si="79"/>
        <v>0</v>
      </c>
      <c r="Q889" t="str">
        <f t="shared" si="80"/>
        <v>music</v>
      </c>
      <c r="R889" t="str">
        <f t="shared" si="83"/>
        <v>indie rock</v>
      </c>
      <c r="S889" s="10">
        <f t="shared" si="81"/>
        <v>41026.62563657407</v>
      </c>
      <c r="T889" s="10">
        <f t="shared" si="82"/>
        <v>41056.62563657407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7.1999999999999993</v>
      </c>
      <c r="P890" s="5">
        <f t="shared" si="79"/>
        <v>18</v>
      </c>
      <c r="Q890" t="str">
        <f t="shared" si="80"/>
        <v>music</v>
      </c>
      <c r="R890" t="str">
        <f t="shared" si="83"/>
        <v>indie rock</v>
      </c>
      <c r="S890" s="10">
        <f t="shared" si="81"/>
        <v>40751.419965277775</v>
      </c>
      <c r="T890" s="10">
        <f t="shared" si="82"/>
        <v>40786.916666666664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9.4412800000000008</v>
      </c>
      <c r="P891" s="5">
        <f t="shared" si="79"/>
        <v>73.760000000000005</v>
      </c>
      <c r="Q891" t="str">
        <f t="shared" si="80"/>
        <v>music</v>
      </c>
      <c r="R891" t="str">
        <f t="shared" si="83"/>
        <v>indie rock</v>
      </c>
      <c r="S891" s="10">
        <f t="shared" si="81"/>
        <v>41887.450729166667</v>
      </c>
      <c r="T891" s="10">
        <f t="shared" si="82"/>
        <v>41917.450729166667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4.1666666666666661</v>
      </c>
      <c r="P892" s="5">
        <f t="shared" si="79"/>
        <v>31.25</v>
      </c>
      <c r="Q892" t="str">
        <f t="shared" si="80"/>
        <v>music</v>
      </c>
      <c r="R892" t="str">
        <f t="shared" si="83"/>
        <v>indie rock</v>
      </c>
      <c r="S892" s="10">
        <f t="shared" si="81"/>
        <v>41569.365497685183</v>
      </c>
      <c r="T892" s="10">
        <f t="shared" si="82"/>
        <v>41599.407164351847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v>
      </c>
      <c r="P893" s="5">
        <f t="shared" si="79"/>
        <v>28.888888888888889</v>
      </c>
      <c r="Q893" t="str">
        <f t="shared" si="80"/>
        <v>music</v>
      </c>
      <c r="R893" t="str">
        <f t="shared" si="83"/>
        <v>indie rock</v>
      </c>
      <c r="S893" s="10">
        <f t="shared" si="81"/>
        <v>41841.698263888888</v>
      </c>
      <c r="T893" s="10">
        <f t="shared" si="82"/>
        <v>41871.698263888888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40.75</v>
      </c>
      <c r="P894" s="5">
        <f t="shared" si="79"/>
        <v>143.8235294117647</v>
      </c>
      <c r="Q894" t="str">
        <f t="shared" si="80"/>
        <v>music</v>
      </c>
      <c r="R894" t="str">
        <f t="shared" si="83"/>
        <v>indie rock</v>
      </c>
      <c r="S894" s="10">
        <f t="shared" si="81"/>
        <v>40303.866701388884</v>
      </c>
      <c r="T894" s="10">
        <f t="shared" si="82"/>
        <v>40390.833333333328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10</v>
      </c>
      <c r="P895" s="5">
        <f t="shared" si="79"/>
        <v>40</v>
      </c>
      <c r="Q895" t="str">
        <f t="shared" si="80"/>
        <v>music</v>
      </c>
      <c r="R895" t="str">
        <f t="shared" si="83"/>
        <v>indie rock</v>
      </c>
      <c r="S895" s="10">
        <f t="shared" si="81"/>
        <v>42065.564386574071</v>
      </c>
      <c r="T895" s="10">
        <f t="shared" si="82"/>
        <v>42095.522719907407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39.17</v>
      </c>
      <c r="P896" s="5">
        <f t="shared" si="79"/>
        <v>147.81132075471697</v>
      </c>
      <c r="Q896" t="str">
        <f t="shared" si="80"/>
        <v>music</v>
      </c>
      <c r="R896" t="str">
        <f t="shared" si="83"/>
        <v>indie rock</v>
      </c>
      <c r="S896" s="10">
        <f t="shared" si="81"/>
        <v>42496.648263888892</v>
      </c>
      <c r="T896" s="10">
        <f t="shared" si="82"/>
        <v>42526.648263888892</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v>
      </c>
      <c r="P897" s="5">
        <f t="shared" si="79"/>
        <v>27.857142857142858</v>
      </c>
      <c r="Q897" t="str">
        <f t="shared" si="80"/>
        <v>music</v>
      </c>
      <c r="R897" t="str">
        <f t="shared" si="83"/>
        <v>indie rock</v>
      </c>
      <c r="S897" s="10">
        <f t="shared" si="81"/>
        <v>40430.794317129628</v>
      </c>
      <c r="T897" s="10">
        <f t="shared" si="82"/>
        <v>40475.794317129628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40</v>
      </c>
      <c r="P898" s="5">
        <f t="shared" si="79"/>
        <v>44.444444444444443</v>
      </c>
      <c r="Q898" t="str">
        <f t="shared" si="80"/>
        <v>music</v>
      </c>
      <c r="R898" t="str">
        <f t="shared" si="83"/>
        <v>indie rock</v>
      </c>
      <c r="S898" s="10">
        <f t="shared" si="81"/>
        <v>42218.539652777778</v>
      </c>
      <c r="T898" s="10">
        <f t="shared" si="82"/>
        <v>42243.833333333336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E899/D899*100</f>
        <v>0</v>
      </c>
      <c r="P899" s="5">
        <f t="shared" ref="P899:P962" si="85">IFERROR(E899/L899,0)</f>
        <v>0</v>
      </c>
      <c r="Q899" t="str">
        <f t="shared" ref="Q899:Q962" si="86">LEFT(N899,SEARCH("/",N899)-1)</f>
        <v>music</v>
      </c>
      <c r="R899" t="str">
        <f t="shared" si="83"/>
        <v>indie rock</v>
      </c>
      <c r="S899" s="10">
        <f t="shared" ref="S899:S962" si="87">J899/60/60/24+DATE(1970,1,1)-8/24</f>
        <v>41211.355416666665</v>
      </c>
      <c r="T899" s="10">
        <f t="shared" ref="T899:T962" si="88">I899/60/60/24+DATE(1970,1,1)-8/24</f>
        <v>41241.39708333333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2.8000000000000003</v>
      </c>
      <c r="P900" s="5">
        <f t="shared" si="85"/>
        <v>35</v>
      </c>
      <c r="Q900" t="str">
        <f t="shared" si="86"/>
        <v>music</v>
      </c>
      <c r="R900" t="str">
        <f t="shared" ref="R900:R963" si="89">RIGHT(N900,LEN(N900)-SEARCH("/",N900))</f>
        <v>indie rock</v>
      </c>
      <c r="S900" s="10">
        <f t="shared" si="87"/>
        <v>40878.424884259257</v>
      </c>
      <c r="T900" s="10">
        <f t="shared" si="88"/>
        <v>40923.424884259257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37.333333333333336</v>
      </c>
      <c r="P901" s="5">
        <f t="shared" si="85"/>
        <v>35</v>
      </c>
      <c r="Q901" t="str">
        <f t="shared" si="86"/>
        <v>music</v>
      </c>
      <c r="R901" t="str">
        <f t="shared" si="89"/>
        <v>indie rock</v>
      </c>
      <c r="S901" s="10">
        <f t="shared" si="87"/>
        <v>40645.765763888885</v>
      </c>
      <c r="T901" s="10">
        <f t="shared" si="88"/>
        <v>40690.765763888885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0.42</v>
      </c>
      <c r="P902" s="5">
        <f t="shared" si="85"/>
        <v>10.5</v>
      </c>
      <c r="Q902" t="str">
        <f t="shared" si="86"/>
        <v>music</v>
      </c>
      <c r="R902" t="str">
        <f t="shared" si="89"/>
        <v>jazz</v>
      </c>
      <c r="S902" s="10">
        <f t="shared" si="87"/>
        <v>42429.516226851854</v>
      </c>
      <c r="T902" s="10">
        <f t="shared" si="88"/>
        <v>42459.474560185183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5">
        <f t="shared" si="85"/>
        <v>0</v>
      </c>
      <c r="Q903" t="str">
        <f t="shared" si="86"/>
        <v>music</v>
      </c>
      <c r="R903" t="str">
        <f t="shared" si="89"/>
        <v>jazz</v>
      </c>
      <c r="S903" s="10">
        <f t="shared" si="87"/>
        <v>40291.478171296294</v>
      </c>
      <c r="T903" s="10">
        <f t="shared" si="88"/>
        <v>40337.46597222222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0.3</v>
      </c>
      <c r="P904" s="5">
        <f t="shared" si="85"/>
        <v>30</v>
      </c>
      <c r="Q904" t="str">
        <f t="shared" si="86"/>
        <v>music</v>
      </c>
      <c r="R904" t="str">
        <f t="shared" si="89"/>
        <v>jazz</v>
      </c>
      <c r="S904" s="10">
        <f t="shared" si="87"/>
        <v>41829.632199074069</v>
      </c>
      <c r="T904" s="10">
        <f t="shared" si="88"/>
        <v>41881.3125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v>
      </c>
      <c r="P905" s="5">
        <f t="shared" si="85"/>
        <v>40</v>
      </c>
      <c r="Q905" t="str">
        <f t="shared" si="86"/>
        <v>music</v>
      </c>
      <c r="R905" t="str">
        <f t="shared" si="89"/>
        <v>jazz</v>
      </c>
      <c r="S905" s="10">
        <f t="shared" si="87"/>
        <v>41149.462731481479</v>
      </c>
      <c r="T905" s="10">
        <f t="shared" si="88"/>
        <v>41174.767361111109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0.30199999999999999</v>
      </c>
      <c r="P906" s="5">
        <f t="shared" si="85"/>
        <v>50.333333333333336</v>
      </c>
      <c r="Q906" t="str">
        <f t="shared" si="86"/>
        <v>music</v>
      </c>
      <c r="R906" t="str">
        <f t="shared" si="89"/>
        <v>jazz</v>
      </c>
      <c r="S906" s="10">
        <f t="shared" si="87"/>
        <v>42341.74695601852</v>
      </c>
      <c r="T906" s="10">
        <f t="shared" si="88"/>
        <v>42371.74695601852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v>
      </c>
      <c r="P907" s="5">
        <f t="shared" si="85"/>
        <v>32.666666666666664</v>
      </c>
      <c r="Q907" t="str">
        <f t="shared" si="86"/>
        <v>music</v>
      </c>
      <c r="R907" t="str">
        <f t="shared" si="89"/>
        <v>jazz</v>
      </c>
      <c r="S907" s="10">
        <f t="shared" si="87"/>
        <v>40506.906550925924</v>
      </c>
      <c r="T907" s="10">
        <f t="shared" si="88"/>
        <v>40566.906550925924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5">
        <f t="shared" si="85"/>
        <v>0</v>
      </c>
      <c r="Q908" t="str">
        <f t="shared" si="86"/>
        <v>music</v>
      </c>
      <c r="R908" t="str">
        <f t="shared" si="89"/>
        <v>jazz</v>
      </c>
      <c r="S908" s="10">
        <f t="shared" si="87"/>
        <v>41680.856365740736</v>
      </c>
      <c r="T908" s="10">
        <f t="shared" si="88"/>
        <v>41710.814699074072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5">
        <f t="shared" si="85"/>
        <v>0</v>
      </c>
      <c r="Q909" t="str">
        <f t="shared" si="86"/>
        <v>music</v>
      </c>
      <c r="R909" t="str">
        <f t="shared" si="89"/>
        <v>jazz</v>
      </c>
      <c r="S909" s="10">
        <f t="shared" si="87"/>
        <v>40766.8590625</v>
      </c>
      <c r="T909" s="10">
        <f t="shared" si="88"/>
        <v>40796.8590625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5">
        <f t="shared" si="85"/>
        <v>0</v>
      </c>
      <c r="Q910" t="str">
        <f t="shared" si="86"/>
        <v>music</v>
      </c>
      <c r="R910" t="str">
        <f t="shared" si="89"/>
        <v>jazz</v>
      </c>
      <c r="S910" s="10">
        <f t="shared" si="87"/>
        <v>40340.468229166661</v>
      </c>
      <c r="T910" s="10">
        <f t="shared" si="88"/>
        <v>40385.874305555553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v>
      </c>
      <c r="P911" s="5">
        <f t="shared" si="85"/>
        <v>65</v>
      </c>
      <c r="Q911" t="str">
        <f t="shared" si="86"/>
        <v>music</v>
      </c>
      <c r="R911" t="str">
        <f t="shared" si="89"/>
        <v>jazz</v>
      </c>
      <c r="S911" s="10">
        <f t="shared" si="87"/>
        <v>41081.356944444444</v>
      </c>
      <c r="T911" s="10">
        <f t="shared" si="88"/>
        <v>41112.833333333328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22.363636363636363</v>
      </c>
      <c r="P912" s="5">
        <f t="shared" si="85"/>
        <v>24.6</v>
      </c>
      <c r="Q912" t="str">
        <f t="shared" si="86"/>
        <v>music</v>
      </c>
      <c r="R912" t="str">
        <f t="shared" si="89"/>
        <v>jazz</v>
      </c>
      <c r="S912" s="10">
        <f t="shared" si="87"/>
        <v>42737.212025462963</v>
      </c>
      <c r="T912" s="10">
        <f t="shared" si="88"/>
        <v>42797.212025462963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5">
        <f t="shared" si="85"/>
        <v>0</v>
      </c>
      <c r="Q913" t="str">
        <f t="shared" si="86"/>
        <v>music</v>
      </c>
      <c r="R913" t="str">
        <f t="shared" si="89"/>
        <v>jazz</v>
      </c>
      <c r="S913" s="10">
        <f t="shared" si="87"/>
        <v>41641.671817129631</v>
      </c>
      <c r="T913" s="10">
        <f t="shared" si="88"/>
        <v>41662.671817129631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0.85714285714285721</v>
      </c>
      <c r="P914" s="5">
        <f t="shared" si="85"/>
        <v>15</v>
      </c>
      <c r="Q914" t="str">
        <f t="shared" si="86"/>
        <v>music</v>
      </c>
      <c r="R914" t="str">
        <f t="shared" si="89"/>
        <v>jazz</v>
      </c>
      <c r="S914" s="10">
        <f t="shared" si="87"/>
        <v>41193.776006944441</v>
      </c>
      <c r="T914" s="10">
        <f t="shared" si="88"/>
        <v>41253.817673611105</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6.6066666666666665</v>
      </c>
      <c r="P915" s="5">
        <f t="shared" si="85"/>
        <v>82.583333333333329</v>
      </c>
      <c r="Q915" t="str">
        <f t="shared" si="86"/>
        <v>music</v>
      </c>
      <c r="R915" t="str">
        <f t="shared" si="89"/>
        <v>jazz</v>
      </c>
      <c r="S915" s="10">
        <f t="shared" si="87"/>
        <v>41003.805775462963</v>
      </c>
      <c r="T915" s="10">
        <f t="shared" si="88"/>
        <v>41033.805775462963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5">
        <f t="shared" si="85"/>
        <v>0</v>
      </c>
      <c r="Q916" t="str">
        <f t="shared" si="86"/>
        <v>music</v>
      </c>
      <c r="R916" t="str">
        <f t="shared" si="89"/>
        <v>jazz</v>
      </c>
      <c r="S916" s="10">
        <f t="shared" si="87"/>
        <v>41116.429942129631</v>
      </c>
      <c r="T916" s="10">
        <f t="shared" si="88"/>
        <v>41146.429942129631</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5.7692307692307692</v>
      </c>
      <c r="P917" s="5">
        <f t="shared" si="85"/>
        <v>41.666666666666664</v>
      </c>
      <c r="Q917" t="str">
        <f t="shared" si="86"/>
        <v>music</v>
      </c>
      <c r="R917" t="str">
        <f t="shared" si="89"/>
        <v>jazz</v>
      </c>
      <c r="S917" s="10">
        <f t="shared" si="87"/>
        <v>40937.346226851849</v>
      </c>
      <c r="T917" s="10">
        <f t="shared" si="88"/>
        <v>40968.874305555553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5">
        <f t="shared" si="85"/>
        <v>0</v>
      </c>
      <c r="Q918" t="str">
        <f t="shared" si="86"/>
        <v>music</v>
      </c>
      <c r="R918" t="str">
        <f t="shared" si="89"/>
        <v>jazz</v>
      </c>
      <c r="S918" s="10">
        <f t="shared" si="87"/>
        <v>40434.520069444443</v>
      </c>
      <c r="T918" s="10">
        <f t="shared" si="88"/>
        <v>40472.875</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0.6</v>
      </c>
      <c r="P919" s="5">
        <f t="shared" si="85"/>
        <v>30</v>
      </c>
      <c r="Q919" t="str">
        <f t="shared" si="86"/>
        <v>music</v>
      </c>
      <c r="R919" t="str">
        <f t="shared" si="89"/>
        <v>jazz</v>
      </c>
      <c r="S919" s="10">
        <f t="shared" si="87"/>
        <v>41802.610300925924</v>
      </c>
      <c r="T919" s="10">
        <f t="shared" si="88"/>
        <v>41833.770833333328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v>
      </c>
      <c r="P920" s="5">
        <f t="shared" si="85"/>
        <v>19.600000000000001</v>
      </c>
      <c r="Q920" t="str">
        <f t="shared" si="86"/>
        <v>music</v>
      </c>
      <c r="R920" t="str">
        <f t="shared" si="89"/>
        <v>jazz</v>
      </c>
      <c r="S920" s="10">
        <f t="shared" si="87"/>
        <v>41944.582881944443</v>
      </c>
      <c r="T920" s="10">
        <f t="shared" si="88"/>
        <v>41974.624548611107</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0.5</v>
      </c>
      <c r="P921" s="5">
        <f t="shared" si="85"/>
        <v>100</v>
      </c>
      <c r="Q921" t="str">
        <f t="shared" si="86"/>
        <v>music</v>
      </c>
      <c r="R921" t="str">
        <f t="shared" si="89"/>
        <v>jazz</v>
      </c>
      <c r="S921" s="10">
        <f t="shared" si="87"/>
        <v>41227.308391203704</v>
      </c>
      <c r="T921" s="10">
        <f t="shared" si="88"/>
        <v>41262.308391203704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5">
        <f t="shared" si="85"/>
        <v>0</v>
      </c>
      <c r="Q922" t="str">
        <f t="shared" si="86"/>
        <v>music</v>
      </c>
      <c r="R922" t="str">
        <f t="shared" si="89"/>
        <v>jazz</v>
      </c>
      <c r="S922" s="10">
        <f t="shared" si="87"/>
        <v>41562.338217592594</v>
      </c>
      <c r="T922" s="10">
        <f t="shared" si="88"/>
        <v>41592.379884259259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30.9</v>
      </c>
      <c r="P923" s="5">
        <f t="shared" si="85"/>
        <v>231.75</v>
      </c>
      <c r="Q923" t="str">
        <f t="shared" si="86"/>
        <v>music</v>
      </c>
      <c r="R923" t="str">
        <f t="shared" si="89"/>
        <v>jazz</v>
      </c>
      <c r="S923" s="10">
        <f t="shared" si="87"/>
        <v>40846.837685185179</v>
      </c>
      <c r="T923" s="10">
        <f t="shared" si="88"/>
        <v>40888.879351851851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21.037037037037038</v>
      </c>
      <c r="P924" s="5">
        <f t="shared" si="85"/>
        <v>189.33333333333334</v>
      </c>
      <c r="Q924" t="str">
        <f t="shared" si="86"/>
        <v>music</v>
      </c>
      <c r="R924" t="str">
        <f t="shared" si="89"/>
        <v>jazz</v>
      </c>
      <c r="S924" s="10">
        <f t="shared" si="87"/>
        <v>41878.19667824074</v>
      </c>
      <c r="T924" s="10">
        <f t="shared" si="88"/>
        <v>41913.19667824074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2.1999999999999997</v>
      </c>
      <c r="P925" s="5">
        <f t="shared" si="85"/>
        <v>55</v>
      </c>
      <c r="Q925" t="str">
        <f t="shared" si="86"/>
        <v>music</v>
      </c>
      <c r="R925" t="str">
        <f t="shared" si="89"/>
        <v>jazz</v>
      </c>
      <c r="S925" s="10">
        <f t="shared" si="87"/>
        <v>41934.626423611109</v>
      </c>
      <c r="T925" s="10">
        <f t="shared" si="88"/>
        <v>41964.668090277781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10.9</v>
      </c>
      <c r="P926" s="5">
        <f t="shared" si="85"/>
        <v>21.8</v>
      </c>
      <c r="Q926" t="str">
        <f t="shared" si="86"/>
        <v>music</v>
      </c>
      <c r="R926" t="str">
        <f t="shared" si="89"/>
        <v>jazz</v>
      </c>
      <c r="S926" s="10">
        <f t="shared" si="87"/>
        <v>41288.609594907408</v>
      </c>
      <c r="T926" s="10">
        <f t="shared" si="88"/>
        <v>41318.609594907408</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2.666666666666667</v>
      </c>
      <c r="P927" s="5">
        <f t="shared" si="85"/>
        <v>32</v>
      </c>
      <c r="Q927" t="str">
        <f t="shared" si="86"/>
        <v>music</v>
      </c>
      <c r="R927" t="str">
        <f t="shared" si="89"/>
        <v>jazz</v>
      </c>
      <c r="S927" s="10">
        <f t="shared" si="87"/>
        <v>41575.547581018516</v>
      </c>
      <c r="T927" s="10">
        <f t="shared" si="88"/>
        <v>41605.58924768518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5">
        <f t="shared" si="85"/>
        <v>0</v>
      </c>
      <c r="Q928" t="str">
        <f t="shared" si="86"/>
        <v>music</v>
      </c>
      <c r="R928" t="str">
        <f t="shared" si="89"/>
        <v>jazz</v>
      </c>
      <c r="S928" s="10">
        <f t="shared" si="87"/>
        <v>40337.686689814815</v>
      </c>
      <c r="T928" s="10">
        <f t="shared" si="88"/>
        <v>40367.611111111109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5">
        <f t="shared" si="85"/>
        <v>0</v>
      </c>
      <c r="Q929" t="str">
        <f t="shared" si="86"/>
        <v>music</v>
      </c>
      <c r="R929" t="str">
        <f t="shared" si="89"/>
        <v>jazz</v>
      </c>
      <c r="S929" s="10">
        <f t="shared" si="87"/>
        <v>41013.489525462959</v>
      </c>
      <c r="T929" s="10">
        <f t="shared" si="88"/>
        <v>41043.489525462959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10.86206896551724</v>
      </c>
      <c r="P930" s="5">
        <f t="shared" si="85"/>
        <v>56.25</v>
      </c>
      <c r="Q930" t="str">
        <f t="shared" si="86"/>
        <v>music</v>
      </c>
      <c r="R930" t="str">
        <f t="shared" si="89"/>
        <v>jazz</v>
      </c>
      <c r="S930" s="10">
        <f t="shared" si="87"/>
        <v>41180.529085648144</v>
      </c>
      <c r="T930" s="10">
        <f t="shared" si="88"/>
        <v>41230.666666666664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5">
        <f t="shared" si="85"/>
        <v>0</v>
      </c>
      <c r="Q931" t="str">
        <f t="shared" si="86"/>
        <v>music</v>
      </c>
      <c r="R931" t="str">
        <f t="shared" si="89"/>
        <v>jazz</v>
      </c>
      <c r="S931" s="10">
        <f t="shared" si="87"/>
        <v>40977.904733796291</v>
      </c>
      <c r="T931" s="10">
        <f t="shared" si="88"/>
        <v>41007.863067129627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38.333333333333336</v>
      </c>
      <c r="P932" s="5">
        <f t="shared" si="85"/>
        <v>69</v>
      </c>
      <c r="Q932" t="str">
        <f t="shared" si="86"/>
        <v>music</v>
      </c>
      <c r="R932" t="str">
        <f t="shared" si="89"/>
        <v>jazz</v>
      </c>
      <c r="S932" s="10">
        <f t="shared" si="87"/>
        <v>40312.582245370366</v>
      </c>
      <c r="T932" s="10">
        <f t="shared" si="88"/>
        <v>40354.563888888886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6.5500000000000007</v>
      </c>
      <c r="P933" s="5">
        <f t="shared" si="85"/>
        <v>18.714285714285715</v>
      </c>
      <c r="Q933" t="str">
        <f t="shared" si="86"/>
        <v>music</v>
      </c>
      <c r="R933" t="str">
        <f t="shared" si="89"/>
        <v>jazz</v>
      </c>
      <c r="S933" s="10">
        <f t="shared" si="87"/>
        <v>41680.026643518519</v>
      </c>
      <c r="T933" s="10">
        <f t="shared" si="88"/>
        <v>41714.583333333328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14.536842105263158</v>
      </c>
      <c r="P934" s="5">
        <f t="shared" si="85"/>
        <v>46.033333333333331</v>
      </c>
      <c r="Q934" t="str">
        <f t="shared" si="86"/>
        <v>music</v>
      </c>
      <c r="R934" t="str">
        <f t="shared" si="89"/>
        <v>jazz</v>
      </c>
      <c r="S934" s="10">
        <f t="shared" si="87"/>
        <v>41310.635937499996</v>
      </c>
      <c r="T934" s="10">
        <f t="shared" si="88"/>
        <v>41355.594270833331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6</v>
      </c>
      <c r="P935" s="5">
        <f t="shared" si="85"/>
        <v>60</v>
      </c>
      <c r="Q935" t="str">
        <f t="shared" si="86"/>
        <v>music</v>
      </c>
      <c r="R935" t="str">
        <f t="shared" si="89"/>
        <v>jazz</v>
      </c>
      <c r="S935" s="10">
        <f t="shared" si="87"/>
        <v>41710.835752314815</v>
      </c>
      <c r="T935" s="10">
        <f t="shared" si="88"/>
        <v>41770.835752314815</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30.4</v>
      </c>
      <c r="P936" s="5">
        <f t="shared" si="85"/>
        <v>50.666666666666664</v>
      </c>
      <c r="Q936" t="str">
        <f t="shared" si="86"/>
        <v>music</v>
      </c>
      <c r="R936" t="str">
        <f t="shared" si="89"/>
        <v>jazz</v>
      </c>
      <c r="S936" s="10">
        <f t="shared" si="87"/>
        <v>41733.403749999998</v>
      </c>
      <c r="T936" s="10">
        <f t="shared" si="88"/>
        <v>41762.916666666664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1.4285714285714286</v>
      </c>
      <c r="P937" s="5">
        <f t="shared" si="85"/>
        <v>25</v>
      </c>
      <c r="Q937" t="str">
        <f t="shared" si="86"/>
        <v>music</v>
      </c>
      <c r="R937" t="str">
        <f t="shared" si="89"/>
        <v>jazz</v>
      </c>
      <c r="S937" s="10">
        <f t="shared" si="87"/>
        <v>42368.000335648147</v>
      </c>
      <c r="T937" s="10">
        <f t="shared" si="88"/>
        <v>42398.000335648147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5">
        <f t="shared" si="85"/>
        <v>0</v>
      </c>
      <c r="Q938" t="str">
        <f t="shared" si="86"/>
        <v>music</v>
      </c>
      <c r="R938" t="str">
        <f t="shared" si="89"/>
        <v>jazz</v>
      </c>
      <c r="S938" s="10">
        <f t="shared" si="87"/>
        <v>40882.690844907404</v>
      </c>
      <c r="T938" s="10">
        <f t="shared" si="88"/>
        <v>40926.5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1.1428571428571428</v>
      </c>
      <c r="P939" s="5">
        <f t="shared" si="85"/>
        <v>20</v>
      </c>
      <c r="Q939" t="str">
        <f t="shared" si="86"/>
        <v>music</v>
      </c>
      <c r="R939" t="str">
        <f t="shared" si="89"/>
        <v>jazz</v>
      </c>
      <c r="S939" s="10">
        <f t="shared" si="87"/>
        <v>41551.464780092589</v>
      </c>
      <c r="T939" s="10">
        <f t="shared" si="88"/>
        <v>41581.50644675926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0.35714285714285715</v>
      </c>
      <c r="P940" s="5">
        <f t="shared" si="85"/>
        <v>25</v>
      </c>
      <c r="Q940" t="str">
        <f t="shared" si="86"/>
        <v>music</v>
      </c>
      <c r="R940" t="str">
        <f t="shared" si="89"/>
        <v>jazz</v>
      </c>
      <c r="S940" s="10">
        <f t="shared" si="87"/>
        <v>41124.14638888889</v>
      </c>
      <c r="T940" s="10">
        <f t="shared" si="88"/>
        <v>41154.14638888889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1.4545454545454546</v>
      </c>
      <c r="P941" s="5">
        <f t="shared" si="85"/>
        <v>20</v>
      </c>
      <c r="Q941" t="str">
        <f t="shared" si="86"/>
        <v>music</v>
      </c>
      <c r="R941" t="str">
        <f t="shared" si="89"/>
        <v>jazz</v>
      </c>
      <c r="S941" s="10">
        <f t="shared" si="87"/>
        <v>41416.429837962962</v>
      </c>
      <c r="T941" s="10">
        <f t="shared" si="88"/>
        <v>41455.498611111107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17.155555555555555</v>
      </c>
      <c r="P942" s="5">
        <f t="shared" si="85"/>
        <v>110.28571428571429</v>
      </c>
      <c r="Q942" t="str">
        <f t="shared" si="86"/>
        <v>technology</v>
      </c>
      <c r="R942" t="str">
        <f t="shared" si="89"/>
        <v>wearables</v>
      </c>
      <c r="S942" s="10">
        <f t="shared" si="87"/>
        <v>42181.675069444442</v>
      </c>
      <c r="T942" s="10">
        <f t="shared" si="88"/>
        <v>42226.675069444442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v>
      </c>
      <c r="P943" s="5">
        <f t="shared" si="85"/>
        <v>37.451612903225808</v>
      </c>
      <c r="Q943" t="str">
        <f t="shared" si="86"/>
        <v>technology</v>
      </c>
      <c r="R943" t="str">
        <f t="shared" si="89"/>
        <v>wearables</v>
      </c>
      <c r="S943" s="10">
        <f t="shared" si="87"/>
        <v>42745.763252314813</v>
      </c>
      <c r="T943" s="10">
        <f t="shared" si="88"/>
        <v>42775.763252314813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8.9066666666666663</v>
      </c>
      <c r="P944" s="5">
        <f t="shared" si="85"/>
        <v>41.75</v>
      </c>
      <c r="Q944" t="str">
        <f t="shared" si="86"/>
        <v>technology</v>
      </c>
      <c r="R944" t="str">
        <f t="shared" si="89"/>
        <v>wearables</v>
      </c>
      <c r="S944" s="10">
        <f t="shared" si="87"/>
        <v>42382.509953703695</v>
      </c>
      <c r="T944" s="10">
        <f t="shared" si="88"/>
        <v>42418.509953703695</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9.6333333333333346</v>
      </c>
      <c r="P945" s="5">
        <f t="shared" si="85"/>
        <v>24.083333333333332</v>
      </c>
      <c r="Q945" t="str">
        <f t="shared" si="86"/>
        <v>technology</v>
      </c>
      <c r="R945" t="str">
        <f t="shared" si="89"/>
        <v>wearables</v>
      </c>
      <c r="S945" s="10">
        <f t="shared" si="87"/>
        <v>42673.334548611114</v>
      </c>
      <c r="T945" s="10">
        <f t="shared" si="88"/>
        <v>42703.376215277771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13.325999999999999</v>
      </c>
      <c r="P946" s="5">
        <f t="shared" si="85"/>
        <v>69.40625</v>
      </c>
      <c r="Q946" t="str">
        <f t="shared" si="86"/>
        <v>technology</v>
      </c>
      <c r="R946" t="str">
        <f t="shared" si="89"/>
        <v>wearables</v>
      </c>
      <c r="S946" s="10">
        <f t="shared" si="87"/>
        <v>42444.250578703701</v>
      </c>
      <c r="T946" s="10">
        <f t="shared" si="88"/>
        <v>42478.249999999993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v>
      </c>
      <c r="P947" s="5">
        <f t="shared" si="85"/>
        <v>155.25</v>
      </c>
      <c r="Q947" t="str">
        <f t="shared" si="86"/>
        <v>technology</v>
      </c>
      <c r="R947" t="str">
        <f t="shared" si="89"/>
        <v>wearables</v>
      </c>
      <c r="S947" s="10">
        <f t="shared" si="87"/>
        <v>42732.539652777778</v>
      </c>
      <c r="T947" s="10">
        <f t="shared" si="88"/>
        <v>42784.665972222218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1.9066666666666665</v>
      </c>
      <c r="P948" s="5">
        <f t="shared" si="85"/>
        <v>57.2</v>
      </c>
      <c r="Q948" t="str">
        <f t="shared" si="86"/>
        <v>technology</v>
      </c>
      <c r="R948" t="str">
        <f t="shared" si="89"/>
        <v>wearables</v>
      </c>
      <c r="S948" s="10">
        <f t="shared" si="87"/>
        <v>42592.417222222219</v>
      </c>
      <c r="T948" s="10">
        <f t="shared" si="88"/>
        <v>42622.417222222219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5">
        <f t="shared" si="85"/>
        <v>0</v>
      </c>
      <c r="Q949" t="str">
        <f t="shared" si="86"/>
        <v>technology</v>
      </c>
      <c r="R949" t="str">
        <f t="shared" si="89"/>
        <v>wearables</v>
      </c>
      <c r="S949" s="10">
        <f t="shared" si="87"/>
        <v>42491.44798611111</v>
      </c>
      <c r="T949" s="10">
        <f t="shared" si="88"/>
        <v>42551.44798611111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12</v>
      </c>
      <c r="P950" s="5">
        <f t="shared" si="85"/>
        <v>60</v>
      </c>
      <c r="Q950" t="str">
        <f t="shared" si="86"/>
        <v>technology</v>
      </c>
      <c r="R950" t="str">
        <f t="shared" si="89"/>
        <v>wearables</v>
      </c>
      <c r="S950" s="10">
        <f t="shared" si="87"/>
        <v>42411.494953703703</v>
      </c>
      <c r="T950" s="10">
        <f t="shared" si="88"/>
        <v>42441.494953703703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v>
      </c>
      <c r="P951" s="5">
        <f t="shared" si="85"/>
        <v>39</v>
      </c>
      <c r="Q951" t="str">
        <f t="shared" si="86"/>
        <v>technology</v>
      </c>
      <c r="R951" t="str">
        <f t="shared" si="89"/>
        <v>wearables</v>
      </c>
      <c r="S951" s="10">
        <f t="shared" si="87"/>
        <v>42360.710370370369</v>
      </c>
      <c r="T951" s="10">
        <f t="shared" si="88"/>
        <v>42420.710370370369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28.04</v>
      </c>
      <c r="P952" s="5">
        <f t="shared" si="85"/>
        <v>58.416666666666664</v>
      </c>
      <c r="Q952" t="str">
        <f t="shared" si="86"/>
        <v>technology</v>
      </c>
      <c r="R952" t="str">
        <f t="shared" si="89"/>
        <v>wearables</v>
      </c>
      <c r="S952" s="10">
        <f t="shared" si="87"/>
        <v>42356.41737268518</v>
      </c>
      <c r="T952" s="10">
        <f t="shared" si="88"/>
        <v>42386.41737268518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38.39</v>
      </c>
      <c r="P953" s="5">
        <f t="shared" si="85"/>
        <v>158.63636363636363</v>
      </c>
      <c r="Q953" t="str">
        <f t="shared" si="86"/>
        <v>technology</v>
      </c>
      <c r="R953" t="str">
        <f t="shared" si="89"/>
        <v>wearables</v>
      </c>
      <c r="S953" s="10">
        <f t="shared" si="87"/>
        <v>42480.32027777777</v>
      </c>
      <c r="T953" s="10">
        <f t="shared" si="88"/>
        <v>42525.32027777777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39.942857142857143</v>
      </c>
      <c r="P954" s="5">
        <f t="shared" si="85"/>
        <v>99.857142857142861</v>
      </c>
      <c r="Q954" t="str">
        <f t="shared" si="86"/>
        <v>technology</v>
      </c>
      <c r="R954" t="str">
        <f t="shared" si="89"/>
        <v>wearables</v>
      </c>
      <c r="S954" s="10">
        <f t="shared" si="87"/>
        <v>42662.280231481483</v>
      </c>
      <c r="T954" s="10">
        <f t="shared" si="88"/>
        <v>42692.321898148148</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0.84</v>
      </c>
      <c r="P955" s="5">
        <f t="shared" si="85"/>
        <v>25.2</v>
      </c>
      <c r="Q955" t="str">
        <f t="shared" si="86"/>
        <v>technology</v>
      </c>
      <c r="R955" t="str">
        <f t="shared" si="89"/>
        <v>wearables</v>
      </c>
      <c r="S955" s="10">
        <f t="shared" si="87"/>
        <v>41998.831006944441</v>
      </c>
      <c r="T955" s="10">
        <f t="shared" si="88"/>
        <v>42028.831006944441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43.406666666666666</v>
      </c>
      <c r="P956" s="5">
        <f t="shared" si="85"/>
        <v>89.191780821917803</v>
      </c>
      <c r="Q956" t="str">
        <f t="shared" si="86"/>
        <v>technology</v>
      </c>
      <c r="R956" t="str">
        <f t="shared" si="89"/>
        <v>wearables</v>
      </c>
      <c r="S956" s="10">
        <f t="shared" si="87"/>
        <v>42194.500451388885</v>
      </c>
      <c r="T956" s="10">
        <f t="shared" si="88"/>
        <v>42236.500451388885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5.6613333333333333</v>
      </c>
      <c r="P957" s="5">
        <f t="shared" si="85"/>
        <v>182.6236559139785</v>
      </c>
      <c r="Q957" t="str">
        <f t="shared" si="86"/>
        <v>technology</v>
      </c>
      <c r="R957" t="str">
        <f t="shared" si="89"/>
        <v>wearables</v>
      </c>
      <c r="S957" s="10">
        <f t="shared" si="87"/>
        <v>42585.961805555555</v>
      </c>
      <c r="T957" s="10">
        <f t="shared" si="88"/>
        <v>42625.961805555555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1.722</v>
      </c>
      <c r="P958" s="5">
        <f t="shared" si="85"/>
        <v>50.647058823529413</v>
      </c>
      <c r="Q958" t="str">
        <f t="shared" si="86"/>
        <v>technology</v>
      </c>
      <c r="R958" t="str">
        <f t="shared" si="89"/>
        <v>wearables</v>
      </c>
      <c r="S958" s="10">
        <f t="shared" si="87"/>
        <v>42060.580543981479</v>
      </c>
      <c r="T958" s="10">
        <f t="shared" si="88"/>
        <v>42120.538877314808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1.9416666666666664</v>
      </c>
      <c r="P959" s="5">
        <f t="shared" si="85"/>
        <v>33.285714285714285</v>
      </c>
      <c r="Q959" t="str">
        <f t="shared" si="86"/>
        <v>technology</v>
      </c>
      <c r="R959" t="str">
        <f t="shared" si="89"/>
        <v>wearables</v>
      </c>
      <c r="S959" s="10">
        <f t="shared" si="87"/>
        <v>42660.219131944446</v>
      </c>
      <c r="T959" s="10">
        <f t="shared" si="88"/>
        <v>42691.260798611103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11.328275684711327</v>
      </c>
      <c r="P960" s="5">
        <f t="shared" si="85"/>
        <v>51.823529411764703</v>
      </c>
      <c r="Q960" t="str">
        <f t="shared" si="86"/>
        <v>technology</v>
      </c>
      <c r="R960" t="str">
        <f t="shared" si="89"/>
        <v>wearables</v>
      </c>
      <c r="S960" s="10">
        <f t="shared" si="87"/>
        <v>42082.469479166662</v>
      </c>
      <c r="T960" s="10">
        <f t="shared" si="88"/>
        <v>42103.874305555553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38.86</v>
      </c>
      <c r="P961" s="5">
        <f t="shared" si="85"/>
        <v>113.62573099415205</v>
      </c>
      <c r="Q961" t="str">
        <f t="shared" si="86"/>
        <v>technology</v>
      </c>
      <c r="R961" t="str">
        <f t="shared" si="89"/>
        <v>wearables</v>
      </c>
      <c r="S961" s="10">
        <f t="shared" si="87"/>
        <v>41992.84103009259</v>
      </c>
      <c r="T961" s="10">
        <f t="shared" si="88"/>
        <v>42022.84103009259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46.100628930817614</v>
      </c>
      <c r="P962" s="5">
        <f t="shared" si="85"/>
        <v>136.46276595744681</v>
      </c>
      <c r="Q962" t="str">
        <f t="shared" si="86"/>
        <v>technology</v>
      </c>
      <c r="R962" t="str">
        <f t="shared" si="89"/>
        <v>wearables</v>
      </c>
      <c r="S962" s="10">
        <f t="shared" si="87"/>
        <v>42766.29346064815</v>
      </c>
      <c r="T962" s="10">
        <f t="shared" si="88"/>
        <v>42808.251793981479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E963/D963*100</f>
        <v>42.188421052631583</v>
      </c>
      <c r="P963" s="5">
        <f t="shared" ref="P963:P1026" si="91">IFERROR(E963/L963,0)</f>
        <v>364.35454545454547</v>
      </c>
      <c r="Q963" t="str">
        <f t="shared" ref="Q963:Q1026" si="92">LEFT(N963,SEARCH("/",N963)-1)</f>
        <v>technology</v>
      </c>
      <c r="R963" t="str">
        <f t="shared" si="89"/>
        <v>wearables</v>
      </c>
      <c r="S963" s="10">
        <f t="shared" ref="S963:S1026" si="93">J963/60/60/24+DATE(1970,1,1)-8/24</f>
        <v>42740.360358796293</v>
      </c>
      <c r="T963" s="10">
        <f t="shared" ref="T963:T1026" si="94">I963/60/60/24+DATE(1970,1,1)-8/24</f>
        <v>42786.458333333336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28.48</v>
      </c>
      <c r="P964" s="5">
        <f t="shared" si="91"/>
        <v>19.243243243243242</v>
      </c>
      <c r="Q964" t="str">
        <f t="shared" si="92"/>
        <v>technology</v>
      </c>
      <c r="R964" t="str">
        <f t="shared" ref="R964:R1027" si="95">RIGHT(N964,LEN(N964)-SEARCH("/",N964))</f>
        <v>wearables</v>
      </c>
      <c r="S964" s="10">
        <f t="shared" si="93"/>
        <v>42373.379085648143</v>
      </c>
      <c r="T964" s="10">
        <f t="shared" si="94"/>
        <v>42411.379085648143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v>
      </c>
      <c r="P965" s="5">
        <f t="shared" si="91"/>
        <v>41.888888888888886</v>
      </c>
      <c r="Q965" t="str">
        <f t="shared" si="92"/>
        <v>technology</v>
      </c>
      <c r="R965" t="str">
        <f t="shared" si="95"/>
        <v>wearables</v>
      </c>
      <c r="S965" s="10">
        <f t="shared" si="93"/>
        <v>42625.302303240744</v>
      </c>
      <c r="T965" s="10">
        <f t="shared" si="94"/>
        <v>42660.302303240744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0.79909090909090907</v>
      </c>
      <c r="P966" s="5">
        <f t="shared" si="91"/>
        <v>30.310344827586206</v>
      </c>
      <c r="Q966" t="str">
        <f t="shared" si="92"/>
        <v>technology</v>
      </c>
      <c r="R966" t="str">
        <f t="shared" si="95"/>
        <v>wearables</v>
      </c>
      <c r="S966" s="10">
        <f t="shared" si="93"/>
        <v>42208.295358796291</v>
      </c>
      <c r="T966" s="10">
        <f t="shared" si="94"/>
        <v>42248.295358796291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1.1919999999999999</v>
      </c>
      <c r="P967" s="5">
        <f t="shared" si="91"/>
        <v>49.666666666666664</v>
      </c>
      <c r="Q967" t="str">
        <f t="shared" si="92"/>
        <v>technology</v>
      </c>
      <c r="R967" t="str">
        <f t="shared" si="95"/>
        <v>wearables</v>
      </c>
      <c r="S967" s="10">
        <f t="shared" si="93"/>
        <v>42636.683402777773</v>
      </c>
      <c r="T967" s="10">
        <f t="shared" si="94"/>
        <v>42668.832638888889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14.799999999999999</v>
      </c>
      <c r="P968" s="5">
        <f t="shared" si="91"/>
        <v>59.2</v>
      </c>
      <c r="Q968" t="str">
        <f t="shared" si="92"/>
        <v>technology</v>
      </c>
      <c r="R968" t="str">
        <f t="shared" si="95"/>
        <v>wearables</v>
      </c>
      <c r="S968" s="10">
        <f t="shared" si="93"/>
        <v>42619.302453703705</v>
      </c>
      <c r="T968" s="10">
        <f t="shared" si="94"/>
        <v>42649.302453703705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17.810000000000002</v>
      </c>
      <c r="P969" s="5">
        <f t="shared" si="91"/>
        <v>43.97530864197531</v>
      </c>
      <c r="Q969" t="str">
        <f t="shared" si="92"/>
        <v>technology</v>
      </c>
      <c r="R969" t="str">
        <f t="shared" si="95"/>
        <v>wearables</v>
      </c>
      <c r="S969" s="10">
        <f t="shared" si="93"/>
        <v>42421.920995370368</v>
      </c>
      <c r="T969" s="10">
        <f t="shared" si="94"/>
        <v>42481.879328703704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v>
      </c>
      <c r="P970" s="5">
        <f t="shared" si="91"/>
        <v>26.5</v>
      </c>
      <c r="Q970" t="str">
        <f t="shared" si="92"/>
        <v>technology</v>
      </c>
      <c r="R970" t="str">
        <f t="shared" si="95"/>
        <v>wearables</v>
      </c>
      <c r="S970" s="10">
        <f t="shared" si="93"/>
        <v>41836.514282407406</v>
      </c>
      <c r="T970" s="10">
        <f t="shared" si="94"/>
        <v>41866.514282407406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46.666666666666664</v>
      </c>
      <c r="P971" s="5">
        <f t="shared" si="91"/>
        <v>1272.7272727272727</v>
      </c>
      <c r="Q971" t="str">
        <f t="shared" si="92"/>
        <v>technology</v>
      </c>
      <c r="R971" t="str">
        <f t="shared" si="95"/>
        <v>wearables</v>
      </c>
      <c r="S971" s="10">
        <f t="shared" si="93"/>
        <v>42741.969988425924</v>
      </c>
      <c r="T971" s="10">
        <f t="shared" si="94"/>
        <v>42774.969988425924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45.92</v>
      </c>
      <c r="P972" s="5">
        <f t="shared" si="91"/>
        <v>164</v>
      </c>
      <c r="Q972" t="str">
        <f t="shared" si="92"/>
        <v>technology</v>
      </c>
      <c r="R972" t="str">
        <f t="shared" si="95"/>
        <v>wearables</v>
      </c>
      <c r="S972" s="10">
        <f t="shared" si="93"/>
        <v>42720.887187499997</v>
      </c>
      <c r="T972" s="10">
        <f t="shared" si="94"/>
        <v>42757.874305555553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0.22599999999999998</v>
      </c>
      <c r="P973" s="5">
        <f t="shared" si="91"/>
        <v>45.2</v>
      </c>
      <c r="Q973" t="str">
        <f t="shared" si="92"/>
        <v>technology</v>
      </c>
      <c r="R973" t="str">
        <f t="shared" si="95"/>
        <v>wearables</v>
      </c>
      <c r="S973" s="10">
        <f t="shared" si="93"/>
        <v>42111.375694444439</v>
      </c>
      <c r="T973" s="10">
        <f t="shared" si="94"/>
        <v>42156.375694444439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34.625</v>
      </c>
      <c r="P974" s="5">
        <f t="shared" si="91"/>
        <v>153.88888888888889</v>
      </c>
      <c r="Q974" t="str">
        <f t="shared" si="92"/>
        <v>technology</v>
      </c>
      <c r="R974" t="str">
        <f t="shared" si="95"/>
        <v>wearables</v>
      </c>
      <c r="S974" s="10">
        <f t="shared" si="93"/>
        <v>41856.532384259255</v>
      </c>
      <c r="T974" s="10">
        <f t="shared" si="94"/>
        <v>41885.957638888889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2.0549999999999997</v>
      </c>
      <c r="P975" s="5">
        <f t="shared" si="91"/>
        <v>51.375</v>
      </c>
      <c r="Q975" t="str">
        <f t="shared" si="92"/>
        <v>technology</v>
      </c>
      <c r="R975" t="str">
        <f t="shared" si="95"/>
        <v>wearables</v>
      </c>
      <c r="S975" s="10">
        <f t="shared" si="93"/>
        <v>42256.681631944441</v>
      </c>
      <c r="T975" s="10">
        <f t="shared" si="94"/>
        <v>42316.723298611112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0.55999999999999994</v>
      </c>
      <c r="P976" s="5">
        <f t="shared" si="91"/>
        <v>93.333333333333329</v>
      </c>
      <c r="Q976" t="str">
        <f t="shared" si="92"/>
        <v>technology</v>
      </c>
      <c r="R976" t="str">
        <f t="shared" si="95"/>
        <v>wearables</v>
      </c>
      <c r="S976" s="10">
        <f t="shared" si="93"/>
        <v>42424.416157407402</v>
      </c>
      <c r="T976" s="10">
        <f t="shared" si="94"/>
        <v>42454.374490740738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2.6069999999999998</v>
      </c>
      <c r="P977" s="5">
        <f t="shared" si="91"/>
        <v>108.625</v>
      </c>
      <c r="Q977" t="str">
        <f t="shared" si="92"/>
        <v>technology</v>
      </c>
      <c r="R977" t="str">
        <f t="shared" si="95"/>
        <v>wearables</v>
      </c>
      <c r="S977" s="10">
        <f t="shared" si="93"/>
        <v>42489.363252314812</v>
      </c>
      <c r="T977" s="10">
        <f t="shared" si="94"/>
        <v>42549.363252314812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v>
      </c>
      <c r="P978" s="5">
        <f t="shared" si="91"/>
        <v>160.5</v>
      </c>
      <c r="Q978" t="str">
        <f t="shared" si="92"/>
        <v>technology</v>
      </c>
      <c r="R978" t="str">
        <f t="shared" si="95"/>
        <v>wearables</v>
      </c>
      <c r="S978" s="10">
        <f t="shared" si="93"/>
        <v>42184.725659722222</v>
      </c>
      <c r="T978" s="10">
        <f t="shared" si="94"/>
        <v>42229.725659722222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33.666666666666664</v>
      </c>
      <c r="P979" s="5">
        <f t="shared" si="91"/>
        <v>75.75</v>
      </c>
      <c r="Q979" t="str">
        <f t="shared" si="92"/>
        <v>technology</v>
      </c>
      <c r="R979" t="str">
        <f t="shared" si="95"/>
        <v>wearables</v>
      </c>
      <c r="S979" s="10">
        <f t="shared" si="93"/>
        <v>42391.608761574076</v>
      </c>
      <c r="T979" s="10">
        <f t="shared" si="94"/>
        <v>42421.608761574076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56.263267182990241</v>
      </c>
      <c r="P980" s="5">
        <f t="shared" si="91"/>
        <v>790.83739837398377</v>
      </c>
      <c r="Q980" t="str">
        <f t="shared" si="92"/>
        <v>technology</v>
      </c>
      <c r="R980" t="str">
        <f t="shared" si="95"/>
        <v>wearables</v>
      </c>
      <c r="S980" s="10">
        <f t="shared" si="93"/>
        <v>42394.975706018515</v>
      </c>
      <c r="T980" s="10">
        <f t="shared" si="94"/>
        <v>42424.975706018515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82.817599999999999</v>
      </c>
      <c r="P981" s="5">
        <f t="shared" si="91"/>
        <v>301.93916666666667</v>
      </c>
      <c r="Q981" t="str">
        <f t="shared" si="92"/>
        <v>technology</v>
      </c>
      <c r="R981" t="str">
        <f t="shared" si="95"/>
        <v>wearables</v>
      </c>
      <c r="S981" s="10">
        <f t="shared" si="93"/>
        <v>42506.083657407398</v>
      </c>
      <c r="T981" s="10">
        <f t="shared" si="94"/>
        <v>42541.457638888889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14.860000000000001</v>
      </c>
      <c r="P982" s="5">
        <f t="shared" si="91"/>
        <v>47.935483870967744</v>
      </c>
      <c r="Q982" t="str">
        <f t="shared" si="92"/>
        <v>technology</v>
      </c>
      <c r="R982" t="str">
        <f t="shared" si="95"/>
        <v>wearables</v>
      </c>
      <c r="S982" s="10">
        <f t="shared" si="93"/>
        <v>41928.570856481478</v>
      </c>
      <c r="T982" s="10">
        <f t="shared" si="94"/>
        <v>41973.612523148149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1.2375123751237513E-2</v>
      </c>
      <c r="P983" s="5">
        <f t="shared" si="91"/>
        <v>2.75</v>
      </c>
      <c r="Q983" t="str">
        <f t="shared" si="92"/>
        <v>technology</v>
      </c>
      <c r="R983" t="str">
        <f t="shared" si="95"/>
        <v>wearables</v>
      </c>
      <c r="S983" s="10">
        <f t="shared" si="93"/>
        <v>41830.613680555551</v>
      </c>
      <c r="T983" s="10">
        <f t="shared" si="94"/>
        <v>41860.613680555551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1.7142857142857144E-2</v>
      </c>
      <c r="P984" s="5">
        <f t="shared" si="91"/>
        <v>1</v>
      </c>
      <c r="Q984" t="str">
        <f t="shared" si="92"/>
        <v>technology</v>
      </c>
      <c r="R984" t="str">
        <f t="shared" si="95"/>
        <v>wearables</v>
      </c>
      <c r="S984" s="10">
        <f t="shared" si="93"/>
        <v>42615.419976851852</v>
      </c>
      <c r="T984" s="10">
        <f t="shared" si="94"/>
        <v>42645.419976851852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29.506136117214709</v>
      </c>
      <c r="P985" s="5">
        <f t="shared" si="91"/>
        <v>171.79329608938548</v>
      </c>
      <c r="Q985" t="str">
        <f t="shared" si="92"/>
        <v>technology</v>
      </c>
      <c r="R985" t="str">
        <f t="shared" si="95"/>
        <v>wearables</v>
      </c>
      <c r="S985" s="10">
        <f t="shared" si="93"/>
        <v>42574.334317129629</v>
      </c>
      <c r="T985" s="10">
        <f t="shared" si="94"/>
        <v>42605.537499999999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v>
      </c>
      <c r="P986" s="5">
        <f t="shared" si="91"/>
        <v>35.333333333333336</v>
      </c>
      <c r="Q986" t="str">
        <f t="shared" si="92"/>
        <v>technology</v>
      </c>
      <c r="R986" t="str">
        <f t="shared" si="95"/>
        <v>wearables</v>
      </c>
      <c r="S986" s="10">
        <f t="shared" si="93"/>
        <v>42060.782499999994</v>
      </c>
      <c r="T986" s="10">
        <f t="shared" si="94"/>
        <v>42090.740833333337</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6.293333333333333</v>
      </c>
      <c r="P987" s="5">
        <f t="shared" si="91"/>
        <v>82.086956521739125</v>
      </c>
      <c r="Q987" t="str">
        <f t="shared" si="92"/>
        <v>technology</v>
      </c>
      <c r="R987" t="str">
        <f t="shared" si="95"/>
        <v>wearables</v>
      </c>
      <c r="S987" s="10">
        <f t="shared" si="93"/>
        <v>42339.634375000001</v>
      </c>
      <c r="T987" s="10">
        <f t="shared" si="94"/>
        <v>42369.624999999993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12.75</v>
      </c>
      <c r="P988" s="5">
        <f t="shared" si="91"/>
        <v>110.8695652173913</v>
      </c>
      <c r="Q988" t="str">
        <f t="shared" si="92"/>
        <v>technology</v>
      </c>
      <c r="R988" t="str">
        <f t="shared" si="95"/>
        <v>wearables</v>
      </c>
      <c r="S988" s="10">
        <f t="shared" si="93"/>
        <v>42324.434027777774</v>
      </c>
      <c r="T988" s="10">
        <f t="shared" si="94"/>
        <v>42378.666666666664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13.22</v>
      </c>
      <c r="P989" s="5">
        <f t="shared" si="91"/>
        <v>161.21951219512195</v>
      </c>
      <c r="Q989" t="str">
        <f t="shared" si="92"/>
        <v>technology</v>
      </c>
      <c r="R989" t="str">
        <f t="shared" si="95"/>
        <v>wearables</v>
      </c>
      <c r="S989" s="10">
        <f t="shared" si="93"/>
        <v>41772.961226851847</v>
      </c>
      <c r="T989" s="10">
        <f t="shared" si="94"/>
        <v>41812.961226851847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5">
        <f t="shared" si="91"/>
        <v>0</v>
      </c>
      <c r="Q990" t="str">
        <f t="shared" si="92"/>
        <v>technology</v>
      </c>
      <c r="R990" t="str">
        <f t="shared" si="95"/>
        <v>wearables</v>
      </c>
      <c r="S990" s="10">
        <f t="shared" si="93"/>
        <v>42614.023437499993</v>
      </c>
      <c r="T990" s="10">
        <f t="shared" si="94"/>
        <v>42644.023437499993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16.77</v>
      </c>
      <c r="P991" s="5">
        <f t="shared" si="91"/>
        <v>52.40625</v>
      </c>
      <c r="Q991" t="str">
        <f t="shared" si="92"/>
        <v>technology</v>
      </c>
      <c r="R991" t="str">
        <f t="shared" si="95"/>
        <v>wearables</v>
      </c>
      <c r="S991" s="10">
        <f t="shared" si="93"/>
        <v>42611.600636574069</v>
      </c>
      <c r="T991" s="10">
        <f t="shared" si="94"/>
        <v>42641.600636574069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0.104</v>
      </c>
      <c r="P992" s="5">
        <f t="shared" si="91"/>
        <v>13</v>
      </c>
      <c r="Q992" t="str">
        <f t="shared" si="92"/>
        <v>technology</v>
      </c>
      <c r="R992" t="str">
        <f t="shared" si="95"/>
        <v>wearables</v>
      </c>
      <c r="S992" s="10">
        <f t="shared" si="93"/>
        <v>41855.450972222221</v>
      </c>
      <c r="T992" s="10">
        <f t="shared" si="94"/>
        <v>41885.450972222221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v>
      </c>
      <c r="P993" s="5">
        <f t="shared" si="91"/>
        <v>30.285714285714285</v>
      </c>
      <c r="Q993" t="str">
        <f t="shared" si="92"/>
        <v>technology</v>
      </c>
      <c r="R993" t="str">
        <f t="shared" si="95"/>
        <v>wearables</v>
      </c>
      <c r="S993" s="10">
        <f t="shared" si="93"/>
        <v>42538.423472222225</v>
      </c>
      <c r="T993" s="10">
        <f t="shared" si="94"/>
        <v>42563.45208333333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0.46699999999999997</v>
      </c>
      <c r="P994" s="5">
        <f t="shared" si="91"/>
        <v>116.75</v>
      </c>
      <c r="Q994" t="str">
        <f t="shared" si="92"/>
        <v>technology</v>
      </c>
      <c r="R994" t="str">
        <f t="shared" si="95"/>
        <v>wearables</v>
      </c>
      <c r="S994" s="10">
        <f t="shared" si="93"/>
        <v>42437.59165509259</v>
      </c>
      <c r="T994" s="10">
        <f t="shared" si="94"/>
        <v>42497.549988425926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25.087142857142858</v>
      </c>
      <c r="P995" s="5">
        <f t="shared" si="91"/>
        <v>89.59693877551021</v>
      </c>
      <c r="Q995" t="str">
        <f t="shared" si="92"/>
        <v>technology</v>
      </c>
      <c r="R995" t="str">
        <f t="shared" si="95"/>
        <v>wearables</v>
      </c>
      <c r="S995" s="10">
        <f t="shared" si="93"/>
        <v>42652.631574074076</v>
      </c>
      <c r="T995" s="10">
        <f t="shared" si="94"/>
        <v>42685.874999999993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2.3345000000000002</v>
      </c>
      <c r="P996" s="5">
        <f t="shared" si="91"/>
        <v>424.45454545454544</v>
      </c>
      <c r="Q996" t="str">
        <f t="shared" si="92"/>
        <v>technology</v>
      </c>
      <c r="R996" t="str">
        <f t="shared" si="95"/>
        <v>wearables</v>
      </c>
      <c r="S996" s="10">
        <f t="shared" si="93"/>
        <v>41920.929745370369</v>
      </c>
      <c r="T996" s="10">
        <f t="shared" si="94"/>
        <v>41973.624305555553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7.26</v>
      </c>
      <c r="P997" s="5">
        <f t="shared" si="91"/>
        <v>80.666666666666671</v>
      </c>
      <c r="Q997" t="str">
        <f t="shared" si="92"/>
        <v>technology</v>
      </c>
      <c r="R997" t="str">
        <f t="shared" si="95"/>
        <v>wearables</v>
      </c>
      <c r="S997" s="10">
        <f t="shared" si="93"/>
        <v>41947.607407407406</v>
      </c>
      <c r="T997" s="10">
        <f t="shared" si="94"/>
        <v>41972.333333333336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v>
      </c>
      <c r="P998" s="5">
        <f t="shared" si="91"/>
        <v>13</v>
      </c>
      <c r="Q998" t="str">
        <f t="shared" si="92"/>
        <v>technology</v>
      </c>
      <c r="R998" t="str">
        <f t="shared" si="95"/>
        <v>wearables</v>
      </c>
      <c r="S998" s="10">
        <f t="shared" si="93"/>
        <v>41817.533101851848</v>
      </c>
      <c r="T998" s="10">
        <f t="shared" si="94"/>
        <v>41847.310416666667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1.3</v>
      </c>
      <c r="P999" s="5">
        <f t="shared" si="91"/>
        <v>8.125</v>
      </c>
      <c r="Q999" t="str">
        <f t="shared" si="92"/>
        <v>technology</v>
      </c>
      <c r="R999" t="str">
        <f t="shared" si="95"/>
        <v>wearables</v>
      </c>
      <c r="S999" s="10">
        <f t="shared" si="93"/>
        <v>41940.769641203704</v>
      </c>
      <c r="T999" s="10">
        <f t="shared" si="94"/>
        <v>41970.811307870368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58.558333333333337</v>
      </c>
      <c r="P1000" s="5">
        <f t="shared" si="91"/>
        <v>153.42794759825327</v>
      </c>
      <c r="Q1000" t="str">
        <f t="shared" si="92"/>
        <v>technology</v>
      </c>
      <c r="R1000" t="str">
        <f t="shared" si="95"/>
        <v>wearables</v>
      </c>
      <c r="S1000" s="10">
        <f t="shared" si="93"/>
        <v>42281.835659722223</v>
      </c>
      <c r="T1000" s="10">
        <f t="shared" si="94"/>
        <v>42326.877326388887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7.7886666666666677</v>
      </c>
      <c r="P1001" s="5">
        <f t="shared" si="91"/>
        <v>292.07499999999999</v>
      </c>
      <c r="Q1001" t="str">
        <f t="shared" si="92"/>
        <v>technology</v>
      </c>
      <c r="R1001" t="str">
        <f t="shared" si="95"/>
        <v>wearables</v>
      </c>
      <c r="S1001" s="10">
        <f t="shared" si="93"/>
        <v>41925.966319444444</v>
      </c>
      <c r="T1001" s="10">
        <f t="shared" si="94"/>
        <v>41956.001388888886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2.2157147647256061</v>
      </c>
      <c r="P1002" s="5">
        <f t="shared" si="91"/>
        <v>3304</v>
      </c>
      <c r="Q1002" t="str">
        <f t="shared" si="92"/>
        <v>technology</v>
      </c>
      <c r="R1002" t="str">
        <f t="shared" si="95"/>
        <v>wearables</v>
      </c>
      <c r="S1002" s="10">
        <f t="shared" si="93"/>
        <v>42748.726388888892</v>
      </c>
      <c r="T1002" s="10">
        <f t="shared" si="94"/>
        <v>42808.68472222222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5">
        <f t="shared" si="91"/>
        <v>1300</v>
      </c>
      <c r="Q1003" t="str">
        <f t="shared" si="92"/>
        <v>technology</v>
      </c>
      <c r="R1003" t="str">
        <f t="shared" si="95"/>
        <v>wearables</v>
      </c>
      <c r="S1003" s="10">
        <f t="shared" si="93"/>
        <v>42720.386724537035</v>
      </c>
      <c r="T1003" s="10">
        <f t="shared" si="94"/>
        <v>42765.386724537035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29.6029602960296</v>
      </c>
      <c r="P1004" s="5">
        <f t="shared" si="91"/>
        <v>134.54545454545453</v>
      </c>
      <c r="Q1004" t="str">
        <f t="shared" si="92"/>
        <v>technology</v>
      </c>
      <c r="R1004" t="str">
        <f t="shared" si="95"/>
        <v>wearables</v>
      </c>
      <c r="S1004" s="10">
        <f t="shared" si="93"/>
        <v>42325.350856481477</v>
      </c>
      <c r="T1004" s="10">
        <f t="shared" si="94"/>
        <v>42354.915972222218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16.055</v>
      </c>
      <c r="P1005" s="5">
        <f t="shared" si="91"/>
        <v>214.06666666666666</v>
      </c>
      <c r="Q1005" t="str">
        <f t="shared" si="92"/>
        <v>technology</v>
      </c>
      <c r="R1005" t="str">
        <f t="shared" si="95"/>
        <v>wearables</v>
      </c>
      <c r="S1005" s="10">
        <f t="shared" si="93"/>
        <v>42780.375706018516</v>
      </c>
      <c r="T1005" s="10">
        <f t="shared" si="94"/>
        <v>42810.334039351852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82.207999999999998</v>
      </c>
      <c r="P1006" s="5">
        <f t="shared" si="91"/>
        <v>216.33684210526314</v>
      </c>
      <c r="Q1006" t="str">
        <f t="shared" si="92"/>
        <v>technology</v>
      </c>
      <c r="R1006" t="str">
        <f t="shared" si="95"/>
        <v>wearables</v>
      </c>
      <c r="S1006" s="10">
        <f t="shared" si="93"/>
        <v>42388.3753125</v>
      </c>
      <c r="T1006" s="10">
        <f t="shared" si="94"/>
        <v>42418.3753125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75.051000000000002</v>
      </c>
      <c r="P1007" s="5">
        <f t="shared" si="91"/>
        <v>932.31055900621118</v>
      </c>
      <c r="Q1007" t="str">
        <f t="shared" si="92"/>
        <v>technology</v>
      </c>
      <c r="R1007" t="str">
        <f t="shared" si="95"/>
        <v>wearables</v>
      </c>
      <c r="S1007" s="10">
        <f t="shared" si="93"/>
        <v>42276.291469907403</v>
      </c>
      <c r="T1007" s="10">
        <f t="shared" si="94"/>
        <v>42307.291469907403</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5.8500000000000005</v>
      </c>
      <c r="P1008" s="5">
        <f t="shared" si="91"/>
        <v>29.25</v>
      </c>
      <c r="Q1008" t="str">
        <f t="shared" si="92"/>
        <v>technology</v>
      </c>
      <c r="R1008" t="str">
        <f t="shared" si="95"/>
        <v>wearables</v>
      </c>
      <c r="S1008" s="10">
        <f t="shared" si="93"/>
        <v>41976.70685185185</v>
      </c>
      <c r="T1008" s="10">
        <f t="shared" si="94"/>
        <v>41984.96597222222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44.32</v>
      </c>
      <c r="P1009" s="5">
        <f t="shared" si="91"/>
        <v>174.94736842105263</v>
      </c>
      <c r="Q1009" t="str">
        <f t="shared" si="92"/>
        <v>technology</v>
      </c>
      <c r="R1009" t="str">
        <f t="shared" si="95"/>
        <v>wearables</v>
      </c>
      <c r="S1009" s="10">
        <f t="shared" si="93"/>
        <v>42676.2502662037</v>
      </c>
      <c r="T1009" s="10">
        <f t="shared" si="94"/>
        <v>42718.291932870365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0.26737967914438499</v>
      </c>
      <c r="P1010" s="5">
        <f t="shared" si="91"/>
        <v>250</v>
      </c>
      <c r="Q1010" t="str">
        <f t="shared" si="92"/>
        <v>technology</v>
      </c>
      <c r="R1010" t="str">
        <f t="shared" si="95"/>
        <v>wearables</v>
      </c>
      <c r="S1010" s="10">
        <f t="shared" si="93"/>
        <v>42702.475868055553</v>
      </c>
      <c r="T1010" s="10">
        <f t="shared" si="94"/>
        <v>42732.475868055553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13.13</v>
      </c>
      <c r="P1011" s="5">
        <f t="shared" si="91"/>
        <v>65</v>
      </c>
      <c r="Q1011" t="str">
        <f t="shared" si="92"/>
        <v>technology</v>
      </c>
      <c r="R1011" t="str">
        <f t="shared" si="95"/>
        <v>wearables</v>
      </c>
      <c r="S1011" s="10">
        <f t="shared" si="93"/>
        <v>42510.271365740737</v>
      </c>
      <c r="T1011" s="10">
        <f t="shared" si="94"/>
        <v>42540.271365740737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0.19088937093275488</v>
      </c>
      <c r="P1012" s="5">
        <f t="shared" si="91"/>
        <v>55</v>
      </c>
      <c r="Q1012" t="str">
        <f t="shared" si="92"/>
        <v>technology</v>
      </c>
      <c r="R1012" t="str">
        <f t="shared" si="95"/>
        <v>wearables</v>
      </c>
      <c r="S1012" s="10">
        <f t="shared" si="93"/>
        <v>42561.496087962958</v>
      </c>
      <c r="T1012" s="10">
        <f t="shared" si="94"/>
        <v>42617.790972222218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0.375</v>
      </c>
      <c r="P1013" s="5">
        <f t="shared" si="91"/>
        <v>75</v>
      </c>
      <c r="Q1013" t="str">
        <f t="shared" si="92"/>
        <v>technology</v>
      </c>
      <c r="R1013" t="str">
        <f t="shared" si="95"/>
        <v>wearables</v>
      </c>
      <c r="S1013" s="10">
        <f t="shared" si="93"/>
        <v>41946.564756944441</v>
      </c>
      <c r="T1013" s="10">
        <f t="shared" si="94"/>
        <v>41991.564756944441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21535.021000000001</v>
      </c>
      <c r="P1014" s="5">
        <f t="shared" si="91"/>
        <v>1389.3561935483872</v>
      </c>
      <c r="Q1014" t="str">
        <f t="shared" si="92"/>
        <v>technology</v>
      </c>
      <c r="R1014" t="str">
        <f t="shared" si="95"/>
        <v>wearables</v>
      </c>
      <c r="S1014" s="10">
        <f t="shared" si="93"/>
        <v>42714.107083333329</v>
      </c>
      <c r="T1014" s="10">
        <f t="shared" si="94"/>
        <v>42759.107083333329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34.527999999999999</v>
      </c>
      <c r="P1015" s="5">
        <f t="shared" si="91"/>
        <v>95.911111111111111</v>
      </c>
      <c r="Q1015" t="str">
        <f t="shared" si="92"/>
        <v>technology</v>
      </c>
      <c r="R1015" t="str">
        <f t="shared" si="95"/>
        <v>wearables</v>
      </c>
      <c r="S1015" s="10">
        <f t="shared" si="93"/>
        <v>42339.500648148147</v>
      </c>
      <c r="T1015" s="10">
        <f t="shared" si="94"/>
        <v>42367.499999999993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30.599999999999998</v>
      </c>
      <c r="P1016" s="5">
        <f t="shared" si="91"/>
        <v>191.25</v>
      </c>
      <c r="Q1016" t="str">
        <f t="shared" si="92"/>
        <v>technology</v>
      </c>
      <c r="R1016" t="str">
        <f t="shared" si="95"/>
        <v>wearables</v>
      </c>
      <c r="S1016" s="10">
        <f t="shared" si="93"/>
        <v>41954.66915509259</v>
      </c>
      <c r="T1016" s="10">
        <f t="shared" si="94"/>
        <v>42004.66915509259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2.666666666666667</v>
      </c>
      <c r="P1017" s="5">
        <f t="shared" si="91"/>
        <v>40</v>
      </c>
      <c r="Q1017" t="str">
        <f t="shared" si="92"/>
        <v>technology</v>
      </c>
      <c r="R1017" t="str">
        <f t="shared" si="95"/>
        <v>wearables</v>
      </c>
      <c r="S1017" s="10">
        <f t="shared" si="93"/>
        <v>42303.545081018521</v>
      </c>
      <c r="T1017" s="10">
        <f t="shared" si="94"/>
        <v>42333.586747685178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v>
      </c>
      <c r="P1018" s="5">
        <f t="shared" si="91"/>
        <v>74.78947368421052</v>
      </c>
      <c r="Q1018" t="str">
        <f t="shared" si="92"/>
        <v>technology</v>
      </c>
      <c r="R1018" t="str">
        <f t="shared" si="95"/>
        <v>wearables</v>
      </c>
      <c r="S1018" s="10">
        <f t="shared" si="93"/>
        <v>42421.773796296293</v>
      </c>
      <c r="T1018" s="10">
        <f t="shared" si="94"/>
        <v>42466.732129629621</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22.878799999999998</v>
      </c>
      <c r="P1019" s="5">
        <f t="shared" si="91"/>
        <v>161.11830985915492</v>
      </c>
      <c r="Q1019" t="str">
        <f t="shared" si="92"/>
        <v>technology</v>
      </c>
      <c r="R1019" t="str">
        <f t="shared" si="95"/>
        <v>wearables</v>
      </c>
      <c r="S1019" s="10">
        <f t="shared" si="93"/>
        <v>42289.341840277775</v>
      </c>
      <c r="T1019" s="10">
        <f t="shared" si="94"/>
        <v>42329.383506944439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v>
      </c>
      <c r="P1020" s="5">
        <f t="shared" si="91"/>
        <v>88.714285714285708</v>
      </c>
      <c r="Q1020" t="str">
        <f t="shared" si="92"/>
        <v>technology</v>
      </c>
      <c r="R1020" t="str">
        <f t="shared" si="95"/>
        <v>wearables</v>
      </c>
      <c r="S1020" s="10">
        <f t="shared" si="93"/>
        <v>42535.158946759257</v>
      </c>
      <c r="T1020" s="10">
        <f t="shared" si="94"/>
        <v>42565.158946759257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47.333333333333336</v>
      </c>
      <c r="P1021" s="5">
        <f t="shared" si="91"/>
        <v>53.25</v>
      </c>
      <c r="Q1021" t="str">
        <f t="shared" si="92"/>
        <v>technology</v>
      </c>
      <c r="R1021" t="str">
        <f t="shared" si="95"/>
        <v>wearables</v>
      </c>
      <c r="S1021" s="10">
        <f t="shared" si="93"/>
        <v>42009.640613425923</v>
      </c>
      <c r="T1021" s="10">
        <f t="shared" si="94"/>
        <v>42039.640613425923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5">
        <f t="shared" si="91"/>
        <v>106.2</v>
      </c>
      <c r="Q1022" t="str">
        <f t="shared" si="92"/>
        <v>music</v>
      </c>
      <c r="R1022" t="str">
        <f t="shared" si="95"/>
        <v>electronic music</v>
      </c>
      <c r="S1022" s="10">
        <f t="shared" si="93"/>
        <v>42126.736215277771</v>
      </c>
      <c r="T1022" s="10">
        <f t="shared" si="94"/>
        <v>42156.699305555558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351.80366666666669</v>
      </c>
      <c r="P1023" s="5">
        <f t="shared" si="91"/>
        <v>22.079728033472804</v>
      </c>
      <c r="Q1023" t="str">
        <f t="shared" si="92"/>
        <v>music</v>
      </c>
      <c r="R1023" t="str">
        <f t="shared" si="95"/>
        <v>electronic music</v>
      </c>
      <c r="S1023" s="10">
        <f t="shared" si="93"/>
        <v>42270.918645833335</v>
      </c>
      <c r="T1023" s="10">
        <f t="shared" si="94"/>
        <v>42293.833333333336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5">
        <f t="shared" si="91"/>
        <v>31.054054054054053</v>
      </c>
      <c r="Q1024" t="str">
        <f t="shared" si="92"/>
        <v>music</v>
      </c>
      <c r="R1024" t="str">
        <f t="shared" si="95"/>
        <v>electronic music</v>
      </c>
      <c r="S1024" s="10">
        <f t="shared" si="93"/>
        <v>42111.313391203708</v>
      </c>
      <c r="T1024" s="10">
        <f t="shared" si="94"/>
        <v>42141.313391203708</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v>
      </c>
      <c r="P1025" s="5">
        <f t="shared" si="91"/>
        <v>36.206106870229007</v>
      </c>
      <c r="Q1025" t="str">
        <f t="shared" si="92"/>
        <v>music</v>
      </c>
      <c r="R1025" t="str">
        <f t="shared" si="95"/>
        <v>electronic music</v>
      </c>
      <c r="S1025" s="10">
        <f t="shared" si="93"/>
        <v>42145.586354166669</v>
      </c>
      <c r="T1025" s="10">
        <f t="shared" si="94"/>
        <v>42175.586354166669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118.63774999999998</v>
      </c>
      <c r="P1026" s="5">
        <f t="shared" si="91"/>
        <v>388.9762295081967</v>
      </c>
      <c r="Q1026" t="str">
        <f t="shared" si="92"/>
        <v>music</v>
      </c>
      <c r="R1026" t="str">
        <f t="shared" si="95"/>
        <v>electronic music</v>
      </c>
      <c r="S1026" s="10">
        <f t="shared" si="93"/>
        <v>42370.247256944444</v>
      </c>
      <c r="T1026" s="10">
        <f t="shared" si="94"/>
        <v>42400.247256944444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E1027/D1027*100</f>
        <v>109.92831428571431</v>
      </c>
      <c r="P1027" s="5">
        <f t="shared" ref="P1027:P1090" si="97">IFERROR(E1027/L1027,0)</f>
        <v>71.848571428571432</v>
      </c>
      <c r="Q1027" t="str">
        <f t="shared" ref="Q1027:Q1090" si="98">LEFT(N1027,SEARCH("/",N1027)-1)</f>
        <v>music</v>
      </c>
      <c r="R1027" t="str">
        <f t="shared" si="95"/>
        <v>electronic music</v>
      </c>
      <c r="S1027" s="10">
        <f t="shared" ref="S1027:S1090" si="99">J1027/60/60/24+DATE(1970,1,1)-8/24</f>
        <v>42049.500428240739</v>
      </c>
      <c r="T1027" s="10">
        <f t="shared" ref="T1027:T1090" si="100">I1027/60/60/24+DATE(1970,1,1)-8/24</f>
        <v>42079.458761574067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5">
        <f t="shared" si="97"/>
        <v>57.381803278688523</v>
      </c>
      <c r="Q1028" t="str">
        <f t="shared" si="98"/>
        <v>music</v>
      </c>
      <c r="R1028" t="str">
        <f t="shared" ref="R1028:R1091" si="101">RIGHT(N1028,LEN(N1028)-SEARCH("/",N1028))</f>
        <v>electronic music</v>
      </c>
      <c r="S1028" s="10">
        <f t="shared" si="99"/>
        <v>42426.074259259258</v>
      </c>
      <c r="T1028" s="10">
        <f t="shared" si="100"/>
        <v>42460.032592592594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103.09292094387415</v>
      </c>
      <c r="P1029" s="5">
        <f t="shared" si="97"/>
        <v>69.666666666666671</v>
      </c>
      <c r="Q1029" t="str">
        <f t="shared" si="98"/>
        <v>music</v>
      </c>
      <c r="R1029" t="str">
        <f t="shared" si="101"/>
        <v>electronic music</v>
      </c>
      <c r="S1029" s="10">
        <f t="shared" si="99"/>
        <v>41904.700775462959</v>
      </c>
      <c r="T1029" s="10">
        <f t="shared" si="100"/>
        <v>41934.700775462959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5">
        <f t="shared" si="97"/>
        <v>45.988235294117644</v>
      </c>
      <c r="Q1030" t="str">
        <f t="shared" si="98"/>
        <v>music</v>
      </c>
      <c r="R1030" t="str">
        <f t="shared" si="101"/>
        <v>electronic music</v>
      </c>
      <c r="S1030" s="10">
        <f t="shared" si="99"/>
        <v>42755.294039351851</v>
      </c>
      <c r="T1030" s="10">
        <f t="shared" si="100"/>
        <v>42800.499999999993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5">
        <f t="shared" si="97"/>
        <v>79.262411347517727</v>
      </c>
      <c r="Q1031" t="str">
        <f t="shared" si="98"/>
        <v>music</v>
      </c>
      <c r="R1031" t="str">
        <f t="shared" si="101"/>
        <v>electronic music</v>
      </c>
      <c r="S1031" s="10">
        <f t="shared" si="99"/>
        <v>42044.378553240742</v>
      </c>
      <c r="T1031" s="10">
        <f t="shared" si="100"/>
        <v>42098.582638888889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342.09999999999997</v>
      </c>
      <c r="P1032" s="5">
        <f t="shared" si="97"/>
        <v>43.031446540880502</v>
      </c>
      <c r="Q1032" t="str">
        <f t="shared" si="98"/>
        <v>music</v>
      </c>
      <c r="R1032" t="str">
        <f t="shared" si="101"/>
        <v>electronic music</v>
      </c>
      <c r="S1032" s="10">
        <f t="shared" si="99"/>
        <v>42611.149872685179</v>
      </c>
      <c r="T1032" s="10">
        <f t="shared" si="100"/>
        <v>42625.149872685179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v>
      </c>
      <c r="P1033" s="5">
        <f t="shared" si="97"/>
        <v>108.48484848484848</v>
      </c>
      <c r="Q1033" t="str">
        <f t="shared" si="98"/>
        <v>music</v>
      </c>
      <c r="R1033" t="str">
        <f t="shared" si="101"/>
        <v>electronic music</v>
      </c>
      <c r="S1033" s="10">
        <f t="shared" si="99"/>
        <v>42324.430671296293</v>
      </c>
      <c r="T1033" s="10">
        <f t="shared" si="100"/>
        <v>42354.430671296293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108.49703703703703</v>
      </c>
      <c r="P1034" s="5">
        <f t="shared" si="97"/>
        <v>61.029583333333335</v>
      </c>
      <c r="Q1034" t="str">
        <f t="shared" si="98"/>
        <v>music</v>
      </c>
      <c r="R1034" t="str">
        <f t="shared" si="101"/>
        <v>electronic music</v>
      </c>
      <c r="S1034" s="10">
        <f t="shared" si="99"/>
        <v>42514.333622685182</v>
      </c>
      <c r="T1034" s="10">
        <f t="shared" si="100"/>
        <v>42544.333622685182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5">
        <f t="shared" si="97"/>
        <v>50.592592592592595</v>
      </c>
      <c r="Q1035" t="str">
        <f t="shared" si="98"/>
        <v>music</v>
      </c>
      <c r="R1035" t="str">
        <f t="shared" si="101"/>
        <v>electronic music</v>
      </c>
      <c r="S1035" s="10">
        <f t="shared" si="99"/>
        <v>42688.399074074077</v>
      </c>
      <c r="T1035" s="10">
        <f t="shared" si="100"/>
        <v>42716.399074074077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v>
      </c>
      <c r="P1036" s="5">
        <f t="shared" si="97"/>
        <v>39.157168674698795</v>
      </c>
      <c r="Q1036" t="str">
        <f t="shared" si="98"/>
        <v>music</v>
      </c>
      <c r="R1036" t="str">
        <f t="shared" si="101"/>
        <v>electronic music</v>
      </c>
      <c r="S1036" s="10">
        <f t="shared" si="99"/>
        <v>42554.833379629628</v>
      </c>
      <c r="T1036" s="10">
        <f t="shared" si="100"/>
        <v>42586.832638888889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5">
        <f t="shared" si="97"/>
        <v>65.15789473684211</v>
      </c>
      <c r="Q1037" t="str">
        <f t="shared" si="98"/>
        <v>music</v>
      </c>
      <c r="R1037" t="str">
        <f t="shared" si="101"/>
        <v>electronic music</v>
      </c>
      <c r="S1037" s="10">
        <f t="shared" si="99"/>
        <v>42016.30810185185</v>
      </c>
      <c r="T1037" s="10">
        <f t="shared" si="100"/>
        <v>42046.30810185185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5">
        <f t="shared" si="97"/>
        <v>23.963127962085309</v>
      </c>
      <c r="Q1038" t="str">
        <f t="shared" si="98"/>
        <v>music</v>
      </c>
      <c r="R1038" t="str">
        <f t="shared" si="101"/>
        <v>electronic music</v>
      </c>
      <c r="S1038" s="10">
        <f t="shared" si="99"/>
        <v>41249.115624999999</v>
      </c>
      <c r="T1038" s="10">
        <f t="shared" si="100"/>
        <v>41281</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102.1</v>
      </c>
      <c r="P1039" s="5">
        <f t="shared" si="97"/>
        <v>48.61904761904762</v>
      </c>
      <c r="Q1039" t="str">
        <f t="shared" si="98"/>
        <v>music</v>
      </c>
      <c r="R1039" t="str">
        <f t="shared" si="101"/>
        <v>electronic music</v>
      </c>
      <c r="S1039" s="10">
        <f t="shared" si="99"/>
        <v>42119.48914351852</v>
      </c>
      <c r="T1039" s="10">
        <f t="shared" si="100"/>
        <v>42141.874999999993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5">
        <f t="shared" si="97"/>
        <v>35.73770491803279</v>
      </c>
      <c r="Q1040" t="str">
        <f t="shared" si="98"/>
        <v>music</v>
      </c>
      <c r="R1040" t="str">
        <f t="shared" si="101"/>
        <v>electronic music</v>
      </c>
      <c r="S1040" s="10">
        <f t="shared" si="99"/>
        <v>42417.898414351854</v>
      </c>
      <c r="T1040" s="10">
        <f t="shared" si="100"/>
        <v>42447.856747685182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128.19999999999999</v>
      </c>
      <c r="P1041" s="5">
        <f t="shared" si="97"/>
        <v>21.366666666666667</v>
      </c>
      <c r="Q1041" t="str">
        <f t="shared" si="98"/>
        <v>music</v>
      </c>
      <c r="R1041" t="str">
        <f t="shared" si="101"/>
        <v>electronic music</v>
      </c>
      <c r="S1041" s="10">
        <f t="shared" si="99"/>
        <v>42691.775995370372</v>
      </c>
      <c r="T1041" s="10">
        <f t="shared" si="100"/>
        <v>42716.999305555553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0.29411764705882354</v>
      </c>
      <c r="P1042" s="5">
        <f t="shared" si="97"/>
        <v>250</v>
      </c>
      <c r="Q1042" t="str">
        <f t="shared" si="98"/>
        <v>journalism</v>
      </c>
      <c r="R1042" t="str">
        <f t="shared" si="101"/>
        <v>audio</v>
      </c>
      <c r="S1042" s="10">
        <f t="shared" si="99"/>
        <v>42579.375104166662</v>
      </c>
      <c r="T1042" s="10">
        <f t="shared" si="100"/>
        <v>42609.375104166662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5">
        <f t="shared" si="97"/>
        <v>0</v>
      </c>
      <c r="Q1043" t="str">
        <f t="shared" si="98"/>
        <v>journalism</v>
      </c>
      <c r="R1043" t="str">
        <f t="shared" si="101"/>
        <v>audio</v>
      </c>
      <c r="S1043" s="10">
        <f t="shared" si="99"/>
        <v>41830.726759259262</v>
      </c>
      <c r="T1043" s="10">
        <f t="shared" si="100"/>
        <v>41850.726759259262</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v>
      </c>
      <c r="P1044" s="5">
        <f t="shared" si="97"/>
        <v>10</v>
      </c>
      <c r="Q1044" t="str">
        <f t="shared" si="98"/>
        <v>journalism</v>
      </c>
      <c r="R1044" t="str">
        <f t="shared" si="101"/>
        <v>audio</v>
      </c>
      <c r="S1044" s="10">
        <f t="shared" si="99"/>
        <v>41851.362824074073</v>
      </c>
      <c r="T1044" s="10">
        <f t="shared" si="100"/>
        <v>41894.083333333328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8.5370000000000008</v>
      </c>
      <c r="P1045" s="5">
        <f t="shared" si="97"/>
        <v>29.236301369863014</v>
      </c>
      <c r="Q1045" t="str">
        <f t="shared" si="98"/>
        <v>journalism</v>
      </c>
      <c r="R1045" t="str">
        <f t="shared" si="101"/>
        <v>audio</v>
      </c>
      <c r="S1045" s="10">
        <f t="shared" si="99"/>
        <v>42113.919618055552</v>
      </c>
      <c r="T1045" s="10">
        <f t="shared" si="100"/>
        <v>42143.919618055552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8.5714285714285715E-2</v>
      </c>
      <c r="P1046" s="5">
        <f t="shared" si="97"/>
        <v>3</v>
      </c>
      <c r="Q1046" t="str">
        <f t="shared" si="98"/>
        <v>journalism</v>
      </c>
      <c r="R1046" t="str">
        <f t="shared" si="101"/>
        <v>audio</v>
      </c>
      <c r="S1046" s="10">
        <f t="shared" si="99"/>
        <v>42011.592604166661</v>
      </c>
      <c r="T1046" s="10">
        <f t="shared" si="100"/>
        <v>42068.518749999996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2.6599999999999997</v>
      </c>
      <c r="P1047" s="5">
        <f t="shared" si="97"/>
        <v>33.25</v>
      </c>
      <c r="Q1047" t="str">
        <f t="shared" si="98"/>
        <v>journalism</v>
      </c>
      <c r="R1047" t="str">
        <f t="shared" si="101"/>
        <v>audio</v>
      </c>
      <c r="S1047" s="10">
        <f t="shared" si="99"/>
        <v>41844.541087962964</v>
      </c>
      <c r="T1047" s="10">
        <f t="shared" si="100"/>
        <v>41874.541087962964</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5">
        <f t="shared" si="97"/>
        <v>0</v>
      </c>
      <c r="Q1048" t="str">
        <f t="shared" si="98"/>
        <v>journalism</v>
      </c>
      <c r="R1048" t="str">
        <f t="shared" si="101"/>
        <v>audio</v>
      </c>
      <c r="S1048" s="10">
        <f t="shared" si="99"/>
        <v>42319.518055555549</v>
      </c>
      <c r="T1048" s="10">
        <f t="shared" si="100"/>
        <v>42364.518055555549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0.05</v>
      </c>
      <c r="P1049" s="5">
        <f t="shared" si="97"/>
        <v>1</v>
      </c>
      <c r="Q1049" t="str">
        <f t="shared" si="98"/>
        <v>journalism</v>
      </c>
      <c r="R1049" t="str">
        <f t="shared" si="101"/>
        <v>audio</v>
      </c>
      <c r="S1049" s="10">
        <f t="shared" si="99"/>
        <v>41918.485127314809</v>
      </c>
      <c r="T1049" s="10">
        <f t="shared" si="100"/>
        <v>41948.52679398148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v>
      </c>
      <c r="P1050" s="5">
        <f t="shared" si="97"/>
        <v>53</v>
      </c>
      <c r="Q1050" t="str">
        <f t="shared" si="98"/>
        <v>journalism</v>
      </c>
      <c r="R1050" t="str">
        <f t="shared" si="101"/>
        <v>audio</v>
      </c>
      <c r="S1050" s="10">
        <f t="shared" si="99"/>
        <v>42597.719780092586</v>
      </c>
      <c r="T1050" s="10">
        <f t="shared" si="100"/>
        <v>42637.719780092586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5">
        <f t="shared" si="97"/>
        <v>0</v>
      </c>
      <c r="Q1051" t="str">
        <f t="shared" si="98"/>
        <v>journalism</v>
      </c>
      <c r="R1051" t="str">
        <f t="shared" si="101"/>
        <v>audio</v>
      </c>
      <c r="S1051" s="10">
        <f t="shared" si="99"/>
        <v>42382.097743055558</v>
      </c>
      <c r="T1051" s="10">
        <f t="shared" si="100"/>
        <v>42412.097743055558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5">
        <f t="shared" si="97"/>
        <v>0</v>
      </c>
      <c r="Q1052" t="str">
        <f t="shared" si="98"/>
        <v>journalism</v>
      </c>
      <c r="R1052" t="str">
        <f t="shared" si="101"/>
        <v>audio</v>
      </c>
      <c r="S1052" s="10">
        <f t="shared" si="99"/>
        <v>42231.463854166665</v>
      </c>
      <c r="T1052" s="10">
        <f t="shared" si="100"/>
        <v>42261.463854166665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5">
        <f t="shared" si="97"/>
        <v>0</v>
      </c>
      <c r="Q1053" t="str">
        <f t="shared" si="98"/>
        <v>journalism</v>
      </c>
      <c r="R1053" t="str">
        <f t="shared" si="101"/>
        <v>audio</v>
      </c>
      <c r="S1053" s="10">
        <f t="shared" si="99"/>
        <v>41849.680844907409</v>
      </c>
      <c r="T1053" s="10">
        <f t="shared" si="100"/>
        <v>41877.680844907409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5">
        <f t="shared" si="97"/>
        <v>0</v>
      </c>
      <c r="Q1054" t="str">
        <f t="shared" si="98"/>
        <v>journalism</v>
      </c>
      <c r="R1054" t="str">
        <f t="shared" si="101"/>
        <v>audio</v>
      </c>
      <c r="S1054" s="10">
        <f t="shared" si="99"/>
        <v>42483.464062499996</v>
      </c>
      <c r="T1054" s="10">
        <f t="shared" si="100"/>
        <v>42527.506249999999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1</v>
      </c>
      <c r="P1055" s="5">
        <f t="shared" si="97"/>
        <v>15</v>
      </c>
      <c r="Q1055" t="str">
        <f t="shared" si="98"/>
        <v>journalism</v>
      </c>
      <c r="R1055" t="str">
        <f t="shared" si="101"/>
        <v>audio</v>
      </c>
      <c r="S1055" s="10">
        <f t="shared" si="99"/>
        <v>42774.839490740742</v>
      </c>
      <c r="T1055" s="10">
        <f t="shared" si="100"/>
        <v>42799.839490740742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5">
        <f t="shared" si="97"/>
        <v>0</v>
      </c>
      <c r="Q1056" t="str">
        <f t="shared" si="98"/>
        <v>journalism</v>
      </c>
      <c r="R1056" t="str">
        <f t="shared" si="101"/>
        <v>audio</v>
      </c>
      <c r="S1056" s="10">
        <f t="shared" si="99"/>
        <v>41831.518506944441</v>
      </c>
      <c r="T1056" s="10">
        <f t="shared" si="100"/>
        <v>41861.583333333328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5">
        <f t="shared" si="97"/>
        <v>0</v>
      </c>
      <c r="Q1057" t="str">
        <f t="shared" si="98"/>
        <v>journalism</v>
      </c>
      <c r="R1057" t="str">
        <f t="shared" si="101"/>
        <v>audio</v>
      </c>
      <c r="S1057" s="10">
        <f t="shared" si="99"/>
        <v>42406.659085648142</v>
      </c>
      <c r="T1057" s="10">
        <f t="shared" si="100"/>
        <v>42436.659085648142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5">
        <f t="shared" si="97"/>
        <v>0</v>
      </c>
      <c r="Q1058" t="str">
        <f t="shared" si="98"/>
        <v>journalism</v>
      </c>
      <c r="R1058" t="str">
        <f t="shared" si="101"/>
        <v>audio</v>
      </c>
      <c r="S1058" s="10">
        <f t="shared" si="99"/>
        <v>42058.386307870365</v>
      </c>
      <c r="T1058" s="10">
        <f t="shared" si="100"/>
        <v>42118.344641203708</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5">
        <f t="shared" si="97"/>
        <v>0</v>
      </c>
      <c r="Q1059" t="str">
        <f t="shared" si="98"/>
        <v>journalism</v>
      </c>
      <c r="R1059" t="str">
        <f t="shared" si="101"/>
        <v>audio</v>
      </c>
      <c r="S1059" s="10">
        <f t="shared" si="99"/>
        <v>42678.537997685176</v>
      </c>
      <c r="T1059" s="10">
        <f t="shared" si="100"/>
        <v>42708.579664351848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5">
        <f t="shared" si="97"/>
        <v>0</v>
      </c>
      <c r="Q1060" t="str">
        <f t="shared" si="98"/>
        <v>journalism</v>
      </c>
      <c r="R1060" t="str">
        <f t="shared" si="101"/>
        <v>audio</v>
      </c>
      <c r="S1060" s="10">
        <f t="shared" si="99"/>
        <v>42047.567627314813</v>
      </c>
      <c r="T1060" s="10">
        <f t="shared" si="100"/>
        <v>42088.666666666664</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5">
        <f t="shared" si="97"/>
        <v>0</v>
      </c>
      <c r="Q1061" t="str">
        <f t="shared" si="98"/>
        <v>journalism</v>
      </c>
      <c r="R1061" t="str">
        <f t="shared" si="101"/>
        <v>audio</v>
      </c>
      <c r="S1061" s="10">
        <f t="shared" si="99"/>
        <v>42046.456666666665</v>
      </c>
      <c r="T1061" s="10">
        <f t="shared" si="100"/>
        <v>42076.415000000001</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1</v>
      </c>
      <c r="P1062" s="5">
        <f t="shared" si="97"/>
        <v>50</v>
      </c>
      <c r="Q1062" t="str">
        <f t="shared" si="98"/>
        <v>journalism</v>
      </c>
      <c r="R1062" t="str">
        <f t="shared" si="101"/>
        <v>audio</v>
      </c>
      <c r="S1062" s="10">
        <f t="shared" si="99"/>
        <v>42079.579780092587</v>
      </c>
      <c r="T1062" s="10">
        <f t="shared" si="100"/>
        <v>42109.579780092587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5">
        <f t="shared" si="97"/>
        <v>0</v>
      </c>
      <c r="Q1063" t="str">
        <f t="shared" si="98"/>
        <v>journalism</v>
      </c>
      <c r="R1063" t="str">
        <f t="shared" si="101"/>
        <v>audio</v>
      </c>
      <c r="S1063" s="10">
        <f t="shared" si="99"/>
        <v>42431.943379629629</v>
      </c>
      <c r="T1063" s="10">
        <f t="shared" si="100"/>
        <v>42491.708333333336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95.477386934673376</v>
      </c>
      <c r="P1064" s="5">
        <f t="shared" si="97"/>
        <v>47.5</v>
      </c>
      <c r="Q1064" t="str">
        <f t="shared" si="98"/>
        <v>journalism</v>
      </c>
      <c r="R1064" t="str">
        <f t="shared" si="101"/>
        <v>audio</v>
      </c>
      <c r="S1064" s="10">
        <f t="shared" si="99"/>
        <v>42556.473854166667</v>
      </c>
      <c r="T1064" s="10">
        <f t="shared" si="100"/>
        <v>42563.473854166667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5">
        <f t="shared" si="97"/>
        <v>0</v>
      </c>
      <c r="Q1065" t="str">
        <f t="shared" si="98"/>
        <v>journalism</v>
      </c>
      <c r="R1065" t="str">
        <f t="shared" si="101"/>
        <v>audio</v>
      </c>
      <c r="S1065" s="10">
        <f t="shared" si="99"/>
        <v>42582.697476851848</v>
      </c>
      <c r="T1065" s="10">
        <f t="shared" si="100"/>
        <v>42612.697476851848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v>
      </c>
      <c r="P1066" s="5">
        <f t="shared" si="97"/>
        <v>65.666666666666671</v>
      </c>
      <c r="Q1066" t="str">
        <f t="shared" si="98"/>
        <v>games</v>
      </c>
      <c r="R1066" t="str">
        <f t="shared" si="101"/>
        <v>video games</v>
      </c>
      <c r="S1066" s="10">
        <f t="shared" si="99"/>
        <v>41416.894710648143</v>
      </c>
      <c r="T1066" s="10">
        <f t="shared" si="100"/>
        <v>41461.894710648143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v>
      </c>
      <c r="P1067" s="5">
        <f t="shared" si="97"/>
        <v>16.2</v>
      </c>
      <c r="Q1067" t="str">
        <f t="shared" si="98"/>
        <v>games</v>
      </c>
      <c r="R1067" t="str">
        <f t="shared" si="101"/>
        <v>video games</v>
      </c>
      <c r="S1067" s="10">
        <f t="shared" si="99"/>
        <v>41661.047708333332</v>
      </c>
      <c r="T1067" s="10">
        <f t="shared" si="100"/>
        <v>41689.047708333332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v>
      </c>
      <c r="P1068" s="5">
        <f t="shared" si="97"/>
        <v>34.128378378378379</v>
      </c>
      <c r="Q1068" t="str">
        <f t="shared" si="98"/>
        <v>games</v>
      </c>
      <c r="R1068" t="str">
        <f t="shared" si="101"/>
        <v>video games</v>
      </c>
      <c r="S1068" s="10">
        <f t="shared" si="99"/>
        <v>41445.629421296297</v>
      </c>
      <c r="T1068" s="10">
        <f t="shared" si="100"/>
        <v>41490.629421296297</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26</v>
      </c>
      <c r="P1069" s="5">
        <f t="shared" si="97"/>
        <v>13</v>
      </c>
      <c r="Q1069" t="str">
        <f t="shared" si="98"/>
        <v>games</v>
      </c>
      <c r="R1069" t="str">
        <f t="shared" si="101"/>
        <v>video games</v>
      </c>
      <c r="S1069" s="10">
        <f t="shared" si="99"/>
        <v>41599.522349537037</v>
      </c>
      <c r="T1069" s="10">
        <f t="shared" si="100"/>
        <v>41629.522349537037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0.15</v>
      </c>
      <c r="P1070" s="5">
        <f t="shared" si="97"/>
        <v>11.25</v>
      </c>
      <c r="Q1070" t="str">
        <f t="shared" si="98"/>
        <v>games</v>
      </c>
      <c r="R1070" t="str">
        <f t="shared" si="101"/>
        <v>video games</v>
      </c>
      <c r="S1070" s="10">
        <f t="shared" si="99"/>
        <v>42440.037777777768</v>
      </c>
      <c r="T1070" s="10">
        <f t="shared" si="100"/>
        <v>42469.996111111112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38.636363636363633</v>
      </c>
      <c r="P1071" s="5">
        <f t="shared" si="97"/>
        <v>40.476190476190474</v>
      </c>
      <c r="Q1071" t="str">
        <f t="shared" si="98"/>
        <v>games</v>
      </c>
      <c r="R1071" t="str">
        <f t="shared" si="101"/>
        <v>video games</v>
      </c>
      <c r="S1071" s="10">
        <f t="shared" si="99"/>
        <v>41571.896516203698</v>
      </c>
      <c r="T1071" s="10">
        <f t="shared" si="100"/>
        <v>41603.93818287037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0.70000000000000007</v>
      </c>
      <c r="P1072" s="5">
        <f t="shared" si="97"/>
        <v>35</v>
      </c>
      <c r="Q1072" t="str">
        <f t="shared" si="98"/>
        <v>games</v>
      </c>
      <c r="R1072" t="str">
        <f t="shared" si="101"/>
        <v>video games</v>
      </c>
      <c r="S1072" s="10">
        <f t="shared" si="99"/>
        <v>41162.678495370368</v>
      </c>
      <c r="T1072" s="10">
        <f t="shared" si="100"/>
        <v>41182.678495370368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5">
        <f t="shared" si="97"/>
        <v>0</v>
      </c>
      <c r="Q1073" t="str">
        <f t="shared" si="98"/>
        <v>games</v>
      </c>
      <c r="R1073" t="str">
        <f t="shared" si="101"/>
        <v>video games</v>
      </c>
      <c r="S1073" s="10">
        <f t="shared" si="99"/>
        <v>42295.420057870368</v>
      </c>
      <c r="T1073" s="10">
        <f t="shared" si="100"/>
        <v>42325.461724537039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6.8000000000000005E-2</v>
      </c>
      <c r="P1074" s="5">
        <f t="shared" si="97"/>
        <v>12.75</v>
      </c>
      <c r="Q1074" t="str">
        <f t="shared" si="98"/>
        <v>games</v>
      </c>
      <c r="R1074" t="str">
        <f t="shared" si="101"/>
        <v>video games</v>
      </c>
      <c r="S1074" s="10">
        <f t="shared" si="99"/>
        <v>41645.498807870368</v>
      </c>
      <c r="T1074" s="10">
        <f t="shared" si="100"/>
        <v>41675.498807870368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1.3333333333333335</v>
      </c>
      <c r="P1075" s="5">
        <f t="shared" si="97"/>
        <v>10</v>
      </c>
      <c r="Q1075" t="str">
        <f t="shared" si="98"/>
        <v>games</v>
      </c>
      <c r="R1075" t="str">
        <f t="shared" si="101"/>
        <v>video games</v>
      </c>
      <c r="S1075" s="10">
        <f t="shared" si="99"/>
        <v>40802.631261574068</v>
      </c>
      <c r="T1075" s="10">
        <f t="shared" si="100"/>
        <v>40832.631261574068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6.3092592592592585</v>
      </c>
      <c r="P1076" s="5">
        <f t="shared" si="97"/>
        <v>113.56666666666666</v>
      </c>
      <c r="Q1076" t="str">
        <f t="shared" si="98"/>
        <v>games</v>
      </c>
      <c r="R1076" t="str">
        <f t="shared" si="101"/>
        <v>video games</v>
      </c>
      <c r="S1076" s="10">
        <f t="shared" si="99"/>
        <v>41612.839641203704</v>
      </c>
      <c r="T1076" s="10">
        <f t="shared" si="100"/>
        <v>41642.839641203704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4.5</v>
      </c>
      <c r="P1077" s="5">
        <f t="shared" si="97"/>
        <v>15</v>
      </c>
      <c r="Q1077" t="str">
        <f t="shared" si="98"/>
        <v>games</v>
      </c>
      <c r="R1077" t="str">
        <f t="shared" si="101"/>
        <v>video games</v>
      </c>
      <c r="S1077" s="10">
        <f t="shared" si="99"/>
        <v>41005.570787037032</v>
      </c>
      <c r="T1077" s="10">
        <f t="shared" si="100"/>
        <v>41035.570787037032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62.765333333333331</v>
      </c>
      <c r="P1078" s="5">
        <f t="shared" si="97"/>
        <v>48.281025641025643</v>
      </c>
      <c r="Q1078" t="str">
        <f t="shared" si="98"/>
        <v>games</v>
      </c>
      <c r="R1078" t="str">
        <f t="shared" si="101"/>
        <v>video games</v>
      </c>
      <c r="S1078" s="10">
        <f t="shared" si="99"/>
        <v>41838.044560185182</v>
      </c>
      <c r="T1078" s="10">
        <f t="shared" si="100"/>
        <v>41893.044560185182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29.376000000000001</v>
      </c>
      <c r="P1079" s="5">
        <f t="shared" si="97"/>
        <v>43.976047904191617</v>
      </c>
      <c r="Q1079" t="str">
        <f t="shared" si="98"/>
        <v>games</v>
      </c>
      <c r="R1079" t="str">
        <f t="shared" si="101"/>
        <v>video games</v>
      </c>
      <c r="S1079" s="10">
        <f t="shared" si="99"/>
        <v>42352.833460648144</v>
      </c>
      <c r="T1079" s="10">
        <f t="shared" si="100"/>
        <v>42382.833460648144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7.5</v>
      </c>
      <c r="P1080" s="5">
        <f t="shared" si="97"/>
        <v>9</v>
      </c>
      <c r="Q1080" t="str">
        <f t="shared" si="98"/>
        <v>games</v>
      </c>
      <c r="R1080" t="str">
        <f t="shared" si="101"/>
        <v>video games</v>
      </c>
      <c r="S1080" s="10">
        <f t="shared" si="99"/>
        <v>40700.862511574072</v>
      </c>
      <c r="T1080" s="10">
        <f t="shared" si="100"/>
        <v>40745.862511574072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2.6076923076923078</v>
      </c>
      <c r="P1081" s="5">
        <f t="shared" si="97"/>
        <v>37.666666666666664</v>
      </c>
      <c r="Q1081" t="str">
        <f t="shared" si="98"/>
        <v>games</v>
      </c>
      <c r="R1081" t="str">
        <f t="shared" si="101"/>
        <v>video games</v>
      </c>
      <c r="S1081" s="10">
        <f t="shared" si="99"/>
        <v>42479.23305555556</v>
      </c>
      <c r="T1081" s="10">
        <f t="shared" si="100"/>
        <v>42504.23305555556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9.1050000000000004</v>
      </c>
      <c r="P1082" s="5">
        <f t="shared" si="97"/>
        <v>18.581632653061224</v>
      </c>
      <c r="Q1082" t="str">
        <f t="shared" si="98"/>
        <v>games</v>
      </c>
      <c r="R1082" t="str">
        <f t="shared" si="101"/>
        <v>video games</v>
      </c>
      <c r="S1082" s="10">
        <f t="shared" si="99"/>
        <v>41739.804780092592</v>
      </c>
      <c r="T1082" s="10">
        <f t="shared" si="100"/>
        <v>41769.804780092592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1.7647058823529412E-2</v>
      </c>
      <c r="P1083" s="5">
        <f t="shared" si="97"/>
        <v>3</v>
      </c>
      <c r="Q1083" t="str">
        <f t="shared" si="98"/>
        <v>games</v>
      </c>
      <c r="R1083" t="str">
        <f t="shared" si="101"/>
        <v>video games</v>
      </c>
      <c r="S1083" s="10">
        <f t="shared" si="99"/>
        <v>42002.593657407408</v>
      </c>
      <c r="T1083" s="10">
        <f t="shared" si="100"/>
        <v>42032.593657407408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0.55999999999999994</v>
      </c>
      <c r="P1084" s="5">
        <f t="shared" si="97"/>
        <v>18.666666666666668</v>
      </c>
      <c r="Q1084" t="str">
        <f t="shared" si="98"/>
        <v>games</v>
      </c>
      <c r="R1084" t="str">
        <f t="shared" si="101"/>
        <v>video games</v>
      </c>
      <c r="S1084" s="10">
        <f t="shared" si="99"/>
        <v>41101.572777777779</v>
      </c>
      <c r="T1084" s="10">
        <f t="shared" si="100"/>
        <v>41131.572777777779</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0.82000000000000006</v>
      </c>
      <c r="P1085" s="5">
        <f t="shared" si="97"/>
        <v>410</v>
      </c>
      <c r="Q1085" t="str">
        <f t="shared" si="98"/>
        <v>games</v>
      </c>
      <c r="R1085" t="str">
        <f t="shared" si="101"/>
        <v>video games</v>
      </c>
      <c r="S1085" s="10">
        <f t="shared" si="99"/>
        <v>41793.326192129629</v>
      </c>
      <c r="T1085" s="10">
        <f t="shared" si="100"/>
        <v>41853.326192129629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5">
        <f t="shared" si="97"/>
        <v>0</v>
      </c>
      <c r="Q1086" t="str">
        <f t="shared" si="98"/>
        <v>games</v>
      </c>
      <c r="R1086" t="str">
        <f t="shared" si="101"/>
        <v>video games</v>
      </c>
      <c r="S1086" s="10">
        <f t="shared" si="99"/>
        <v>41829.578749999993</v>
      </c>
      <c r="T1086" s="10">
        <f t="shared" si="100"/>
        <v>41859.578749999993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v>
      </c>
      <c r="P1087" s="5">
        <f t="shared" si="97"/>
        <v>114</v>
      </c>
      <c r="Q1087" t="str">
        <f t="shared" si="98"/>
        <v>games</v>
      </c>
      <c r="R1087" t="str">
        <f t="shared" si="101"/>
        <v>video games</v>
      </c>
      <c r="S1087" s="10">
        <f t="shared" si="99"/>
        <v>42413.337673611109</v>
      </c>
      <c r="T1087" s="10">
        <f t="shared" si="100"/>
        <v>42443.296006944445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8.3333333333333343E-2</v>
      </c>
      <c r="P1088" s="5">
        <f t="shared" si="97"/>
        <v>7.5</v>
      </c>
      <c r="Q1088" t="str">
        <f t="shared" si="98"/>
        <v>games</v>
      </c>
      <c r="R1088" t="str">
        <f t="shared" si="101"/>
        <v>video games</v>
      </c>
      <c r="S1088" s="10">
        <f t="shared" si="99"/>
        <v>41845.533460648148</v>
      </c>
      <c r="T1088" s="10">
        <f t="shared" si="100"/>
        <v>41875.533460648148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5">
        <f t="shared" si="97"/>
        <v>0</v>
      </c>
      <c r="Q1089" t="str">
        <f t="shared" si="98"/>
        <v>games</v>
      </c>
      <c r="R1089" t="str">
        <f t="shared" si="101"/>
        <v>video games</v>
      </c>
      <c r="S1089" s="10">
        <f t="shared" si="99"/>
        <v>41775.380636574075</v>
      </c>
      <c r="T1089" s="10">
        <f t="shared" si="100"/>
        <v>41805.380636574075</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14.182977777777777</v>
      </c>
      <c r="P1090" s="5">
        <f t="shared" si="97"/>
        <v>43.41727891156463</v>
      </c>
      <c r="Q1090" t="str">
        <f t="shared" si="98"/>
        <v>games</v>
      </c>
      <c r="R1090" t="str">
        <f t="shared" si="101"/>
        <v>video games</v>
      </c>
      <c r="S1090" s="10">
        <f t="shared" si="99"/>
        <v>41723.466053240736</v>
      </c>
      <c r="T1090" s="10">
        <f t="shared" si="100"/>
        <v>41753.466053240736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E1091/D1091*100</f>
        <v>7.8266666666666662</v>
      </c>
      <c r="P1091" s="5">
        <f t="shared" ref="P1091:P1154" si="103">IFERROR(E1091/L1091,0)</f>
        <v>23.959183673469386</v>
      </c>
      <c r="Q1091" t="str">
        <f t="shared" ref="Q1091:Q1154" si="104">LEFT(N1091,SEARCH("/",N1091)-1)</f>
        <v>games</v>
      </c>
      <c r="R1091" t="str">
        <f t="shared" si="101"/>
        <v>video games</v>
      </c>
      <c r="S1091" s="10">
        <f t="shared" ref="S1091:S1154" si="105">J1091/60/60/24+DATE(1970,1,1)-8/24</f>
        <v>42150.856192129628</v>
      </c>
      <c r="T1091" s="10">
        <f t="shared" ref="T1091:T1154" si="106">I1091/60/60/24+DATE(1970,1,1)-8/24</f>
        <v>42180.856192129628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3.8464497269020695E-2</v>
      </c>
      <c r="P1092" s="5">
        <f t="shared" si="103"/>
        <v>5</v>
      </c>
      <c r="Q1092" t="str">
        <f t="shared" si="104"/>
        <v>games</v>
      </c>
      <c r="R1092" t="str">
        <f t="shared" ref="R1092:R1155" si="107">RIGHT(N1092,LEN(N1092)-SEARCH("/",N1092))</f>
        <v>video games</v>
      </c>
      <c r="S1092" s="10">
        <f t="shared" si="105"/>
        <v>42122.852465277778</v>
      </c>
      <c r="T1092" s="10">
        <f t="shared" si="106"/>
        <v>42152.852465277778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12.5</v>
      </c>
      <c r="P1093" s="5">
        <f t="shared" si="103"/>
        <v>12.5</v>
      </c>
      <c r="Q1093" t="str">
        <f t="shared" si="104"/>
        <v>games</v>
      </c>
      <c r="R1093" t="str">
        <f t="shared" si="107"/>
        <v>video games</v>
      </c>
      <c r="S1093" s="10">
        <f t="shared" si="105"/>
        <v>42440.486944444441</v>
      </c>
      <c r="T1093" s="10">
        <f t="shared" si="106"/>
        <v>42470.44527777777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v>
      </c>
      <c r="P1094" s="5">
        <f t="shared" si="103"/>
        <v>3</v>
      </c>
      <c r="Q1094" t="str">
        <f t="shared" si="104"/>
        <v>games</v>
      </c>
      <c r="R1094" t="str">
        <f t="shared" si="107"/>
        <v>video games</v>
      </c>
      <c r="S1094" s="10">
        <f t="shared" si="105"/>
        <v>41249.692569444444</v>
      </c>
      <c r="T1094" s="10">
        <f t="shared" si="106"/>
        <v>41279.692569444444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14.083333333333334</v>
      </c>
      <c r="P1095" s="5">
        <f t="shared" si="103"/>
        <v>10.5625</v>
      </c>
      <c r="Q1095" t="str">
        <f t="shared" si="104"/>
        <v>games</v>
      </c>
      <c r="R1095" t="str">
        <f t="shared" si="107"/>
        <v>video games</v>
      </c>
      <c r="S1095" s="10">
        <f t="shared" si="105"/>
        <v>42396.640474537031</v>
      </c>
      <c r="T1095" s="10">
        <f t="shared" si="106"/>
        <v>42411.640474537031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18.300055555555556</v>
      </c>
      <c r="P1096" s="5">
        <f t="shared" si="103"/>
        <v>122.00037037037038</v>
      </c>
      <c r="Q1096" t="str">
        <f t="shared" si="104"/>
        <v>games</v>
      </c>
      <c r="R1096" t="str">
        <f t="shared" si="107"/>
        <v>video games</v>
      </c>
      <c r="S1096" s="10">
        <f t="shared" si="105"/>
        <v>40795.380011574067</v>
      </c>
      <c r="T1096" s="10">
        <f t="shared" si="106"/>
        <v>40825.380011574067</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v>
      </c>
      <c r="P1097" s="5">
        <f t="shared" si="103"/>
        <v>267.80851063829789</v>
      </c>
      <c r="Q1097" t="str">
        <f t="shared" si="104"/>
        <v>games</v>
      </c>
      <c r="R1097" t="str">
        <f t="shared" si="107"/>
        <v>video games</v>
      </c>
      <c r="S1097" s="10">
        <f t="shared" si="105"/>
        <v>41486.203935185185</v>
      </c>
      <c r="T1097" s="10">
        <f t="shared" si="106"/>
        <v>41516.203935185185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17.933333333333334</v>
      </c>
      <c r="P1098" s="5">
        <f t="shared" si="103"/>
        <v>74.206896551724142</v>
      </c>
      <c r="Q1098" t="str">
        <f t="shared" si="104"/>
        <v>games</v>
      </c>
      <c r="R1098" t="str">
        <f t="shared" si="107"/>
        <v>video games</v>
      </c>
      <c r="S1098" s="10">
        <f t="shared" si="105"/>
        <v>41885.184652777774</v>
      </c>
      <c r="T1098" s="10">
        <f t="shared" si="106"/>
        <v>41915.8125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4.7E-2</v>
      </c>
      <c r="P1099" s="5">
        <f t="shared" si="103"/>
        <v>6.7142857142857144</v>
      </c>
      <c r="Q1099" t="str">
        <f t="shared" si="104"/>
        <v>games</v>
      </c>
      <c r="R1099" t="str">
        <f t="shared" si="107"/>
        <v>video games</v>
      </c>
      <c r="S1099" s="10">
        <f t="shared" si="105"/>
        <v>41660.459224537037</v>
      </c>
      <c r="T1099" s="10">
        <f t="shared" si="106"/>
        <v>41700.459224537037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7.2120000000000006</v>
      </c>
      <c r="P1100" s="5">
        <f t="shared" si="103"/>
        <v>81.954545454545453</v>
      </c>
      <c r="Q1100" t="str">
        <f t="shared" si="104"/>
        <v>games</v>
      </c>
      <c r="R1100" t="str">
        <f t="shared" si="107"/>
        <v>video games</v>
      </c>
      <c r="S1100" s="10">
        <f t="shared" si="105"/>
        <v>41712.429340277777</v>
      </c>
      <c r="T1100" s="10">
        <f t="shared" si="106"/>
        <v>41742.429340277777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0.5</v>
      </c>
      <c r="P1101" s="5">
        <f t="shared" si="103"/>
        <v>25</v>
      </c>
      <c r="Q1101" t="str">
        <f t="shared" si="104"/>
        <v>games</v>
      </c>
      <c r="R1101" t="str">
        <f t="shared" si="107"/>
        <v>video games</v>
      </c>
      <c r="S1101" s="10">
        <f t="shared" si="105"/>
        <v>42107.503101851849</v>
      </c>
      <c r="T1101" s="10">
        <f t="shared" si="106"/>
        <v>42137.503101851849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v>
      </c>
      <c r="P1102" s="5">
        <f t="shared" si="103"/>
        <v>10</v>
      </c>
      <c r="Q1102" t="str">
        <f t="shared" si="104"/>
        <v>games</v>
      </c>
      <c r="R1102" t="str">
        <f t="shared" si="107"/>
        <v>video games</v>
      </c>
      <c r="S1102" s="10">
        <f t="shared" si="105"/>
        <v>42383.777442129627</v>
      </c>
      <c r="T1102" s="10">
        <f t="shared" si="106"/>
        <v>42413.777442129627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4.1000000000000002E-2</v>
      </c>
      <c r="P1103" s="5">
        <f t="shared" si="103"/>
        <v>6.833333333333333</v>
      </c>
      <c r="Q1103" t="str">
        <f t="shared" si="104"/>
        <v>games</v>
      </c>
      <c r="R1103" t="str">
        <f t="shared" si="107"/>
        <v>video games</v>
      </c>
      <c r="S1103" s="10">
        <f t="shared" si="105"/>
        <v>42538.439097222225</v>
      </c>
      <c r="T1103" s="10">
        <f t="shared" si="106"/>
        <v>42565.424999999996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5.3125</v>
      </c>
      <c r="P1104" s="5">
        <f t="shared" si="103"/>
        <v>17.708333333333332</v>
      </c>
      <c r="Q1104" t="str">
        <f t="shared" si="104"/>
        <v>games</v>
      </c>
      <c r="R1104" t="str">
        <f t="shared" si="107"/>
        <v>video games</v>
      </c>
      <c r="S1104" s="10">
        <f t="shared" si="105"/>
        <v>41576.712094907409</v>
      </c>
      <c r="T1104" s="10">
        <f t="shared" si="106"/>
        <v>41616.915972222218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v>
      </c>
      <c r="P1105" s="5">
        <f t="shared" si="103"/>
        <v>16.2</v>
      </c>
      <c r="Q1105" t="str">
        <f t="shared" si="104"/>
        <v>games</v>
      </c>
      <c r="R1105" t="str">
        <f t="shared" si="107"/>
        <v>video games</v>
      </c>
      <c r="S1105" s="10">
        <f t="shared" si="105"/>
        <v>42478.888773148145</v>
      </c>
      <c r="T1105" s="10">
        <f t="shared" si="106"/>
        <v>42538.888773148145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4.9516666666666671</v>
      </c>
      <c r="P1106" s="5">
        <f t="shared" si="103"/>
        <v>80.297297297297291</v>
      </c>
      <c r="Q1106" t="str">
        <f t="shared" si="104"/>
        <v>games</v>
      </c>
      <c r="R1106" t="str">
        <f t="shared" si="107"/>
        <v>video games</v>
      </c>
      <c r="S1106" s="10">
        <f t="shared" si="105"/>
        <v>41771.076631944445</v>
      </c>
      <c r="T1106" s="10">
        <f t="shared" si="106"/>
        <v>41801.076631944445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0.159</v>
      </c>
      <c r="P1107" s="5">
        <f t="shared" si="103"/>
        <v>71.55</v>
      </c>
      <c r="Q1107" t="str">
        <f t="shared" si="104"/>
        <v>games</v>
      </c>
      <c r="R1107" t="str">
        <f t="shared" si="107"/>
        <v>video games</v>
      </c>
      <c r="S1107" s="10">
        <f t="shared" si="105"/>
        <v>41691.802395833329</v>
      </c>
      <c r="T1107" s="10">
        <f t="shared" si="106"/>
        <v>41721.760729166665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41.25</v>
      </c>
      <c r="P1108" s="5">
        <f t="shared" si="103"/>
        <v>23.571428571428573</v>
      </c>
      <c r="Q1108" t="str">
        <f t="shared" si="104"/>
        <v>games</v>
      </c>
      <c r="R1108" t="str">
        <f t="shared" si="107"/>
        <v>video games</v>
      </c>
      <c r="S1108" s="10">
        <f t="shared" si="105"/>
        <v>40973.407118055555</v>
      </c>
      <c r="T1108" s="10">
        <f t="shared" si="106"/>
        <v>41003.365451388883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5">
        <f t="shared" si="103"/>
        <v>0</v>
      </c>
      <c r="Q1109" t="str">
        <f t="shared" si="104"/>
        <v>games</v>
      </c>
      <c r="R1109" t="str">
        <f t="shared" si="107"/>
        <v>video games</v>
      </c>
      <c r="S1109" s="10">
        <f t="shared" si="105"/>
        <v>41813.528055555551</v>
      </c>
      <c r="T1109" s="10">
        <f t="shared" si="106"/>
        <v>41843.528055555551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v>
      </c>
      <c r="P1110" s="5">
        <f t="shared" si="103"/>
        <v>34.88095238095238</v>
      </c>
      <c r="Q1110" t="str">
        <f t="shared" si="104"/>
        <v>games</v>
      </c>
      <c r="R1110" t="str">
        <f t="shared" si="107"/>
        <v>video games</v>
      </c>
      <c r="S1110" s="10">
        <f t="shared" si="105"/>
        <v>40952.30364583333</v>
      </c>
      <c r="T1110" s="10">
        <f t="shared" si="106"/>
        <v>41012.261979166666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0.44999999999999996</v>
      </c>
      <c r="P1111" s="5">
        <f t="shared" si="103"/>
        <v>15</v>
      </c>
      <c r="Q1111" t="str">
        <f t="shared" si="104"/>
        <v>games</v>
      </c>
      <c r="R1111" t="str">
        <f t="shared" si="107"/>
        <v>video games</v>
      </c>
      <c r="S1111" s="10">
        <f t="shared" si="105"/>
        <v>42662.418865740743</v>
      </c>
      <c r="T1111" s="10">
        <f t="shared" si="106"/>
        <v>42692.4605324074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0.51</v>
      </c>
      <c r="P1112" s="5">
        <f t="shared" si="103"/>
        <v>23.181818181818183</v>
      </c>
      <c r="Q1112" t="str">
        <f t="shared" si="104"/>
        <v>games</v>
      </c>
      <c r="R1112" t="str">
        <f t="shared" si="107"/>
        <v>video games</v>
      </c>
      <c r="S1112" s="10">
        <f t="shared" si="105"/>
        <v>41220.59979166666</v>
      </c>
      <c r="T1112" s="10">
        <f t="shared" si="106"/>
        <v>41250.59979166666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0.04</v>
      </c>
      <c r="P1113" s="5">
        <f t="shared" si="103"/>
        <v>1</v>
      </c>
      <c r="Q1113" t="str">
        <f t="shared" si="104"/>
        <v>games</v>
      </c>
      <c r="R1113" t="str">
        <f t="shared" si="107"/>
        <v>video games</v>
      </c>
      <c r="S1113" s="10">
        <f t="shared" si="105"/>
        <v>42346.870254629634</v>
      </c>
      <c r="T1113" s="10">
        <f t="shared" si="106"/>
        <v>42376.870254629634</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35.537409090909087</v>
      </c>
      <c r="P1114" s="5">
        <f t="shared" si="103"/>
        <v>100.23371794871794</v>
      </c>
      <c r="Q1114" t="str">
        <f t="shared" si="104"/>
        <v>games</v>
      </c>
      <c r="R1114" t="str">
        <f t="shared" si="107"/>
        <v>video games</v>
      </c>
      <c r="S1114" s="10">
        <f t="shared" si="105"/>
        <v>41963.426053240742</v>
      </c>
      <c r="T1114" s="10">
        <f t="shared" si="106"/>
        <v>42023.020833333336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0.5</v>
      </c>
      <c r="P1115" s="5">
        <f t="shared" si="103"/>
        <v>5</v>
      </c>
      <c r="Q1115" t="str">
        <f t="shared" si="104"/>
        <v>games</v>
      </c>
      <c r="R1115" t="str">
        <f t="shared" si="107"/>
        <v>video games</v>
      </c>
      <c r="S1115" s="10">
        <f t="shared" si="105"/>
        <v>41835.643749999996</v>
      </c>
      <c r="T1115" s="10">
        <f t="shared" si="106"/>
        <v>41865.643749999996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0.16666666666666669</v>
      </c>
      <c r="P1116" s="5">
        <f t="shared" si="103"/>
        <v>3.3333333333333335</v>
      </c>
      <c r="Q1116" t="str">
        <f t="shared" si="104"/>
        <v>games</v>
      </c>
      <c r="R1116" t="str">
        <f t="shared" si="107"/>
        <v>video games</v>
      </c>
      <c r="S1116" s="10">
        <f t="shared" si="105"/>
        <v>41526.01258101852</v>
      </c>
      <c r="T1116" s="10">
        <f t="shared" si="106"/>
        <v>41556.01258101852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0.13250000000000001</v>
      </c>
      <c r="P1117" s="5">
        <f t="shared" si="103"/>
        <v>13.25</v>
      </c>
      <c r="Q1117" t="str">
        <f t="shared" si="104"/>
        <v>games</v>
      </c>
      <c r="R1117" t="str">
        <f t="shared" si="107"/>
        <v>video games</v>
      </c>
      <c r="S1117" s="10">
        <f t="shared" si="105"/>
        <v>42429.362210648142</v>
      </c>
      <c r="T1117" s="10">
        <f t="shared" si="106"/>
        <v>42459.320543981477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3.5704000000000007E-2</v>
      </c>
      <c r="P1118" s="5">
        <f t="shared" si="103"/>
        <v>17.852</v>
      </c>
      <c r="Q1118" t="str">
        <f t="shared" si="104"/>
        <v>games</v>
      </c>
      <c r="R1118" t="str">
        <f t="shared" si="107"/>
        <v>video games</v>
      </c>
      <c r="S1118" s="10">
        <f t="shared" si="105"/>
        <v>41009.513981481476</v>
      </c>
      <c r="T1118" s="10">
        <f t="shared" si="106"/>
        <v>41069.513981481476</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8.3000000000000007</v>
      </c>
      <c r="P1119" s="5">
        <f t="shared" si="103"/>
        <v>10.375</v>
      </c>
      <c r="Q1119" t="str">
        <f t="shared" si="104"/>
        <v>games</v>
      </c>
      <c r="R1119" t="str">
        <f t="shared" si="107"/>
        <v>video games</v>
      </c>
      <c r="S1119" s="10">
        <f t="shared" si="105"/>
        <v>42333.265196759261</v>
      </c>
      <c r="T1119" s="10">
        <f t="shared" si="106"/>
        <v>42363.265196759261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v>
      </c>
      <c r="P1120" s="5">
        <f t="shared" si="103"/>
        <v>36.333333333333336</v>
      </c>
      <c r="Q1120" t="str">
        <f t="shared" si="104"/>
        <v>games</v>
      </c>
      <c r="R1120" t="str">
        <f t="shared" si="107"/>
        <v>video games</v>
      </c>
      <c r="S1120" s="10">
        <f t="shared" si="105"/>
        <v>41703.833090277774</v>
      </c>
      <c r="T1120" s="10">
        <f t="shared" si="106"/>
        <v>41733.79142361111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0.23809523809523811</v>
      </c>
      <c r="P1121" s="5">
        <f t="shared" si="103"/>
        <v>5</v>
      </c>
      <c r="Q1121" t="str">
        <f t="shared" si="104"/>
        <v>games</v>
      </c>
      <c r="R1121" t="str">
        <f t="shared" si="107"/>
        <v>video games</v>
      </c>
      <c r="S1121" s="10">
        <f t="shared" si="105"/>
        <v>41722.459074074075</v>
      </c>
      <c r="T1121" s="10">
        <f t="shared" si="106"/>
        <v>41735.459074074075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5">
        <f t="shared" si="103"/>
        <v>0</v>
      </c>
      <c r="Q1122" t="str">
        <f t="shared" si="104"/>
        <v>games</v>
      </c>
      <c r="R1122" t="str">
        <f t="shared" si="107"/>
        <v>video games</v>
      </c>
      <c r="S1122" s="10">
        <f t="shared" si="105"/>
        <v>40799.539351851847</v>
      </c>
      <c r="T1122" s="10">
        <f t="shared" si="106"/>
        <v>40844.539351851847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1.1599999999999999E-2</v>
      </c>
      <c r="P1123" s="5">
        <f t="shared" si="103"/>
        <v>5.8</v>
      </c>
      <c r="Q1123" t="str">
        <f t="shared" si="104"/>
        <v>games</v>
      </c>
      <c r="R1123" t="str">
        <f t="shared" si="107"/>
        <v>video games</v>
      </c>
      <c r="S1123" s="10">
        <f t="shared" si="105"/>
        <v>42412.60087962963</v>
      </c>
      <c r="T1123" s="10">
        <f t="shared" si="106"/>
        <v>42442.559212962959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5">
        <f t="shared" si="103"/>
        <v>0</v>
      </c>
      <c r="Q1124" t="str">
        <f t="shared" si="104"/>
        <v>games</v>
      </c>
      <c r="R1124" t="str">
        <f t="shared" si="107"/>
        <v>video games</v>
      </c>
      <c r="S1124" s="10">
        <f t="shared" si="105"/>
        <v>41410.370659722219</v>
      </c>
      <c r="T1124" s="10">
        <f t="shared" si="106"/>
        <v>41424.370659722219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0.22</v>
      </c>
      <c r="P1125" s="5">
        <f t="shared" si="103"/>
        <v>3.6666666666666665</v>
      </c>
      <c r="Q1125" t="str">
        <f t="shared" si="104"/>
        <v>games</v>
      </c>
      <c r="R1125" t="str">
        <f t="shared" si="107"/>
        <v>video games</v>
      </c>
      <c r="S1125" s="10">
        <f t="shared" si="105"/>
        <v>41718.190370370365</v>
      </c>
      <c r="T1125" s="10">
        <f t="shared" si="106"/>
        <v>41748.190370370365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0.47222222222222221</v>
      </c>
      <c r="P1126" s="5">
        <f t="shared" si="103"/>
        <v>60.714285714285715</v>
      </c>
      <c r="Q1126" t="str">
        <f t="shared" si="104"/>
        <v>games</v>
      </c>
      <c r="R1126" t="str">
        <f t="shared" si="107"/>
        <v>mobile games</v>
      </c>
      <c r="S1126" s="10">
        <f t="shared" si="105"/>
        <v>42094.333923611113</v>
      </c>
      <c r="T1126" s="10">
        <f t="shared" si="106"/>
        <v>42124.333923611113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5">
        <f t="shared" si="103"/>
        <v>0</v>
      </c>
      <c r="Q1127" t="str">
        <f t="shared" si="104"/>
        <v>games</v>
      </c>
      <c r="R1127" t="str">
        <f t="shared" si="107"/>
        <v>mobile games</v>
      </c>
      <c r="S1127" s="10">
        <f t="shared" si="105"/>
        <v>42212.290856481479</v>
      </c>
      <c r="T1127" s="10">
        <f t="shared" si="106"/>
        <v>42272.290856481479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0.5</v>
      </c>
      <c r="P1128" s="5">
        <f t="shared" si="103"/>
        <v>5</v>
      </c>
      <c r="Q1128" t="str">
        <f t="shared" si="104"/>
        <v>games</v>
      </c>
      <c r="R1128" t="str">
        <f t="shared" si="107"/>
        <v>mobile games</v>
      </c>
      <c r="S1128" s="10">
        <f t="shared" si="105"/>
        <v>42534.99414351851</v>
      </c>
      <c r="T1128" s="10">
        <f t="shared" si="106"/>
        <v>42564.99414351851</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v>
      </c>
      <c r="P1129" s="5">
        <f t="shared" si="103"/>
        <v>25.434782608695652</v>
      </c>
      <c r="Q1129" t="str">
        <f t="shared" si="104"/>
        <v>games</v>
      </c>
      <c r="R1129" t="str">
        <f t="shared" si="107"/>
        <v>mobile games</v>
      </c>
      <c r="S1129" s="10">
        <f t="shared" si="105"/>
        <v>41926.520833333328</v>
      </c>
      <c r="T1129" s="10">
        <f t="shared" si="106"/>
        <v>41957.562499999993</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0.1</v>
      </c>
      <c r="P1130" s="5">
        <f t="shared" si="103"/>
        <v>1</v>
      </c>
      <c r="Q1130" t="str">
        <f t="shared" si="104"/>
        <v>games</v>
      </c>
      <c r="R1130" t="str">
        <f t="shared" si="107"/>
        <v>mobile games</v>
      </c>
      <c r="S1130" s="10">
        <f t="shared" si="105"/>
        <v>41828.316168981481</v>
      </c>
      <c r="T1130" s="10">
        <f t="shared" si="106"/>
        <v>41858.316168981481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0.105</v>
      </c>
      <c r="P1131" s="5">
        <f t="shared" si="103"/>
        <v>10.5</v>
      </c>
      <c r="Q1131" t="str">
        <f t="shared" si="104"/>
        <v>games</v>
      </c>
      <c r="R1131" t="str">
        <f t="shared" si="107"/>
        <v>mobile games</v>
      </c>
      <c r="S1131" s="10">
        <f t="shared" si="105"/>
        <v>42495.931631944441</v>
      </c>
      <c r="T1131" s="10">
        <f t="shared" si="106"/>
        <v>42525.931631944441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0.22</v>
      </c>
      <c r="P1132" s="5">
        <f t="shared" si="103"/>
        <v>3.6666666666666665</v>
      </c>
      <c r="Q1132" t="str">
        <f t="shared" si="104"/>
        <v>games</v>
      </c>
      <c r="R1132" t="str">
        <f t="shared" si="107"/>
        <v>mobile games</v>
      </c>
      <c r="S1132" s="10">
        <f t="shared" si="105"/>
        <v>41908.663194444445</v>
      </c>
      <c r="T1132" s="10">
        <f t="shared" si="106"/>
        <v>41968.704861111109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5">
        <f t="shared" si="103"/>
        <v>0</v>
      </c>
      <c r="Q1133" t="str">
        <f t="shared" si="104"/>
        <v>games</v>
      </c>
      <c r="R1133" t="str">
        <f t="shared" si="107"/>
        <v>mobile games</v>
      </c>
      <c r="S1133" s="10">
        <f t="shared" si="105"/>
        <v>42332.574861111112</v>
      </c>
      <c r="T1133" s="10">
        <f t="shared" si="106"/>
        <v>42362.574861111112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14.38</v>
      </c>
      <c r="P1134" s="5">
        <f t="shared" si="103"/>
        <v>110.61538461538461</v>
      </c>
      <c r="Q1134" t="str">
        <f t="shared" si="104"/>
        <v>games</v>
      </c>
      <c r="R1134" t="str">
        <f t="shared" si="107"/>
        <v>mobile games</v>
      </c>
      <c r="S1134" s="10">
        <f t="shared" si="105"/>
        <v>42705.782071759262</v>
      </c>
      <c r="T1134" s="10">
        <f t="shared" si="106"/>
        <v>42735.782071759262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0.66666666666666674</v>
      </c>
      <c r="P1135" s="5">
        <f t="shared" si="103"/>
        <v>20</v>
      </c>
      <c r="Q1135" t="str">
        <f t="shared" si="104"/>
        <v>games</v>
      </c>
      <c r="R1135" t="str">
        <f t="shared" si="107"/>
        <v>mobile games</v>
      </c>
      <c r="S1135" s="10">
        <f t="shared" si="105"/>
        <v>41821.073854166665</v>
      </c>
      <c r="T1135" s="10">
        <f t="shared" si="106"/>
        <v>41851.073854166665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4.0000000000000001E-3</v>
      </c>
      <c r="P1136" s="5">
        <f t="shared" si="103"/>
        <v>1</v>
      </c>
      <c r="Q1136" t="str">
        <f t="shared" si="104"/>
        <v>games</v>
      </c>
      <c r="R1136" t="str">
        <f t="shared" si="107"/>
        <v>mobile games</v>
      </c>
      <c r="S1136" s="10">
        <f t="shared" si="105"/>
        <v>41957.95171296296</v>
      </c>
      <c r="T1136" s="10">
        <f t="shared" si="106"/>
        <v>41971.856249999997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5</v>
      </c>
      <c r="P1137" s="5">
        <f t="shared" si="103"/>
        <v>50</v>
      </c>
      <c r="Q1137" t="str">
        <f t="shared" si="104"/>
        <v>games</v>
      </c>
      <c r="R1137" t="str">
        <f t="shared" si="107"/>
        <v>mobile games</v>
      </c>
      <c r="S1137" s="10">
        <f t="shared" si="105"/>
        <v>42558.656180555547</v>
      </c>
      <c r="T1137" s="10">
        <f t="shared" si="106"/>
        <v>42588.656180555547</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6.4439140811455857</v>
      </c>
      <c r="P1138" s="5">
        <f t="shared" si="103"/>
        <v>45</v>
      </c>
      <c r="Q1138" t="str">
        <f t="shared" si="104"/>
        <v>games</v>
      </c>
      <c r="R1138" t="str">
        <f t="shared" si="107"/>
        <v>mobile games</v>
      </c>
      <c r="S1138" s="10">
        <f t="shared" si="105"/>
        <v>42327.338298611103</v>
      </c>
      <c r="T1138" s="10">
        <f t="shared" si="106"/>
        <v>42357.338298611103</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39.5</v>
      </c>
      <c r="P1139" s="5">
        <f t="shared" si="103"/>
        <v>253.2051282051282</v>
      </c>
      <c r="Q1139" t="str">
        <f t="shared" si="104"/>
        <v>games</v>
      </c>
      <c r="R1139" t="str">
        <f t="shared" si="107"/>
        <v>mobile games</v>
      </c>
      <c r="S1139" s="10">
        <f t="shared" si="105"/>
        <v>42453.486354166664</v>
      </c>
      <c r="T1139" s="10">
        <f t="shared" si="106"/>
        <v>42483.486354166664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0.35714285714285715</v>
      </c>
      <c r="P1140" s="5">
        <f t="shared" si="103"/>
        <v>31.25</v>
      </c>
      <c r="Q1140" t="str">
        <f t="shared" si="104"/>
        <v>games</v>
      </c>
      <c r="R1140" t="str">
        <f t="shared" si="107"/>
        <v>mobile games</v>
      </c>
      <c r="S1140" s="10">
        <f t="shared" si="105"/>
        <v>42736.573275462964</v>
      </c>
      <c r="T1140" s="10">
        <f t="shared" si="106"/>
        <v>42756.573275462964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6.25E-2</v>
      </c>
      <c r="P1141" s="5">
        <f t="shared" si="103"/>
        <v>5</v>
      </c>
      <c r="Q1141" t="str">
        <f t="shared" si="104"/>
        <v>games</v>
      </c>
      <c r="R1141" t="str">
        <f t="shared" si="107"/>
        <v>mobile games</v>
      </c>
      <c r="S1141" s="10">
        <f t="shared" si="105"/>
        <v>41975.014189814807</v>
      </c>
      <c r="T1141" s="10">
        <f t="shared" si="106"/>
        <v>42005.014189814807</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5">
        <f t="shared" si="103"/>
        <v>0</v>
      </c>
      <c r="Q1142" t="str">
        <f t="shared" si="104"/>
        <v>games</v>
      </c>
      <c r="R1142" t="str">
        <f t="shared" si="107"/>
        <v>mobile games</v>
      </c>
      <c r="S1142" s="10">
        <f t="shared" si="105"/>
        <v>42192.128715277773</v>
      </c>
      <c r="T1142" s="10">
        <f t="shared" si="106"/>
        <v>42222.128715277773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5">
        <f t="shared" si="103"/>
        <v>0</v>
      </c>
      <c r="Q1143" t="str">
        <f t="shared" si="104"/>
        <v>games</v>
      </c>
      <c r="R1143" t="str">
        <f t="shared" si="107"/>
        <v>mobile games</v>
      </c>
      <c r="S1143" s="10">
        <f t="shared" si="105"/>
        <v>42164.366319444445</v>
      </c>
      <c r="T1143" s="10">
        <f t="shared" si="106"/>
        <v>42194.366319444445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5">
        <f t="shared" si="103"/>
        <v>0</v>
      </c>
      <c r="Q1144" t="str">
        <f t="shared" si="104"/>
        <v>games</v>
      </c>
      <c r="R1144" t="str">
        <f t="shared" si="107"/>
        <v>mobile games</v>
      </c>
      <c r="S1144" s="10">
        <f t="shared" si="105"/>
        <v>42021.672766203708</v>
      </c>
      <c r="T1144" s="10">
        <f t="shared" si="106"/>
        <v>42051.672766203708</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0.41333333333333333</v>
      </c>
      <c r="P1145" s="5">
        <f t="shared" si="103"/>
        <v>23.25</v>
      </c>
      <c r="Q1145" t="str">
        <f t="shared" si="104"/>
        <v>games</v>
      </c>
      <c r="R1145" t="str">
        <f t="shared" si="107"/>
        <v>mobile games</v>
      </c>
      <c r="S1145" s="10">
        <f t="shared" si="105"/>
        <v>42324.860254629624</v>
      </c>
      <c r="T1145" s="10">
        <f t="shared" si="106"/>
        <v>42354.860254629624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5">
        <f t="shared" si="103"/>
        <v>0</v>
      </c>
      <c r="Q1146" t="str">
        <f t="shared" si="104"/>
        <v>food</v>
      </c>
      <c r="R1146" t="str">
        <f t="shared" si="107"/>
        <v>food trucks</v>
      </c>
      <c r="S1146" s="10">
        <f t="shared" si="105"/>
        <v>42092.848611111105</v>
      </c>
      <c r="T1146" s="10">
        <f t="shared" si="106"/>
        <v>42122.848611111105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0.125</v>
      </c>
      <c r="P1147" s="5">
        <f t="shared" si="103"/>
        <v>100</v>
      </c>
      <c r="Q1147" t="str">
        <f t="shared" si="104"/>
        <v>food</v>
      </c>
      <c r="R1147" t="str">
        <f t="shared" si="107"/>
        <v>food trucks</v>
      </c>
      <c r="S1147" s="10">
        <f t="shared" si="105"/>
        <v>41854.414259259262</v>
      </c>
      <c r="T1147" s="10">
        <f t="shared" si="106"/>
        <v>41914.414259259262</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8.8333333333333339</v>
      </c>
      <c r="P1148" s="5">
        <f t="shared" si="103"/>
        <v>44.166666666666664</v>
      </c>
      <c r="Q1148" t="str">
        <f t="shared" si="104"/>
        <v>food</v>
      </c>
      <c r="R1148" t="str">
        <f t="shared" si="107"/>
        <v>food trucks</v>
      </c>
      <c r="S1148" s="10">
        <f t="shared" si="105"/>
        <v>41723.620057870365</v>
      </c>
      <c r="T1148" s="10">
        <f t="shared" si="106"/>
        <v>41761.620057870365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5">
        <f t="shared" si="103"/>
        <v>0</v>
      </c>
      <c r="Q1149" t="str">
        <f t="shared" si="104"/>
        <v>food</v>
      </c>
      <c r="R1149" t="str">
        <f t="shared" si="107"/>
        <v>food trucks</v>
      </c>
      <c r="S1149" s="10">
        <f t="shared" si="105"/>
        <v>41871.638692129629</v>
      </c>
      <c r="T1149" s="10">
        <f t="shared" si="106"/>
        <v>41931.638692129629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0.48666666666666669</v>
      </c>
      <c r="P1150" s="5">
        <f t="shared" si="103"/>
        <v>24.333333333333332</v>
      </c>
      <c r="Q1150" t="str">
        <f t="shared" si="104"/>
        <v>food</v>
      </c>
      <c r="R1150" t="str">
        <f t="shared" si="107"/>
        <v>food trucks</v>
      </c>
      <c r="S1150" s="10">
        <f t="shared" si="105"/>
        <v>42674.837743055548</v>
      </c>
      <c r="T1150" s="10">
        <f t="shared" si="106"/>
        <v>42704.87940972222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0.15</v>
      </c>
      <c r="P1151" s="5">
        <f t="shared" si="103"/>
        <v>37.5</v>
      </c>
      <c r="Q1151" t="str">
        <f t="shared" si="104"/>
        <v>food</v>
      </c>
      <c r="R1151" t="str">
        <f t="shared" si="107"/>
        <v>food trucks</v>
      </c>
      <c r="S1151" s="10">
        <f t="shared" si="105"/>
        <v>42507.376921296294</v>
      </c>
      <c r="T1151" s="10">
        <f t="shared" si="106"/>
        <v>42537.376921296294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10.08</v>
      </c>
      <c r="P1152" s="5">
        <f t="shared" si="103"/>
        <v>42</v>
      </c>
      <c r="Q1152" t="str">
        <f t="shared" si="104"/>
        <v>food</v>
      </c>
      <c r="R1152" t="str">
        <f t="shared" si="107"/>
        <v>food trucks</v>
      </c>
      <c r="S1152" s="10">
        <f t="shared" si="105"/>
        <v>42317.62123842592</v>
      </c>
      <c r="T1152" s="10">
        <f t="shared" si="106"/>
        <v>42377.62123842592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5">
        <f t="shared" si="103"/>
        <v>0</v>
      </c>
      <c r="Q1153" t="str">
        <f t="shared" si="104"/>
        <v>food</v>
      </c>
      <c r="R1153" t="str">
        <f t="shared" si="107"/>
        <v>food trucks</v>
      </c>
      <c r="S1153" s="10">
        <f t="shared" si="105"/>
        <v>42223.769247685181</v>
      </c>
      <c r="T1153" s="10">
        <f t="shared" si="106"/>
        <v>42253.769247685181</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5.6937500000000005</v>
      </c>
      <c r="P1154" s="5">
        <f t="shared" si="103"/>
        <v>60.733333333333334</v>
      </c>
      <c r="Q1154" t="str">
        <f t="shared" si="104"/>
        <v>food</v>
      </c>
      <c r="R1154" t="str">
        <f t="shared" si="107"/>
        <v>food trucks</v>
      </c>
      <c r="S1154" s="10">
        <f t="shared" si="105"/>
        <v>42109.376296296294</v>
      </c>
      <c r="T1154" s="10">
        <f t="shared" si="106"/>
        <v>42139.376296296294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E1155/D1155*100</f>
        <v>0.625</v>
      </c>
      <c r="P1155" s="5">
        <f t="shared" ref="P1155:P1218" si="109">IFERROR(E1155/L1155,0)</f>
        <v>50</v>
      </c>
      <c r="Q1155" t="str">
        <f t="shared" ref="Q1155:Q1218" si="110">LEFT(N1155,SEARCH("/",N1155)-1)</f>
        <v>food</v>
      </c>
      <c r="R1155" t="str">
        <f t="shared" si="107"/>
        <v>food trucks</v>
      </c>
      <c r="S1155" s="10">
        <f t="shared" ref="S1155:S1218" si="111">J1155/60/60/24+DATE(1970,1,1)-8/24</f>
        <v>42143.380844907406</v>
      </c>
      <c r="T1155" s="10">
        <f t="shared" ref="T1155:T1218" si="112">I1155/60/60/24+DATE(1970,1,1)-8/24</f>
        <v>42173.380844907406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v>
      </c>
      <c r="P1156" s="5">
        <f t="shared" si="109"/>
        <v>108.33333333333333</v>
      </c>
      <c r="Q1156" t="str">
        <f t="shared" si="110"/>
        <v>food</v>
      </c>
      <c r="R1156" t="str">
        <f t="shared" ref="R1156:R1219" si="113">RIGHT(N1156,LEN(N1156)-SEARCH("/",N1156))</f>
        <v>food trucks</v>
      </c>
      <c r="S1156" s="10">
        <f t="shared" si="111"/>
        <v>42222.775532407402</v>
      </c>
      <c r="T1156" s="10">
        <f t="shared" si="112"/>
        <v>42252.775532407402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0.752</v>
      </c>
      <c r="P1157" s="5">
        <f t="shared" si="109"/>
        <v>23.5</v>
      </c>
      <c r="Q1157" t="str">
        <f t="shared" si="110"/>
        <v>food</v>
      </c>
      <c r="R1157" t="str">
        <f t="shared" si="113"/>
        <v>food trucks</v>
      </c>
      <c r="S1157" s="10">
        <f t="shared" si="111"/>
        <v>41835.430648148147</v>
      </c>
      <c r="T1157" s="10">
        <f t="shared" si="112"/>
        <v>41865.430648148147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5">
        <f t="shared" si="109"/>
        <v>0</v>
      </c>
      <c r="Q1158" t="str">
        <f t="shared" si="110"/>
        <v>food</v>
      </c>
      <c r="R1158" t="str">
        <f t="shared" si="113"/>
        <v>food trucks</v>
      </c>
      <c r="S1158" s="10">
        <f t="shared" si="111"/>
        <v>42028.737986111104</v>
      </c>
      <c r="T1158" s="10">
        <f t="shared" si="112"/>
        <v>42058.737986111104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v>
      </c>
      <c r="P1159" s="5">
        <f t="shared" si="109"/>
        <v>50.333333333333336</v>
      </c>
      <c r="Q1159" t="str">
        <f t="shared" si="110"/>
        <v>food</v>
      </c>
      <c r="R1159" t="str">
        <f t="shared" si="113"/>
        <v>food trucks</v>
      </c>
      <c r="S1159" s="10">
        <f t="shared" si="111"/>
        <v>41918.294907407406</v>
      </c>
      <c r="T1159" s="10">
        <f t="shared" si="112"/>
        <v>41978.336574074077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0.46666666666666673</v>
      </c>
      <c r="P1160" s="5">
        <f t="shared" si="109"/>
        <v>11.666666666666666</v>
      </c>
      <c r="Q1160" t="str">
        <f t="shared" si="110"/>
        <v>food</v>
      </c>
      <c r="R1160" t="str">
        <f t="shared" si="113"/>
        <v>food trucks</v>
      </c>
      <c r="S1160" s="10">
        <f t="shared" si="111"/>
        <v>41951.758425925924</v>
      </c>
      <c r="T1160" s="10">
        <f t="shared" si="112"/>
        <v>41981.758425925924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5">
        <f t="shared" si="109"/>
        <v>0</v>
      </c>
      <c r="Q1161" t="str">
        <f t="shared" si="110"/>
        <v>food</v>
      </c>
      <c r="R1161" t="str">
        <f t="shared" si="113"/>
        <v>food trucks</v>
      </c>
      <c r="S1161" s="10">
        <f t="shared" si="111"/>
        <v>42154.393113425926</v>
      </c>
      <c r="T1161" s="10">
        <f t="shared" si="112"/>
        <v>42185.322916666664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v>
      </c>
      <c r="P1162" s="5">
        <f t="shared" si="109"/>
        <v>60.789473684210527</v>
      </c>
      <c r="Q1162" t="str">
        <f t="shared" si="110"/>
        <v>food</v>
      </c>
      <c r="R1162" t="str">
        <f t="shared" si="113"/>
        <v>food trucks</v>
      </c>
      <c r="S1162" s="10">
        <f t="shared" si="111"/>
        <v>42060.821597222217</v>
      </c>
      <c r="T1162" s="10">
        <f t="shared" si="112"/>
        <v>42090.77993055556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5">
        <f t="shared" si="109"/>
        <v>0</v>
      </c>
      <c r="Q1163" t="str">
        <f t="shared" si="110"/>
        <v>food</v>
      </c>
      <c r="R1163" t="str">
        <f t="shared" si="113"/>
        <v>food trucks</v>
      </c>
      <c r="S1163" s="10">
        <f t="shared" si="111"/>
        <v>42122.296168981477</v>
      </c>
      <c r="T1163" s="10">
        <f t="shared" si="112"/>
        <v>42143.296168981477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5.8333333333333341E-2</v>
      </c>
      <c r="P1164" s="5">
        <f t="shared" si="109"/>
        <v>17.5</v>
      </c>
      <c r="Q1164" t="str">
        <f t="shared" si="110"/>
        <v>food</v>
      </c>
      <c r="R1164" t="str">
        <f t="shared" si="113"/>
        <v>food trucks</v>
      </c>
      <c r="S1164" s="10">
        <f t="shared" si="111"/>
        <v>41876.350277777776</v>
      </c>
      <c r="T1164" s="10">
        <f t="shared" si="112"/>
        <v>41907.350277777776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5">
        <f t="shared" si="109"/>
        <v>0</v>
      </c>
      <c r="Q1165" t="str">
        <f t="shared" si="110"/>
        <v>food</v>
      </c>
      <c r="R1165" t="str">
        <f t="shared" si="113"/>
        <v>food trucks</v>
      </c>
      <c r="S1165" s="10">
        <f t="shared" si="111"/>
        <v>41830.390277777777</v>
      </c>
      <c r="T1165" s="10">
        <f t="shared" si="112"/>
        <v>41860.390277777777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5">
        <f t="shared" si="109"/>
        <v>0</v>
      </c>
      <c r="Q1166" t="str">
        <f t="shared" si="110"/>
        <v>food</v>
      </c>
      <c r="R1166" t="str">
        <f t="shared" si="113"/>
        <v>food trucks</v>
      </c>
      <c r="S1166" s="10">
        <f t="shared" si="111"/>
        <v>42509.39099537037</v>
      </c>
      <c r="T1166" s="10">
        <f t="shared" si="112"/>
        <v>42539.39099537037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20.705000000000002</v>
      </c>
      <c r="P1167" s="5">
        <f t="shared" si="109"/>
        <v>82.82</v>
      </c>
      <c r="Q1167" t="str">
        <f t="shared" si="110"/>
        <v>food</v>
      </c>
      <c r="R1167" t="str">
        <f t="shared" si="113"/>
        <v>food trucks</v>
      </c>
      <c r="S1167" s="10">
        <f t="shared" si="111"/>
        <v>41791.881134259253</v>
      </c>
      <c r="T1167" s="10">
        <f t="shared" si="112"/>
        <v>41825.881134259253</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19.139999999999997</v>
      </c>
      <c r="P1168" s="5">
        <f t="shared" si="109"/>
        <v>358.875</v>
      </c>
      <c r="Q1168" t="str">
        <f t="shared" si="110"/>
        <v>food</v>
      </c>
      <c r="R1168" t="str">
        <f t="shared" si="113"/>
        <v>food trucks</v>
      </c>
      <c r="S1168" s="10">
        <f t="shared" si="111"/>
        <v>42150.152106481481</v>
      </c>
      <c r="T1168" s="10">
        <f t="shared" si="112"/>
        <v>42180.833333333336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1.6316666666666666</v>
      </c>
      <c r="P1169" s="5">
        <f t="shared" si="109"/>
        <v>61.1875</v>
      </c>
      <c r="Q1169" t="str">
        <f t="shared" si="110"/>
        <v>food</v>
      </c>
      <c r="R1169" t="str">
        <f t="shared" si="113"/>
        <v>food trucks</v>
      </c>
      <c r="S1169" s="10">
        <f t="shared" si="111"/>
        <v>41863.401562499996</v>
      </c>
      <c r="T1169" s="10">
        <f t="shared" si="112"/>
        <v>41894.401562499996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5.6666666666666661</v>
      </c>
      <c r="P1170" s="5">
        <f t="shared" si="109"/>
        <v>340</v>
      </c>
      <c r="Q1170" t="str">
        <f t="shared" si="110"/>
        <v>food</v>
      </c>
      <c r="R1170" t="str">
        <f t="shared" si="113"/>
        <v>food trucks</v>
      </c>
      <c r="S1170" s="10">
        <f t="shared" si="111"/>
        <v>42604.720659722218</v>
      </c>
      <c r="T1170" s="10">
        <f t="shared" si="112"/>
        <v>42634.720659722218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0.16999999999999998</v>
      </c>
      <c r="P1171" s="5">
        <f t="shared" si="109"/>
        <v>5.666666666666667</v>
      </c>
      <c r="Q1171" t="str">
        <f t="shared" si="110"/>
        <v>food</v>
      </c>
      <c r="R1171" t="str">
        <f t="shared" si="113"/>
        <v>food trucks</v>
      </c>
      <c r="S1171" s="10">
        <f t="shared" si="111"/>
        <v>42027.020405092589</v>
      </c>
      <c r="T1171" s="10">
        <f t="shared" si="112"/>
        <v>42057.020405092589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0.4</v>
      </c>
      <c r="P1172" s="5">
        <f t="shared" si="109"/>
        <v>50</v>
      </c>
      <c r="Q1172" t="str">
        <f t="shared" si="110"/>
        <v>food</v>
      </c>
      <c r="R1172" t="str">
        <f t="shared" si="113"/>
        <v>food trucks</v>
      </c>
      <c r="S1172" s="10">
        <f t="shared" si="111"/>
        <v>42124.559849537036</v>
      </c>
      <c r="T1172" s="10">
        <f t="shared" si="112"/>
        <v>42154.559849537036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0.1</v>
      </c>
      <c r="P1173" s="5">
        <f t="shared" si="109"/>
        <v>25</v>
      </c>
      <c r="Q1173" t="str">
        <f t="shared" si="110"/>
        <v>food</v>
      </c>
      <c r="R1173" t="str">
        <f t="shared" si="113"/>
        <v>food trucks</v>
      </c>
      <c r="S1173" s="10">
        <f t="shared" si="111"/>
        <v>41938.471377314811</v>
      </c>
      <c r="T1173" s="10">
        <f t="shared" si="112"/>
        <v>41956.513043981475</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5">
        <f t="shared" si="109"/>
        <v>0</v>
      </c>
      <c r="Q1174" t="str">
        <f t="shared" si="110"/>
        <v>food</v>
      </c>
      <c r="R1174" t="str">
        <f t="shared" si="113"/>
        <v>food trucks</v>
      </c>
      <c r="S1174" s="10">
        <f t="shared" si="111"/>
        <v>41841.348981481482</v>
      </c>
      <c r="T1174" s="10">
        <f t="shared" si="112"/>
        <v>41871.348981481482</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2.4E-2</v>
      </c>
      <c r="P1175" s="5">
        <f t="shared" si="109"/>
        <v>30</v>
      </c>
      <c r="Q1175" t="str">
        <f t="shared" si="110"/>
        <v>food</v>
      </c>
      <c r="R1175" t="str">
        <f t="shared" si="113"/>
        <v>food trucks</v>
      </c>
      <c r="S1175" s="10">
        <f t="shared" si="111"/>
        <v>42183.85251157407</v>
      </c>
      <c r="T1175" s="10">
        <f t="shared" si="112"/>
        <v>42218.85251157407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5.9066666666666672</v>
      </c>
      <c r="P1176" s="5">
        <f t="shared" si="109"/>
        <v>46.631578947368418</v>
      </c>
      <c r="Q1176" t="str">
        <f t="shared" si="110"/>
        <v>food</v>
      </c>
      <c r="R1176" t="str">
        <f t="shared" si="113"/>
        <v>food trucks</v>
      </c>
      <c r="S1176" s="10">
        <f t="shared" si="111"/>
        <v>42468.508414351854</v>
      </c>
      <c r="T1176" s="10">
        <f t="shared" si="112"/>
        <v>42498.508414351854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2.9250000000000003</v>
      </c>
      <c r="P1177" s="5">
        <f t="shared" si="109"/>
        <v>65</v>
      </c>
      <c r="Q1177" t="str">
        <f t="shared" si="110"/>
        <v>food</v>
      </c>
      <c r="R1177" t="str">
        <f t="shared" si="113"/>
        <v>food trucks</v>
      </c>
      <c r="S1177" s="10">
        <f t="shared" si="111"/>
        <v>42170.395127314812</v>
      </c>
      <c r="T1177" s="10">
        <f t="shared" si="112"/>
        <v>42200.395127314812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5.7142857142857143E-3</v>
      </c>
      <c r="P1178" s="5">
        <f t="shared" si="109"/>
        <v>10</v>
      </c>
      <c r="Q1178" t="str">
        <f t="shared" si="110"/>
        <v>food</v>
      </c>
      <c r="R1178" t="str">
        <f t="shared" si="113"/>
        <v>food trucks</v>
      </c>
      <c r="S1178" s="10">
        <f t="shared" si="111"/>
        <v>42745.686319444438</v>
      </c>
      <c r="T1178" s="10">
        <f t="shared" si="112"/>
        <v>42800.208333333336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5">
        <f t="shared" si="109"/>
        <v>0</v>
      </c>
      <c r="Q1179" t="str">
        <f t="shared" si="110"/>
        <v>food</v>
      </c>
      <c r="R1179" t="str">
        <f t="shared" si="113"/>
        <v>food trucks</v>
      </c>
      <c r="S1179" s="10">
        <f t="shared" si="111"/>
        <v>41897.327499999999</v>
      </c>
      <c r="T1179" s="10">
        <f t="shared" si="112"/>
        <v>41927.327499999999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6.6666666666666671E-3</v>
      </c>
      <c r="P1180" s="5">
        <f t="shared" si="109"/>
        <v>5</v>
      </c>
      <c r="Q1180" t="str">
        <f t="shared" si="110"/>
        <v>food</v>
      </c>
      <c r="R1180" t="str">
        <f t="shared" si="113"/>
        <v>food trucks</v>
      </c>
      <c r="S1180" s="10">
        <f t="shared" si="111"/>
        <v>41837.57236111111</v>
      </c>
      <c r="T1180" s="10">
        <f t="shared" si="112"/>
        <v>41867.57236111111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5.3333333333333339</v>
      </c>
      <c r="P1181" s="5">
        <f t="shared" si="109"/>
        <v>640</v>
      </c>
      <c r="Q1181" t="str">
        <f t="shared" si="110"/>
        <v>food</v>
      </c>
      <c r="R1181" t="str">
        <f t="shared" si="113"/>
        <v>food trucks</v>
      </c>
      <c r="S1181" s="10">
        <f t="shared" si="111"/>
        <v>42275.386886574073</v>
      </c>
      <c r="T1181" s="10">
        <f t="shared" si="112"/>
        <v>42305.386886574073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11.75</v>
      </c>
      <c r="P1182" s="5">
        <f t="shared" si="109"/>
        <v>69.117647058823536</v>
      </c>
      <c r="Q1182" t="str">
        <f t="shared" si="110"/>
        <v>food</v>
      </c>
      <c r="R1182" t="str">
        <f t="shared" si="113"/>
        <v>food trucks</v>
      </c>
      <c r="S1182" s="10">
        <f t="shared" si="111"/>
        <v>41781.473541666666</v>
      </c>
      <c r="T1182" s="10">
        <f t="shared" si="112"/>
        <v>41818.473541666666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8.0000000000000002E-3</v>
      </c>
      <c r="P1183" s="5">
        <f t="shared" si="109"/>
        <v>1.3333333333333333</v>
      </c>
      <c r="Q1183" t="str">
        <f t="shared" si="110"/>
        <v>food</v>
      </c>
      <c r="R1183" t="str">
        <f t="shared" si="113"/>
        <v>food trucks</v>
      </c>
      <c r="S1183" s="10">
        <f t="shared" si="111"/>
        <v>42034.006030092591</v>
      </c>
      <c r="T1183" s="10">
        <f t="shared" si="112"/>
        <v>42064.006030092591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v>
      </c>
      <c r="P1184" s="5">
        <f t="shared" si="109"/>
        <v>10.5</v>
      </c>
      <c r="Q1184" t="str">
        <f t="shared" si="110"/>
        <v>food</v>
      </c>
      <c r="R1184" t="str">
        <f t="shared" si="113"/>
        <v>food trucks</v>
      </c>
      <c r="S1184" s="10">
        <f t="shared" si="111"/>
        <v>42728.494074074071</v>
      </c>
      <c r="T1184" s="10">
        <f t="shared" si="112"/>
        <v>42747.362499999996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4</v>
      </c>
      <c r="P1185" s="5">
        <f t="shared" si="109"/>
        <v>33.333333333333336</v>
      </c>
      <c r="Q1185" t="str">
        <f t="shared" si="110"/>
        <v>food</v>
      </c>
      <c r="R1185" t="str">
        <f t="shared" si="113"/>
        <v>food trucks</v>
      </c>
      <c r="S1185" s="10">
        <f t="shared" si="111"/>
        <v>42656.528043981474</v>
      </c>
      <c r="T1185" s="10">
        <f t="shared" si="112"/>
        <v>42675.832638888889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104.93636363636362</v>
      </c>
      <c r="P1186" s="5">
        <f t="shared" si="109"/>
        <v>61.562666666666665</v>
      </c>
      <c r="Q1186" t="str">
        <f t="shared" si="110"/>
        <v>photography</v>
      </c>
      <c r="R1186" t="str">
        <f t="shared" si="113"/>
        <v>photobooks</v>
      </c>
      <c r="S1186" s="10">
        <f t="shared" si="111"/>
        <v>42741.266331018516</v>
      </c>
      <c r="T1186" s="10">
        <f t="shared" si="112"/>
        <v>42772.266331018516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5">
        <f t="shared" si="109"/>
        <v>118.73873873873873</v>
      </c>
      <c r="Q1187" t="str">
        <f t="shared" si="110"/>
        <v>photography</v>
      </c>
      <c r="R1187" t="str">
        <f t="shared" si="113"/>
        <v>photobooks</v>
      </c>
      <c r="S1187" s="10">
        <f t="shared" si="111"/>
        <v>42130.531817129631</v>
      </c>
      <c r="T1187" s="10">
        <f t="shared" si="112"/>
        <v>42162.833333333336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5">
        <f t="shared" si="109"/>
        <v>65.081300813008127</v>
      </c>
      <c r="Q1188" t="str">
        <f t="shared" si="110"/>
        <v>photography</v>
      </c>
      <c r="R1188" t="str">
        <f t="shared" si="113"/>
        <v>photobooks</v>
      </c>
      <c r="S1188" s="10">
        <f t="shared" si="111"/>
        <v>42123.530034722215</v>
      </c>
      <c r="T1188" s="10">
        <f t="shared" si="112"/>
        <v>42156.612499999996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104.12571428571428</v>
      </c>
      <c r="P1189" s="5">
        <f t="shared" si="109"/>
        <v>130.15714285714284</v>
      </c>
      <c r="Q1189" t="str">
        <f t="shared" si="110"/>
        <v>photography</v>
      </c>
      <c r="R1189" t="str">
        <f t="shared" si="113"/>
        <v>photobooks</v>
      </c>
      <c r="S1189" s="10">
        <f t="shared" si="111"/>
        <v>42109.561608796292</v>
      </c>
      <c r="T1189" s="10">
        <f t="shared" si="112"/>
        <v>42141.416666666664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160.54999999999998</v>
      </c>
      <c r="P1190" s="5">
        <f t="shared" si="109"/>
        <v>37.776470588235291</v>
      </c>
      <c r="Q1190" t="str">
        <f t="shared" si="110"/>
        <v>photography</v>
      </c>
      <c r="R1190" t="str">
        <f t="shared" si="113"/>
        <v>photobooks</v>
      </c>
      <c r="S1190" s="10">
        <f t="shared" si="111"/>
        <v>42711.367361111108</v>
      </c>
      <c r="T1190" s="10">
        <f t="shared" si="112"/>
        <v>42732.367361111108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5">
        <f t="shared" si="109"/>
        <v>112.79069767441861</v>
      </c>
      <c r="Q1191" t="str">
        <f t="shared" si="110"/>
        <v>photography</v>
      </c>
      <c r="R1191" t="str">
        <f t="shared" si="113"/>
        <v>photobooks</v>
      </c>
      <c r="S1191" s="10">
        <f t="shared" si="111"/>
        <v>42529.645775462959</v>
      </c>
      <c r="T1191" s="10">
        <f t="shared" si="112"/>
        <v>42550.645775462959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5">
        <f t="shared" si="109"/>
        <v>51.92307692307692</v>
      </c>
      <c r="Q1192" t="str">
        <f t="shared" si="110"/>
        <v>photography</v>
      </c>
      <c r="R1192" t="str">
        <f t="shared" si="113"/>
        <v>photobooks</v>
      </c>
      <c r="S1192" s="10">
        <f t="shared" si="111"/>
        <v>41852.332465277774</v>
      </c>
      <c r="T1192" s="10">
        <f t="shared" si="112"/>
        <v>41882.332465277774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5">
        <f t="shared" si="109"/>
        <v>89.242424242424249</v>
      </c>
      <c r="Q1193" t="str">
        <f t="shared" si="110"/>
        <v>photography</v>
      </c>
      <c r="R1193" t="str">
        <f t="shared" si="113"/>
        <v>photobooks</v>
      </c>
      <c r="S1193" s="10">
        <f t="shared" si="111"/>
        <v>42419.270370370366</v>
      </c>
      <c r="T1193" s="10">
        <f t="shared" si="112"/>
        <v>42449.228703703695</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290</v>
      </c>
      <c r="P1194" s="5">
        <f t="shared" si="109"/>
        <v>19.333333333333332</v>
      </c>
      <c r="Q1194" t="str">
        <f t="shared" si="110"/>
        <v>photography</v>
      </c>
      <c r="R1194" t="str">
        <f t="shared" si="113"/>
        <v>photobooks</v>
      </c>
      <c r="S1194" s="10">
        <f t="shared" si="111"/>
        <v>42747.173356481479</v>
      </c>
      <c r="T1194" s="10">
        <f t="shared" si="112"/>
        <v>42777.173356481479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5">
        <f t="shared" si="109"/>
        <v>79.967032967032964</v>
      </c>
      <c r="Q1195" t="str">
        <f t="shared" si="110"/>
        <v>photography</v>
      </c>
      <c r="R1195" t="str">
        <f t="shared" si="113"/>
        <v>photobooks</v>
      </c>
      <c r="S1195" s="10">
        <f t="shared" si="111"/>
        <v>42409.442743055559</v>
      </c>
      <c r="T1195" s="10">
        <f t="shared" si="112"/>
        <v>42469.401076388887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322.24</v>
      </c>
      <c r="P1196" s="5">
        <f t="shared" si="109"/>
        <v>56.414565826330531</v>
      </c>
      <c r="Q1196" t="str">
        <f t="shared" si="110"/>
        <v>photography</v>
      </c>
      <c r="R1196" t="str">
        <f t="shared" si="113"/>
        <v>photobooks</v>
      </c>
      <c r="S1196" s="10">
        <f t="shared" si="111"/>
        <v>42072.15484953703</v>
      </c>
      <c r="T1196" s="10">
        <f t="shared" si="112"/>
        <v>42102.15484953703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5">
        <f t="shared" si="109"/>
        <v>79.411764705882348</v>
      </c>
      <c r="Q1197" t="str">
        <f t="shared" si="110"/>
        <v>photography</v>
      </c>
      <c r="R1197" t="str">
        <f t="shared" si="113"/>
        <v>photobooks</v>
      </c>
      <c r="S1197" s="10">
        <f t="shared" si="111"/>
        <v>42298.014502314814</v>
      </c>
      <c r="T1197" s="10">
        <f t="shared" si="112"/>
        <v>42358.041666666664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269.91034482758624</v>
      </c>
      <c r="P1198" s="5">
        <f t="shared" si="109"/>
        <v>76.439453125</v>
      </c>
      <c r="Q1198" t="str">
        <f t="shared" si="110"/>
        <v>photography</v>
      </c>
      <c r="R1198" t="str">
        <f t="shared" si="113"/>
        <v>photobooks</v>
      </c>
      <c r="S1198" s="10">
        <f t="shared" si="111"/>
        <v>42326.485405092586</v>
      </c>
      <c r="T1198" s="10">
        <f t="shared" si="112"/>
        <v>42356.485405092586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253.29333333333332</v>
      </c>
      <c r="P1199" s="5">
        <f t="shared" si="109"/>
        <v>121</v>
      </c>
      <c r="Q1199" t="str">
        <f t="shared" si="110"/>
        <v>photography</v>
      </c>
      <c r="R1199" t="str">
        <f t="shared" si="113"/>
        <v>photobooks</v>
      </c>
      <c r="S1199" s="10">
        <f t="shared" si="111"/>
        <v>42503.331412037034</v>
      </c>
      <c r="T1199" s="10">
        <f t="shared" si="112"/>
        <v>42533.915972222218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260.59999999999997</v>
      </c>
      <c r="P1200" s="5">
        <f t="shared" si="109"/>
        <v>54.616766467065865</v>
      </c>
      <c r="Q1200" t="str">
        <f t="shared" si="110"/>
        <v>photography</v>
      </c>
      <c r="R1200" t="str">
        <f t="shared" si="113"/>
        <v>photobooks</v>
      </c>
      <c r="S1200" s="10">
        <f t="shared" si="111"/>
        <v>42333.285717592589</v>
      </c>
      <c r="T1200" s="10">
        <f t="shared" si="112"/>
        <v>42368.791666666664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5">
        <f t="shared" si="109"/>
        <v>299.22222222222223</v>
      </c>
      <c r="Q1201" t="str">
        <f t="shared" si="110"/>
        <v>photography</v>
      </c>
      <c r="R1201" t="str">
        <f t="shared" si="113"/>
        <v>photobooks</v>
      </c>
      <c r="S1201" s="10">
        <f t="shared" si="111"/>
        <v>42161.437499999993</v>
      </c>
      <c r="T1201" s="10">
        <f t="shared" si="112"/>
        <v>42193.437499999993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5">
        <f t="shared" si="109"/>
        <v>58.533980582524272</v>
      </c>
      <c r="Q1202" t="str">
        <f t="shared" si="110"/>
        <v>photography</v>
      </c>
      <c r="R1202" t="str">
        <f t="shared" si="113"/>
        <v>photobooks</v>
      </c>
      <c r="S1202" s="10">
        <f t="shared" si="111"/>
        <v>42089.144166666665</v>
      </c>
      <c r="T1202" s="10">
        <f t="shared" si="112"/>
        <v>42110.144166666665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5">
        <f t="shared" si="109"/>
        <v>55.371801801801809</v>
      </c>
      <c r="Q1203" t="str">
        <f t="shared" si="110"/>
        <v>photography</v>
      </c>
      <c r="R1203" t="str">
        <f t="shared" si="113"/>
        <v>photobooks</v>
      </c>
      <c r="S1203" s="10">
        <f t="shared" si="111"/>
        <v>42536.273680555554</v>
      </c>
      <c r="T1203" s="10">
        <f t="shared" si="112"/>
        <v>42566.273680555554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5">
        <f t="shared" si="109"/>
        <v>183.80442804428046</v>
      </c>
      <c r="Q1204" t="str">
        <f t="shared" si="110"/>
        <v>photography</v>
      </c>
      <c r="R1204" t="str">
        <f t="shared" si="113"/>
        <v>photobooks</v>
      </c>
      <c r="S1204" s="10">
        <f t="shared" si="111"/>
        <v>42151.955486111103</v>
      </c>
      <c r="T1204" s="10">
        <f t="shared" si="112"/>
        <v>42181.955486111103</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5">
        <f t="shared" si="109"/>
        <v>165.34653465346534</v>
      </c>
      <c r="Q1205" t="str">
        <f t="shared" si="110"/>
        <v>photography</v>
      </c>
      <c r="R1205" t="str">
        <f t="shared" si="113"/>
        <v>photobooks</v>
      </c>
      <c r="S1205" s="10">
        <f t="shared" si="111"/>
        <v>42125.2815625</v>
      </c>
      <c r="T1205" s="10">
        <f t="shared" si="112"/>
        <v>42155.2815625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102.94615384615385</v>
      </c>
      <c r="P1206" s="5">
        <f t="shared" si="109"/>
        <v>234.78947368421052</v>
      </c>
      <c r="Q1206" t="str">
        <f t="shared" si="110"/>
        <v>photography</v>
      </c>
      <c r="R1206" t="str">
        <f t="shared" si="113"/>
        <v>photobooks</v>
      </c>
      <c r="S1206" s="10">
        <f t="shared" si="111"/>
        <v>42297.414733796293</v>
      </c>
      <c r="T1206" s="10">
        <f t="shared" si="112"/>
        <v>42341.874999999993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5">
        <f t="shared" si="109"/>
        <v>211.48387096774192</v>
      </c>
      <c r="Q1207" t="str">
        <f t="shared" si="110"/>
        <v>photography</v>
      </c>
      <c r="R1207" t="str">
        <f t="shared" si="113"/>
        <v>photobooks</v>
      </c>
      <c r="S1207" s="10">
        <f t="shared" si="111"/>
        <v>42138.173043981478</v>
      </c>
      <c r="T1207" s="10">
        <f t="shared" si="112"/>
        <v>42168.173043981478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5">
        <f t="shared" si="109"/>
        <v>32.34375</v>
      </c>
      <c r="Q1208" t="str">
        <f t="shared" si="110"/>
        <v>photography</v>
      </c>
      <c r="R1208" t="str">
        <f t="shared" si="113"/>
        <v>photobooks</v>
      </c>
      <c r="S1208" s="10">
        <f t="shared" si="111"/>
        <v>42772.442743055559</v>
      </c>
      <c r="T1208" s="10">
        <f t="shared" si="112"/>
        <v>42805.228472222218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5">
        <f t="shared" si="109"/>
        <v>123.37588652482269</v>
      </c>
      <c r="Q1209" t="str">
        <f t="shared" si="110"/>
        <v>photography</v>
      </c>
      <c r="R1209" t="str">
        <f t="shared" si="113"/>
        <v>photobooks</v>
      </c>
      <c r="S1209" s="10">
        <f t="shared" si="111"/>
        <v>42430.096909722219</v>
      </c>
      <c r="T1209" s="10">
        <f t="shared" si="112"/>
        <v>42460.083333333336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155.29999999999998</v>
      </c>
      <c r="P1210" s="5">
        <f t="shared" si="109"/>
        <v>207.06666666666666</v>
      </c>
      <c r="Q1210" t="str">
        <f t="shared" si="110"/>
        <v>photography</v>
      </c>
      <c r="R1210" t="str">
        <f t="shared" si="113"/>
        <v>photobooks</v>
      </c>
      <c r="S1210" s="10">
        <f t="shared" si="111"/>
        <v>42423.375740740739</v>
      </c>
      <c r="T1210" s="10">
        <f t="shared" si="112"/>
        <v>42453.334074074075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5">
        <f t="shared" si="109"/>
        <v>138.2608695652174</v>
      </c>
      <c r="Q1211" t="str">
        <f t="shared" si="110"/>
        <v>photography</v>
      </c>
      <c r="R1211" t="str">
        <f t="shared" si="113"/>
        <v>photobooks</v>
      </c>
      <c r="S1211" s="10">
        <f t="shared" si="111"/>
        <v>42761.512789351851</v>
      </c>
      <c r="T1211" s="10">
        <f t="shared" si="112"/>
        <v>42791.512789351851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254.31499999999997</v>
      </c>
      <c r="P1212" s="5">
        <f t="shared" si="109"/>
        <v>493.81553398058253</v>
      </c>
      <c r="Q1212" t="str">
        <f t="shared" si="110"/>
        <v>photography</v>
      </c>
      <c r="R1212" t="str">
        <f t="shared" si="113"/>
        <v>photobooks</v>
      </c>
      <c r="S1212" s="10">
        <f t="shared" si="111"/>
        <v>42132.608472222222</v>
      </c>
      <c r="T1212" s="10">
        <f t="shared" si="112"/>
        <v>42155.541666666664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101.1</v>
      </c>
      <c r="P1213" s="5">
        <f t="shared" si="109"/>
        <v>168.5</v>
      </c>
      <c r="Q1213" t="str">
        <f t="shared" si="110"/>
        <v>photography</v>
      </c>
      <c r="R1213" t="str">
        <f t="shared" si="113"/>
        <v>photobooks</v>
      </c>
      <c r="S1213" s="10">
        <f t="shared" si="111"/>
        <v>42515.533113425925</v>
      </c>
      <c r="T1213" s="10">
        <f t="shared" si="112"/>
        <v>42530.533113425925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5">
        <f t="shared" si="109"/>
        <v>38.867469879518069</v>
      </c>
      <c r="Q1214" t="str">
        <f t="shared" si="110"/>
        <v>photography</v>
      </c>
      <c r="R1214" t="str">
        <f t="shared" si="113"/>
        <v>photobooks</v>
      </c>
      <c r="S1214" s="10">
        <f t="shared" si="111"/>
        <v>42318.616840277777</v>
      </c>
      <c r="T1214" s="10">
        <f t="shared" si="112"/>
        <v>42334.708333333336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5">
        <f t="shared" si="109"/>
        <v>61.527777777777779</v>
      </c>
      <c r="Q1215" t="str">
        <f t="shared" si="110"/>
        <v>photography</v>
      </c>
      <c r="R1215" t="str">
        <f t="shared" si="113"/>
        <v>photobooks</v>
      </c>
      <c r="S1215" s="10">
        <f t="shared" si="111"/>
        <v>42731.422453703701</v>
      </c>
      <c r="T1215" s="10">
        <f t="shared" si="112"/>
        <v>42766.422453703701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5">
        <f t="shared" si="109"/>
        <v>105.44</v>
      </c>
      <c r="Q1216" t="str">
        <f t="shared" si="110"/>
        <v>photography</v>
      </c>
      <c r="R1216" t="str">
        <f t="shared" si="113"/>
        <v>photobooks</v>
      </c>
      <c r="S1216" s="10">
        <f t="shared" si="111"/>
        <v>42104.507002314807</v>
      </c>
      <c r="T1216" s="10">
        <f t="shared" si="112"/>
        <v>42164.507002314807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786.0802000000001</v>
      </c>
      <c r="P1217" s="5">
        <f t="shared" si="109"/>
        <v>71.592003642987251</v>
      </c>
      <c r="Q1217" t="str">
        <f t="shared" si="110"/>
        <v>photography</v>
      </c>
      <c r="R1217" t="str">
        <f t="shared" si="113"/>
        <v>photobooks</v>
      </c>
      <c r="S1217" s="10">
        <f t="shared" si="111"/>
        <v>41759.589768518512</v>
      </c>
      <c r="T1217" s="10">
        <f t="shared" si="112"/>
        <v>41789.589768518512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145.70000000000002</v>
      </c>
      <c r="P1218" s="5">
        <f t="shared" si="109"/>
        <v>91.882882882882882</v>
      </c>
      <c r="Q1218" t="str">
        <f t="shared" si="110"/>
        <v>photography</v>
      </c>
      <c r="R1218" t="str">
        <f t="shared" si="113"/>
        <v>photobooks</v>
      </c>
      <c r="S1218" s="10">
        <f t="shared" si="111"/>
        <v>42247.283067129632</v>
      </c>
      <c r="T1218" s="10">
        <f t="shared" si="112"/>
        <v>42279.627083333333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E1219/D1219*100</f>
        <v>102.60000000000001</v>
      </c>
      <c r="P1219" s="5">
        <f t="shared" ref="P1219:P1282" si="115">IFERROR(E1219/L1219,0)</f>
        <v>148.57377049180329</v>
      </c>
      <c r="Q1219" t="str">
        <f t="shared" ref="Q1219:Q1282" si="116">LEFT(N1219,SEARCH("/",N1219)-1)</f>
        <v>photography</v>
      </c>
      <c r="R1219" t="str">
        <f t="shared" si="113"/>
        <v>photobooks</v>
      </c>
      <c r="S1219" s="10">
        <f t="shared" ref="S1219:S1282" si="117">J1219/60/60/24+DATE(1970,1,1)-8/24</f>
        <v>42535.4761574074</v>
      </c>
      <c r="T1219" s="10">
        <f t="shared" ref="T1219:T1282" si="118">I1219/60/60/24+DATE(1970,1,1)-8/24</f>
        <v>42565.4761574074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5">
        <f t="shared" si="115"/>
        <v>174.2134831460674</v>
      </c>
      <c r="Q1220" t="str">
        <f t="shared" si="116"/>
        <v>photography</v>
      </c>
      <c r="R1220" t="str">
        <f t="shared" ref="R1220:R1283" si="119">RIGHT(N1220,LEN(N1220)-SEARCH("/",N1220))</f>
        <v>photobooks</v>
      </c>
      <c r="S1220" s="10">
        <f t="shared" si="117"/>
        <v>42278.328703703701</v>
      </c>
      <c r="T1220" s="10">
        <f t="shared" si="118"/>
        <v>42308.791666666664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159.16819571865443</v>
      </c>
      <c r="P1221" s="5">
        <f t="shared" si="115"/>
        <v>102.86166007905139</v>
      </c>
      <c r="Q1221" t="str">
        <f t="shared" si="116"/>
        <v>photography</v>
      </c>
      <c r="R1221" t="str">
        <f t="shared" si="119"/>
        <v>photobooks</v>
      </c>
      <c r="S1221" s="10">
        <f t="shared" si="117"/>
        <v>42633.128622685181</v>
      </c>
      <c r="T1221" s="10">
        <f t="shared" si="118"/>
        <v>42663.128622685181</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103.76666666666668</v>
      </c>
      <c r="P1222" s="5">
        <f t="shared" si="115"/>
        <v>111.17857142857143</v>
      </c>
      <c r="Q1222" t="str">
        <f t="shared" si="116"/>
        <v>photography</v>
      </c>
      <c r="R1222" t="str">
        <f t="shared" si="119"/>
        <v>photobooks</v>
      </c>
      <c r="S1222" s="10">
        <f t="shared" si="117"/>
        <v>42211.295277777775</v>
      </c>
      <c r="T1222" s="10">
        <f t="shared" si="118"/>
        <v>42241.295277777775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5">
        <f t="shared" si="115"/>
        <v>23.796213592233013</v>
      </c>
      <c r="Q1223" t="str">
        <f t="shared" si="116"/>
        <v>photography</v>
      </c>
      <c r="R1223" t="str">
        <f t="shared" si="119"/>
        <v>photobooks</v>
      </c>
      <c r="S1223" s="10">
        <f t="shared" si="117"/>
        <v>42680.142222222225</v>
      </c>
      <c r="T1223" s="10">
        <f t="shared" si="118"/>
        <v>42707.666666666664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5">
        <f t="shared" si="115"/>
        <v>81.268115942028984</v>
      </c>
      <c r="Q1224" t="str">
        <f t="shared" si="116"/>
        <v>photography</v>
      </c>
      <c r="R1224" t="str">
        <f t="shared" si="119"/>
        <v>photobooks</v>
      </c>
      <c r="S1224" s="10">
        <f t="shared" si="117"/>
        <v>42430.387118055551</v>
      </c>
      <c r="T1224" s="10">
        <f t="shared" si="118"/>
        <v>42460.833333333336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5">
        <f t="shared" si="115"/>
        <v>116.21465968586388</v>
      </c>
      <c r="Q1225" t="str">
        <f t="shared" si="116"/>
        <v>photography</v>
      </c>
      <c r="R1225" t="str">
        <f t="shared" si="119"/>
        <v>photobooks</v>
      </c>
      <c r="S1225" s="10">
        <f t="shared" si="117"/>
        <v>42653.843854166662</v>
      </c>
      <c r="T1225" s="10">
        <f t="shared" si="118"/>
        <v>42683.885520833333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7.0666666666666673</v>
      </c>
      <c r="P1226" s="5">
        <f t="shared" si="115"/>
        <v>58.888888888888886</v>
      </c>
      <c r="Q1226" t="str">
        <f t="shared" si="116"/>
        <v>music</v>
      </c>
      <c r="R1226" t="str">
        <f t="shared" si="119"/>
        <v>world music</v>
      </c>
      <c r="S1226" s="10">
        <f t="shared" si="117"/>
        <v>41736.216458333329</v>
      </c>
      <c r="T1226" s="10">
        <f t="shared" si="118"/>
        <v>41796.216458333329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4.3999999999999995</v>
      </c>
      <c r="P1227" s="5">
        <f t="shared" si="115"/>
        <v>44</v>
      </c>
      <c r="Q1227" t="str">
        <f t="shared" si="116"/>
        <v>music</v>
      </c>
      <c r="R1227" t="str">
        <f t="shared" si="119"/>
        <v>world music</v>
      </c>
      <c r="S1227" s="10">
        <f t="shared" si="117"/>
        <v>41509.572662037033</v>
      </c>
      <c r="T1227" s="10">
        <f t="shared" si="118"/>
        <v>41569.572662037033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v>
      </c>
      <c r="P1228" s="5">
        <f t="shared" si="115"/>
        <v>48.424999999999997</v>
      </c>
      <c r="Q1228" t="str">
        <f t="shared" si="116"/>
        <v>music</v>
      </c>
      <c r="R1228" t="str">
        <f t="shared" si="119"/>
        <v>world music</v>
      </c>
      <c r="S1228" s="10">
        <f t="shared" si="117"/>
        <v>41715.541446759256</v>
      </c>
      <c r="T1228" s="10">
        <f t="shared" si="118"/>
        <v>41749.708333333328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5">
        <f t="shared" si="115"/>
        <v>0</v>
      </c>
      <c r="Q1229" t="str">
        <f t="shared" si="116"/>
        <v>music</v>
      </c>
      <c r="R1229" t="str">
        <f t="shared" si="119"/>
        <v>world music</v>
      </c>
      <c r="S1229" s="10">
        <f t="shared" si="117"/>
        <v>41827.585833333331</v>
      </c>
      <c r="T1229" s="10">
        <f t="shared" si="118"/>
        <v>41857.958333333328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29.299999999999997</v>
      </c>
      <c r="P1230" s="5">
        <f t="shared" si="115"/>
        <v>61.041666666666664</v>
      </c>
      <c r="Q1230" t="str">
        <f t="shared" si="116"/>
        <v>music</v>
      </c>
      <c r="R1230" t="str">
        <f t="shared" si="119"/>
        <v>world music</v>
      </c>
      <c r="S1230" s="10">
        <f t="shared" si="117"/>
        <v>40754.395925925921</v>
      </c>
      <c r="T1230" s="10">
        <f t="shared" si="118"/>
        <v>40814.395925925921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0.90909090909090906</v>
      </c>
      <c r="P1231" s="5">
        <f t="shared" si="115"/>
        <v>25</v>
      </c>
      <c r="Q1231" t="str">
        <f t="shared" si="116"/>
        <v>music</v>
      </c>
      <c r="R1231" t="str">
        <f t="shared" si="119"/>
        <v>world music</v>
      </c>
      <c r="S1231" s="10">
        <f t="shared" si="117"/>
        <v>40985.126469907402</v>
      </c>
      <c r="T1231" s="10">
        <f t="shared" si="118"/>
        <v>41015.333333333328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5">
        <f t="shared" si="115"/>
        <v>0</v>
      </c>
      <c r="Q1232" t="str">
        <f t="shared" si="116"/>
        <v>music</v>
      </c>
      <c r="R1232" t="str">
        <f t="shared" si="119"/>
        <v>world music</v>
      </c>
      <c r="S1232" s="10">
        <f t="shared" si="117"/>
        <v>40568.639236111107</v>
      </c>
      <c r="T1232" s="10">
        <f t="shared" si="118"/>
        <v>40598.639236111107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5">
        <f t="shared" si="115"/>
        <v>0</v>
      </c>
      <c r="Q1233" t="str">
        <f t="shared" si="116"/>
        <v>music</v>
      </c>
      <c r="R1233" t="str">
        <f t="shared" si="119"/>
        <v>world music</v>
      </c>
      <c r="S1233" s="10">
        <f t="shared" si="117"/>
        <v>42193.608425925922</v>
      </c>
      <c r="T1233" s="10">
        <f t="shared" si="118"/>
        <v>42243.708333333336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0.8</v>
      </c>
      <c r="P1234" s="5">
        <f t="shared" si="115"/>
        <v>40</v>
      </c>
      <c r="Q1234" t="str">
        <f t="shared" si="116"/>
        <v>music</v>
      </c>
      <c r="R1234" t="str">
        <f t="shared" si="119"/>
        <v>world music</v>
      </c>
      <c r="S1234" s="10">
        <f t="shared" si="117"/>
        <v>41506.514699074076</v>
      </c>
      <c r="T1234" s="10">
        <f t="shared" si="118"/>
        <v>41553.514699074076</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11.600000000000001</v>
      </c>
      <c r="P1235" s="5">
        <f t="shared" si="115"/>
        <v>19.333333333333332</v>
      </c>
      <c r="Q1235" t="str">
        <f t="shared" si="116"/>
        <v>music</v>
      </c>
      <c r="R1235" t="str">
        <f t="shared" si="119"/>
        <v>world music</v>
      </c>
      <c r="S1235" s="10">
        <f t="shared" si="117"/>
        <v>40939.615439814814</v>
      </c>
      <c r="T1235" s="10">
        <f t="shared" si="118"/>
        <v>40960.615439814814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5">
        <f t="shared" si="115"/>
        <v>0</v>
      </c>
      <c r="Q1236" t="str">
        <f t="shared" si="116"/>
        <v>music</v>
      </c>
      <c r="R1236" t="str">
        <f t="shared" si="119"/>
        <v>world music</v>
      </c>
      <c r="S1236" s="10">
        <f t="shared" si="117"/>
        <v>42007.455347222225</v>
      </c>
      <c r="T1236" s="10">
        <f t="shared" si="118"/>
        <v>42037.455347222225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2.7873639500929119</v>
      </c>
      <c r="P1237" s="5">
        <f t="shared" si="115"/>
        <v>35</v>
      </c>
      <c r="Q1237" t="str">
        <f t="shared" si="116"/>
        <v>music</v>
      </c>
      <c r="R1237" t="str">
        <f t="shared" si="119"/>
        <v>world music</v>
      </c>
      <c r="S1237" s="10">
        <f t="shared" si="117"/>
        <v>41582.802071759259</v>
      </c>
      <c r="T1237" s="10">
        <f t="shared" si="118"/>
        <v>41622.802071759259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5">
        <f t="shared" si="115"/>
        <v>0</v>
      </c>
      <c r="Q1238" t="str">
        <f t="shared" si="116"/>
        <v>music</v>
      </c>
      <c r="R1238" t="str">
        <f t="shared" si="119"/>
        <v>world music</v>
      </c>
      <c r="S1238" s="10">
        <f t="shared" si="117"/>
        <v>41110.34680555555</v>
      </c>
      <c r="T1238" s="10">
        <f t="shared" si="118"/>
        <v>41118.333333333328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5">
        <f t="shared" si="115"/>
        <v>0</v>
      </c>
      <c r="Q1239" t="str">
        <f t="shared" si="116"/>
        <v>music</v>
      </c>
      <c r="R1239" t="str">
        <f t="shared" si="119"/>
        <v>world music</v>
      </c>
      <c r="S1239" s="10">
        <f t="shared" si="117"/>
        <v>41124.949826388889</v>
      </c>
      <c r="T1239" s="10">
        <f t="shared" si="118"/>
        <v>41144.949826388889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17.8</v>
      </c>
      <c r="P1240" s="5">
        <f t="shared" si="115"/>
        <v>59.333333333333336</v>
      </c>
      <c r="Q1240" t="str">
        <f t="shared" si="116"/>
        <v>music</v>
      </c>
      <c r="R1240" t="str">
        <f t="shared" si="119"/>
        <v>world music</v>
      </c>
      <c r="S1240" s="10">
        <f t="shared" si="117"/>
        <v>40731.277037037034</v>
      </c>
      <c r="T1240" s="10">
        <f t="shared" si="118"/>
        <v>40761.277037037034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5">
        <f t="shared" si="115"/>
        <v>0</v>
      </c>
      <c r="Q1241" t="str">
        <f t="shared" si="116"/>
        <v>music</v>
      </c>
      <c r="R1241" t="str">
        <f t="shared" si="119"/>
        <v>world music</v>
      </c>
      <c r="S1241" s="10">
        <f t="shared" si="117"/>
        <v>40883.629247685181</v>
      </c>
      <c r="T1241" s="10">
        <f t="shared" si="118"/>
        <v>40913.629247685181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3.0124999999999997</v>
      </c>
      <c r="P1242" s="5">
        <f t="shared" si="115"/>
        <v>30.125</v>
      </c>
      <c r="Q1242" t="str">
        <f t="shared" si="116"/>
        <v>music</v>
      </c>
      <c r="R1242" t="str">
        <f t="shared" si="119"/>
        <v>world music</v>
      </c>
      <c r="S1242" s="10">
        <f t="shared" si="117"/>
        <v>41408.706678240742</v>
      </c>
      <c r="T1242" s="10">
        <f t="shared" si="118"/>
        <v>41467.57708333333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50.739999999999995</v>
      </c>
      <c r="P1243" s="5">
        <f t="shared" si="115"/>
        <v>74.617647058823536</v>
      </c>
      <c r="Q1243" t="str">
        <f t="shared" si="116"/>
        <v>music</v>
      </c>
      <c r="R1243" t="str">
        <f t="shared" si="119"/>
        <v>world music</v>
      </c>
      <c r="S1243" s="10">
        <f t="shared" si="117"/>
        <v>41923.504398148143</v>
      </c>
      <c r="T1243" s="10">
        <f t="shared" si="118"/>
        <v>41945.915972222218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0.54884742041712409</v>
      </c>
      <c r="P1244" s="5">
        <f t="shared" si="115"/>
        <v>5</v>
      </c>
      <c r="Q1244" t="str">
        <f t="shared" si="116"/>
        <v>music</v>
      </c>
      <c r="R1244" t="str">
        <f t="shared" si="119"/>
        <v>world music</v>
      </c>
      <c r="S1244" s="10">
        <f t="shared" si="117"/>
        <v>40781.832199074073</v>
      </c>
      <c r="T1244" s="10">
        <f t="shared" si="118"/>
        <v>40797.220833333333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14.091666666666667</v>
      </c>
      <c r="P1245" s="5">
        <f t="shared" si="115"/>
        <v>44.5</v>
      </c>
      <c r="Q1245" t="str">
        <f t="shared" si="116"/>
        <v>music</v>
      </c>
      <c r="R1245" t="str">
        <f t="shared" si="119"/>
        <v>world music</v>
      </c>
      <c r="S1245" s="10">
        <f t="shared" si="117"/>
        <v>40671.545960648145</v>
      </c>
      <c r="T1245" s="10">
        <f t="shared" si="118"/>
        <v>40732.541666666664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5">
        <f t="shared" si="115"/>
        <v>46.133333333333333</v>
      </c>
      <c r="Q1246" t="str">
        <f t="shared" si="116"/>
        <v>music</v>
      </c>
      <c r="R1246" t="str">
        <f t="shared" si="119"/>
        <v>rock</v>
      </c>
      <c r="S1246" s="10">
        <f t="shared" si="117"/>
        <v>41355.492164351846</v>
      </c>
      <c r="T1246" s="10">
        <f t="shared" si="118"/>
        <v>41386.541666666664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5">
        <f t="shared" si="115"/>
        <v>141.47058823529412</v>
      </c>
      <c r="Q1247" t="str">
        <f t="shared" si="116"/>
        <v>music</v>
      </c>
      <c r="R1247" t="str">
        <f t="shared" si="119"/>
        <v>rock</v>
      </c>
      <c r="S1247" s="10">
        <f t="shared" si="117"/>
        <v>41774.266597222217</v>
      </c>
      <c r="T1247" s="10">
        <f t="shared" si="118"/>
        <v>41804.266597222217</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5">
        <f t="shared" si="115"/>
        <v>75.483870967741936</v>
      </c>
      <c r="Q1248" t="str">
        <f t="shared" si="116"/>
        <v>music</v>
      </c>
      <c r="R1248" t="str">
        <f t="shared" si="119"/>
        <v>rock</v>
      </c>
      <c r="S1248" s="10">
        <f t="shared" si="117"/>
        <v>40837.710057870368</v>
      </c>
      <c r="T1248" s="10">
        <f t="shared" si="118"/>
        <v>40882.751724537033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5">
        <f t="shared" si="115"/>
        <v>85.5</v>
      </c>
      <c r="Q1249" t="str">
        <f t="shared" si="116"/>
        <v>music</v>
      </c>
      <c r="R1249" t="str">
        <f t="shared" si="119"/>
        <v>rock</v>
      </c>
      <c r="S1249" s="10">
        <f t="shared" si="117"/>
        <v>41369.958969907406</v>
      </c>
      <c r="T1249" s="10">
        <f t="shared" si="118"/>
        <v>41399.958969907406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151.63999999999999</v>
      </c>
      <c r="P1250" s="5">
        <f t="shared" si="115"/>
        <v>64.254237288135599</v>
      </c>
      <c r="Q1250" t="str">
        <f t="shared" si="116"/>
        <v>music</v>
      </c>
      <c r="R1250" t="str">
        <f t="shared" si="119"/>
        <v>rock</v>
      </c>
      <c r="S1250" s="10">
        <f t="shared" si="117"/>
        <v>41767.323530092588</v>
      </c>
      <c r="T1250" s="10">
        <f t="shared" si="118"/>
        <v>41802.957638888889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5">
        <f t="shared" si="115"/>
        <v>64.46913580246914</v>
      </c>
      <c r="Q1251" t="str">
        <f t="shared" si="116"/>
        <v>music</v>
      </c>
      <c r="R1251" t="str">
        <f t="shared" si="119"/>
        <v>rock</v>
      </c>
      <c r="S1251" s="10">
        <f t="shared" si="117"/>
        <v>41067.407534722224</v>
      </c>
      <c r="T1251" s="10">
        <f t="shared" si="118"/>
        <v>41097.407534722224</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200.15333333333331</v>
      </c>
      <c r="P1252" s="5">
        <f t="shared" si="115"/>
        <v>118.2007874015748</v>
      </c>
      <c r="Q1252" t="str">
        <f t="shared" si="116"/>
        <v>music</v>
      </c>
      <c r="R1252" t="str">
        <f t="shared" si="119"/>
        <v>rock</v>
      </c>
      <c r="S1252" s="10">
        <f t="shared" si="117"/>
        <v>41843.309386574074</v>
      </c>
      <c r="T1252" s="10">
        <f t="shared" si="118"/>
        <v>41888.309386574074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5">
        <f t="shared" si="115"/>
        <v>82.540540540540547</v>
      </c>
      <c r="Q1253" t="str">
        <f t="shared" si="116"/>
        <v>music</v>
      </c>
      <c r="R1253" t="str">
        <f t="shared" si="119"/>
        <v>rock</v>
      </c>
      <c r="S1253" s="10">
        <f t="shared" si="117"/>
        <v>40751.481099537035</v>
      </c>
      <c r="T1253" s="10">
        <f t="shared" si="118"/>
        <v>40811.481099537035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137.65714285714284</v>
      </c>
      <c r="P1254" s="5">
        <f t="shared" si="115"/>
        <v>34.170212765957444</v>
      </c>
      <c r="Q1254" t="str">
        <f t="shared" si="116"/>
        <v>music</v>
      </c>
      <c r="R1254" t="str">
        <f t="shared" si="119"/>
        <v>rock</v>
      </c>
      <c r="S1254" s="10">
        <f t="shared" si="117"/>
        <v>41543.654733796291</v>
      </c>
      <c r="T1254" s="10">
        <f t="shared" si="118"/>
        <v>41571.654733796291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303833.2</v>
      </c>
      <c r="P1255" s="5">
        <f t="shared" si="115"/>
        <v>42.73322081575246</v>
      </c>
      <c r="Q1255" t="str">
        <f t="shared" si="116"/>
        <v>music</v>
      </c>
      <c r="R1255" t="str">
        <f t="shared" si="119"/>
        <v>rock</v>
      </c>
      <c r="S1255" s="10">
        <f t="shared" si="117"/>
        <v>41855.450312499997</v>
      </c>
      <c r="T1255" s="10">
        <f t="shared" si="118"/>
        <v>41885.450312499997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5">
        <f t="shared" si="115"/>
        <v>94.489361702127653</v>
      </c>
      <c r="Q1256" t="str">
        <f t="shared" si="116"/>
        <v>music</v>
      </c>
      <c r="R1256" t="str">
        <f t="shared" si="119"/>
        <v>rock</v>
      </c>
      <c r="S1256" s="10">
        <f t="shared" si="117"/>
        <v>40487.288032407407</v>
      </c>
      <c r="T1256" s="10">
        <f t="shared" si="118"/>
        <v>40543.874305555553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5">
        <f t="shared" si="115"/>
        <v>55.697247706422019</v>
      </c>
      <c r="Q1257" t="str">
        <f t="shared" si="116"/>
        <v>music</v>
      </c>
      <c r="R1257" t="str">
        <f t="shared" si="119"/>
        <v>rock</v>
      </c>
      <c r="S1257" s="10">
        <f t="shared" si="117"/>
        <v>41579.512175925927</v>
      </c>
      <c r="T1257" s="10">
        <f t="shared" si="118"/>
        <v>41609.553842592592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5">
        <f t="shared" si="115"/>
        <v>98.030831024930734</v>
      </c>
      <c r="Q1258" t="str">
        <f t="shared" si="116"/>
        <v>music</v>
      </c>
      <c r="R1258" t="str">
        <f t="shared" si="119"/>
        <v>rock</v>
      </c>
      <c r="S1258" s="10">
        <f t="shared" si="117"/>
        <v>40921.586006944446</v>
      </c>
      <c r="T1258" s="10">
        <f t="shared" si="118"/>
        <v>40951.586006944446</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294.72727272727275</v>
      </c>
      <c r="P1259" s="5">
        <f t="shared" si="115"/>
        <v>92.102272727272734</v>
      </c>
      <c r="Q1259" t="str">
        <f t="shared" si="116"/>
        <v>music</v>
      </c>
      <c r="R1259" t="str">
        <f t="shared" si="119"/>
        <v>rock</v>
      </c>
      <c r="S1259" s="10">
        <f t="shared" si="117"/>
        <v>40586.752199074072</v>
      </c>
      <c r="T1259" s="10">
        <f t="shared" si="118"/>
        <v>40635.710532407407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213.14633333333336</v>
      </c>
      <c r="P1260" s="5">
        <f t="shared" si="115"/>
        <v>38.175462686567165</v>
      </c>
      <c r="Q1260" t="str">
        <f t="shared" si="116"/>
        <v>music</v>
      </c>
      <c r="R1260" t="str">
        <f t="shared" si="119"/>
        <v>rock</v>
      </c>
      <c r="S1260" s="10">
        <f t="shared" si="117"/>
        <v>41487.277916666666</v>
      </c>
      <c r="T1260" s="10">
        <f t="shared" si="118"/>
        <v>41517.277916666666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5">
        <f t="shared" si="115"/>
        <v>27.145833333333332</v>
      </c>
      <c r="Q1261" t="str">
        <f t="shared" si="116"/>
        <v>music</v>
      </c>
      <c r="R1261" t="str">
        <f t="shared" si="119"/>
        <v>rock</v>
      </c>
      <c r="S1261" s="10">
        <f t="shared" si="117"/>
        <v>41766.637314814812</v>
      </c>
      <c r="T1261" s="10">
        <f t="shared" si="118"/>
        <v>41798.832638888889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5">
        <f t="shared" si="115"/>
        <v>50.689189189189186</v>
      </c>
      <c r="Q1262" t="str">
        <f t="shared" si="116"/>
        <v>music</v>
      </c>
      <c r="R1262" t="str">
        <f t="shared" si="119"/>
        <v>rock</v>
      </c>
      <c r="S1262" s="10">
        <f t="shared" si="117"/>
        <v>41666.50949074074</v>
      </c>
      <c r="T1262" s="10">
        <f t="shared" si="118"/>
        <v>41696.50949074074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5">
        <f t="shared" si="115"/>
        <v>38.942307692307693</v>
      </c>
      <c r="Q1263" t="str">
        <f t="shared" si="116"/>
        <v>music</v>
      </c>
      <c r="R1263" t="str">
        <f t="shared" si="119"/>
        <v>rock</v>
      </c>
      <c r="S1263" s="10">
        <f t="shared" si="117"/>
        <v>41638.009571759256</v>
      </c>
      <c r="T1263" s="10">
        <f t="shared" si="118"/>
        <v>41668.009571759256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5">
        <f t="shared" si="115"/>
        <v>77.638095238095232</v>
      </c>
      <c r="Q1264" t="str">
        <f t="shared" si="116"/>
        <v>music</v>
      </c>
      <c r="R1264" t="str">
        <f t="shared" si="119"/>
        <v>rock</v>
      </c>
      <c r="S1264" s="10">
        <f t="shared" si="117"/>
        <v>41656.429305555554</v>
      </c>
      <c r="T1264" s="10">
        <f t="shared" si="118"/>
        <v>41686.429305555554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5">
        <f t="shared" si="115"/>
        <v>43.536585365853661</v>
      </c>
      <c r="Q1265" t="str">
        <f t="shared" si="116"/>
        <v>music</v>
      </c>
      <c r="R1265" t="str">
        <f t="shared" si="119"/>
        <v>rock</v>
      </c>
      <c r="S1265" s="10">
        <f t="shared" si="117"/>
        <v>41691.750810185185</v>
      </c>
      <c r="T1265" s="10">
        <f t="shared" si="118"/>
        <v>41726.708333333328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166.46153846153845</v>
      </c>
      <c r="P1266" s="5">
        <f t="shared" si="115"/>
        <v>31.823529411764707</v>
      </c>
      <c r="Q1266" t="str">
        <f t="shared" si="116"/>
        <v>music</v>
      </c>
      <c r="R1266" t="str">
        <f t="shared" si="119"/>
        <v>rock</v>
      </c>
      <c r="S1266" s="10">
        <f t="shared" si="117"/>
        <v>41547.329664351848</v>
      </c>
      <c r="T1266" s="10">
        <f t="shared" si="118"/>
        <v>41576.329664351848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5">
        <f t="shared" si="115"/>
        <v>63.184393939393942</v>
      </c>
      <c r="Q1267" t="str">
        <f t="shared" si="116"/>
        <v>music</v>
      </c>
      <c r="R1267" t="str">
        <f t="shared" si="119"/>
        <v>rock</v>
      </c>
      <c r="S1267" s="10">
        <f t="shared" si="117"/>
        <v>40465.321932870364</v>
      </c>
      <c r="T1267" s="10">
        <f t="shared" si="118"/>
        <v>40512.321932870364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5">
        <f t="shared" si="115"/>
        <v>190.9</v>
      </c>
      <c r="Q1268" t="str">
        <f t="shared" si="116"/>
        <v>music</v>
      </c>
      <c r="R1268" t="str">
        <f t="shared" si="119"/>
        <v>rock</v>
      </c>
      <c r="S1268" s="10">
        <f t="shared" si="117"/>
        <v>41620.543344907404</v>
      </c>
      <c r="T1268" s="10">
        <f t="shared" si="118"/>
        <v>41650.543344907404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5">
        <f t="shared" si="115"/>
        <v>140.85534591194968</v>
      </c>
      <c r="Q1269" t="str">
        <f t="shared" si="116"/>
        <v>music</v>
      </c>
      <c r="R1269" t="str">
        <f t="shared" si="119"/>
        <v>rock</v>
      </c>
      <c r="S1269" s="10">
        <f t="shared" si="117"/>
        <v>41449.251828703702</v>
      </c>
      <c r="T1269" s="10">
        <f t="shared" si="118"/>
        <v>41479.251828703702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5">
        <f t="shared" si="115"/>
        <v>76.92307692307692</v>
      </c>
      <c r="Q1270" t="str">
        <f t="shared" si="116"/>
        <v>music</v>
      </c>
      <c r="R1270" t="str">
        <f t="shared" si="119"/>
        <v>rock</v>
      </c>
      <c r="S1270" s="10">
        <f t="shared" si="117"/>
        <v>41507.512118055551</v>
      </c>
      <c r="T1270" s="10">
        <f t="shared" si="118"/>
        <v>41537.512118055551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5">
        <f t="shared" si="115"/>
        <v>99.15533980582525</v>
      </c>
      <c r="Q1271" t="str">
        <f t="shared" si="116"/>
        <v>music</v>
      </c>
      <c r="R1271" t="str">
        <f t="shared" si="119"/>
        <v>rock</v>
      </c>
      <c r="S1271" s="10">
        <f t="shared" si="117"/>
        <v>42445.489722222213</v>
      </c>
      <c r="T1271" s="10">
        <f t="shared" si="118"/>
        <v>42475.666666666664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5">
        <f t="shared" si="115"/>
        <v>67.881656804733723</v>
      </c>
      <c r="Q1272" t="str">
        <f t="shared" si="116"/>
        <v>music</v>
      </c>
      <c r="R1272" t="str">
        <f t="shared" si="119"/>
        <v>rock</v>
      </c>
      <c r="S1272" s="10">
        <f t="shared" si="117"/>
        <v>40933.523634259262</v>
      </c>
      <c r="T1272" s="10">
        <f t="shared" si="118"/>
        <v>40993.48196759259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5">
        <f t="shared" si="115"/>
        <v>246.29032258064515</v>
      </c>
      <c r="Q1273" t="str">
        <f t="shared" si="116"/>
        <v>music</v>
      </c>
      <c r="R1273" t="str">
        <f t="shared" si="119"/>
        <v>rock</v>
      </c>
      <c r="S1273" s="10">
        <f t="shared" si="117"/>
        <v>41561.350219907406</v>
      </c>
      <c r="T1273" s="10">
        <f t="shared" si="118"/>
        <v>41591.391886574071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5">
        <f t="shared" si="115"/>
        <v>189.28571428571428</v>
      </c>
      <c r="Q1274" t="str">
        <f t="shared" si="116"/>
        <v>music</v>
      </c>
      <c r="R1274" t="str">
        <f t="shared" si="119"/>
        <v>rock</v>
      </c>
      <c r="S1274" s="10">
        <f t="shared" si="117"/>
        <v>40274.411793981482</v>
      </c>
      <c r="T1274" s="10">
        <f t="shared" si="118"/>
        <v>40343.833333333328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5">
        <f t="shared" si="115"/>
        <v>76.666666666666671</v>
      </c>
      <c r="Q1275" t="str">
        <f t="shared" si="116"/>
        <v>music</v>
      </c>
      <c r="R1275" t="str">
        <f t="shared" si="119"/>
        <v>rock</v>
      </c>
      <c r="S1275" s="10">
        <f t="shared" si="117"/>
        <v>41852.396886574068</v>
      </c>
      <c r="T1275" s="10">
        <f t="shared" si="118"/>
        <v>41882.396886574068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154.97535999999999</v>
      </c>
      <c r="P1276" s="5">
        <f t="shared" si="115"/>
        <v>82.963254817987149</v>
      </c>
      <c r="Q1276" t="str">
        <f t="shared" si="116"/>
        <v>music</v>
      </c>
      <c r="R1276" t="str">
        <f t="shared" si="119"/>
        <v>rock</v>
      </c>
      <c r="S1276" s="10">
        <f t="shared" si="117"/>
        <v>41116.356770833328</v>
      </c>
      <c r="T1276" s="10">
        <f t="shared" si="118"/>
        <v>41151.356770833328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162.14066666666668</v>
      </c>
      <c r="P1277" s="5">
        <f t="shared" si="115"/>
        <v>62.522107969151669</v>
      </c>
      <c r="Q1277" t="str">
        <f t="shared" si="116"/>
        <v>music</v>
      </c>
      <c r="R1277" t="str">
        <f t="shared" si="119"/>
        <v>rock</v>
      </c>
      <c r="S1277" s="10">
        <f t="shared" si="117"/>
        <v>41458.534571759257</v>
      </c>
      <c r="T1277" s="10">
        <f t="shared" si="118"/>
        <v>41493.534571759257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5">
        <f t="shared" si="115"/>
        <v>46.06808823529412</v>
      </c>
      <c r="Q1278" t="str">
        <f t="shared" si="116"/>
        <v>music</v>
      </c>
      <c r="R1278" t="str">
        <f t="shared" si="119"/>
        <v>rock</v>
      </c>
      <c r="S1278" s="10">
        <f t="shared" si="117"/>
        <v>40007.37091435185</v>
      </c>
      <c r="T1278" s="10">
        <f t="shared" si="118"/>
        <v>40056.833333333328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5">
        <f t="shared" si="115"/>
        <v>38.543946731234868</v>
      </c>
      <c r="Q1279" t="str">
        <f t="shared" si="116"/>
        <v>music</v>
      </c>
      <c r="R1279" t="str">
        <f t="shared" si="119"/>
        <v>rock</v>
      </c>
      <c r="S1279" s="10">
        <f t="shared" si="117"/>
        <v>41121.22855324074</v>
      </c>
      <c r="T1279" s="10">
        <f t="shared" si="118"/>
        <v>41156.22855324074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154.93846153846152</v>
      </c>
      <c r="P1280" s="5">
        <f t="shared" si="115"/>
        <v>53.005263157894738</v>
      </c>
      <c r="Q1280" t="str">
        <f t="shared" si="116"/>
        <v>music</v>
      </c>
      <c r="R1280" t="str">
        <f t="shared" si="119"/>
        <v>rock</v>
      </c>
      <c r="S1280" s="10">
        <f t="shared" si="117"/>
        <v>41786.221828703703</v>
      </c>
      <c r="T1280" s="10">
        <f t="shared" si="118"/>
        <v>41814.75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5">
        <f t="shared" si="115"/>
        <v>73.355396825396824</v>
      </c>
      <c r="Q1281" t="str">
        <f t="shared" si="116"/>
        <v>music</v>
      </c>
      <c r="R1281" t="str">
        <f t="shared" si="119"/>
        <v>rock</v>
      </c>
      <c r="S1281" s="10">
        <f t="shared" si="117"/>
        <v>41681.765856481477</v>
      </c>
      <c r="T1281" s="10">
        <f t="shared" si="118"/>
        <v>41721.724189814813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110.91186666666665</v>
      </c>
      <c r="P1282" s="5">
        <f t="shared" si="115"/>
        <v>127.97523076923076</v>
      </c>
      <c r="Q1282" t="str">
        <f t="shared" si="116"/>
        <v>music</v>
      </c>
      <c r="R1282" t="str">
        <f t="shared" si="119"/>
        <v>rock</v>
      </c>
      <c r="S1282" s="10">
        <f t="shared" si="117"/>
        <v>40513.42423611111</v>
      </c>
      <c r="T1282" s="10">
        <f t="shared" si="118"/>
        <v>40603.42423611111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E1283/D1283*100</f>
        <v>110.71428571428572</v>
      </c>
      <c r="P1283" s="5">
        <f t="shared" ref="P1283:P1346" si="121">IFERROR(E1283/L1283,0)</f>
        <v>104.72972972972973</v>
      </c>
      <c r="Q1283" t="str">
        <f t="shared" ref="Q1283:Q1346" si="122">LEFT(N1283,SEARCH("/",N1283)-1)</f>
        <v>music</v>
      </c>
      <c r="R1283" t="str">
        <f t="shared" si="119"/>
        <v>rock</v>
      </c>
      <c r="S1283" s="10">
        <f t="shared" ref="S1283:S1346" si="123">J1283/60/60/24+DATE(1970,1,1)-8/24</f>
        <v>41463.410138888888</v>
      </c>
      <c r="T1283" s="10">
        <f t="shared" ref="T1283:T1346" si="124">I1283/60/60/24+DATE(1970,1,1)-8/24</f>
        <v>41483.410138888888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5">
        <f t="shared" si="121"/>
        <v>67.671532846715323</v>
      </c>
      <c r="Q1284" t="str">
        <f t="shared" si="122"/>
        <v>music</v>
      </c>
      <c r="R1284" t="str">
        <f t="shared" ref="R1284:R1347" si="125">RIGHT(N1284,LEN(N1284)-SEARCH("/",N1284))</f>
        <v>rock</v>
      </c>
      <c r="S1284" s="10">
        <f t="shared" si="123"/>
        <v>41586.141840277778</v>
      </c>
      <c r="T1284" s="10">
        <f t="shared" si="124"/>
        <v>41616.874305555553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5">
        <f t="shared" si="121"/>
        <v>95.931818181818187</v>
      </c>
      <c r="Q1285" t="str">
        <f t="shared" si="122"/>
        <v>music</v>
      </c>
      <c r="R1285" t="str">
        <f t="shared" si="125"/>
        <v>rock</v>
      </c>
      <c r="S1285" s="10">
        <f t="shared" si="123"/>
        <v>41320.38413194444</v>
      </c>
      <c r="T1285" s="10">
        <f t="shared" si="124"/>
        <v>41343.833333333328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5">
        <f t="shared" si="121"/>
        <v>65.161290322580641</v>
      </c>
      <c r="Q1286" t="str">
        <f t="shared" si="122"/>
        <v>theater</v>
      </c>
      <c r="R1286" t="str">
        <f t="shared" si="125"/>
        <v>plays</v>
      </c>
      <c r="S1286" s="10">
        <f t="shared" si="123"/>
        <v>42711.901412037034</v>
      </c>
      <c r="T1286" s="10">
        <f t="shared" si="124"/>
        <v>42735.374305555553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101.64999999999999</v>
      </c>
      <c r="P1287" s="5">
        <f t="shared" si="121"/>
        <v>32.269841269841272</v>
      </c>
      <c r="Q1287" t="str">
        <f t="shared" si="122"/>
        <v>theater</v>
      </c>
      <c r="R1287" t="str">
        <f t="shared" si="125"/>
        <v>plays</v>
      </c>
      <c r="S1287" s="10">
        <f t="shared" si="123"/>
        <v>42160.249710648146</v>
      </c>
      <c r="T1287" s="10">
        <f t="shared" si="124"/>
        <v>42175.249710648146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5">
        <f t="shared" si="121"/>
        <v>81.25</v>
      </c>
      <c r="Q1288" t="str">
        <f t="shared" si="122"/>
        <v>theater</v>
      </c>
      <c r="R1288" t="str">
        <f t="shared" si="125"/>
        <v>plays</v>
      </c>
      <c r="S1288" s="10">
        <f t="shared" si="123"/>
        <v>42039.051238425927</v>
      </c>
      <c r="T1288" s="10">
        <f t="shared" si="124"/>
        <v>42052.249999999993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5">
        <f t="shared" si="121"/>
        <v>24.2</v>
      </c>
      <c r="Q1289" t="str">
        <f t="shared" si="122"/>
        <v>theater</v>
      </c>
      <c r="R1289" t="str">
        <f t="shared" si="125"/>
        <v>plays</v>
      </c>
      <c r="S1289" s="10">
        <f t="shared" si="123"/>
        <v>42107.287685185183</v>
      </c>
      <c r="T1289" s="10">
        <f t="shared" si="124"/>
        <v>42167.287685185183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5">
        <f t="shared" si="121"/>
        <v>65.868852459016395</v>
      </c>
      <c r="Q1290" t="str">
        <f t="shared" si="122"/>
        <v>theater</v>
      </c>
      <c r="R1290" t="str">
        <f t="shared" si="125"/>
        <v>plays</v>
      </c>
      <c r="S1290" s="10">
        <f t="shared" si="123"/>
        <v>42560.821331018517</v>
      </c>
      <c r="T1290" s="10">
        <f t="shared" si="124"/>
        <v>42591.833333333336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5">
        <f t="shared" si="121"/>
        <v>36.07692307692308</v>
      </c>
      <c r="Q1291" t="str">
        <f t="shared" si="122"/>
        <v>theater</v>
      </c>
      <c r="R1291" t="str">
        <f t="shared" si="125"/>
        <v>plays</v>
      </c>
      <c r="S1291" s="10">
        <f t="shared" si="123"/>
        <v>42708.801446759251</v>
      </c>
      <c r="T1291" s="10">
        <f t="shared" si="124"/>
        <v>42738.801446759251</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108.57142857142857</v>
      </c>
      <c r="P1292" s="5">
        <f t="shared" si="121"/>
        <v>44.186046511627907</v>
      </c>
      <c r="Q1292" t="str">
        <f t="shared" si="122"/>
        <v>theater</v>
      </c>
      <c r="R1292" t="str">
        <f t="shared" si="125"/>
        <v>plays</v>
      </c>
      <c r="S1292" s="10">
        <f t="shared" si="123"/>
        <v>42086.281608796293</v>
      </c>
      <c r="T1292" s="10">
        <f t="shared" si="124"/>
        <v>42116.957638888889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145.70000000000002</v>
      </c>
      <c r="P1293" s="5">
        <f t="shared" si="121"/>
        <v>104.07142857142857</v>
      </c>
      <c r="Q1293" t="str">
        <f t="shared" si="122"/>
        <v>theater</v>
      </c>
      <c r="R1293" t="str">
        <f t="shared" si="125"/>
        <v>plays</v>
      </c>
      <c r="S1293" s="10">
        <f t="shared" si="123"/>
        <v>42064.319340277776</v>
      </c>
      <c r="T1293" s="10">
        <f t="shared" si="124"/>
        <v>42100.958333333336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5">
        <f t="shared" si="121"/>
        <v>35.96153846153846</v>
      </c>
      <c r="Q1294" t="str">
        <f t="shared" si="122"/>
        <v>theater</v>
      </c>
      <c r="R1294" t="str">
        <f t="shared" si="125"/>
        <v>plays</v>
      </c>
      <c r="S1294" s="10">
        <f t="shared" si="123"/>
        <v>42256.430879629632</v>
      </c>
      <c r="T1294" s="10">
        <f t="shared" si="124"/>
        <v>42283.624305555553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5">
        <f t="shared" si="121"/>
        <v>127.79166666666667</v>
      </c>
      <c r="Q1295" t="str">
        <f t="shared" si="122"/>
        <v>theater</v>
      </c>
      <c r="R1295" t="str">
        <f t="shared" si="125"/>
        <v>plays</v>
      </c>
      <c r="S1295" s="10">
        <f t="shared" si="123"/>
        <v>42292.367719907408</v>
      </c>
      <c r="T1295" s="10">
        <f t="shared" si="124"/>
        <v>42322.409386574065</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5">
        <f t="shared" si="121"/>
        <v>27.727272727272727</v>
      </c>
      <c r="Q1296" t="str">
        <f t="shared" si="122"/>
        <v>theater</v>
      </c>
      <c r="R1296" t="str">
        <f t="shared" si="125"/>
        <v>plays</v>
      </c>
      <c r="S1296" s="10">
        <f t="shared" si="123"/>
        <v>42278.120335648149</v>
      </c>
      <c r="T1296" s="10">
        <f t="shared" si="124"/>
        <v>42296.124999999993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5">
        <f t="shared" si="121"/>
        <v>39.828125</v>
      </c>
      <c r="Q1297" t="str">
        <f t="shared" si="122"/>
        <v>theater</v>
      </c>
      <c r="R1297" t="str">
        <f t="shared" si="125"/>
        <v>plays</v>
      </c>
      <c r="S1297" s="10">
        <f t="shared" si="123"/>
        <v>42184.239548611113</v>
      </c>
      <c r="T1297" s="10">
        <f t="shared" si="124"/>
        <v>42214.374999999993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5">
        <f t="shared" si="121"/>
        <v>52.173913043478258</v>
      </c>
      <c r="Q1298" t="str">
        <f t="shared" si="122"/>
        <v>theater</v>
      </c>
      <c r="R1298" t="str">
        <f t="shared" si="125"/>
        <v>plays</v>
      </c>
      <c r="S1298" s="10">
        <f t="shared" si="123"/>
        <v>42422.717280092591</v>
      </c>
      <c r="T1298" s="10">
        <f t="shared" si="124"/>
        <v>42442.675613425927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5">
        <f t="shared" si="121"/>
        <v>92.037815126050418</v>
      </c>
      <c r="Q1299" t="str">
        <f t="shared" si="122"/>
        <v>theater</v>
      </c>
      <c r="R1299" t="str">
        <f t="shared" si="125"/>
        <v>plays</v>
      </c>
      <c r="S1299" s="10">
        <f t="shared" si="123"/>
        <v>42461.413865740738</v>
      </c>
      <c r="T1299" s="10">
        <f t="shared" si="124"/>
        <v>42491.413865740738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5">
        <f t="shared" si="121"/>
        <v>63.424242424242422</v>
      </c>
      <c r="Q1300" t="str">
        <f t="shared" si="122"/>
        <v>theater</v>
      </c>
      <c r="R1300" t="str">
        <f t="shared" si="125"/>
        <v>plays</v>
      </c>
      <c r="S1300" s="10">
        <f t="shared" si="123"/>
        <v>42458.347592592596</v>
      </c>
      <c r="T1300" s="10">
        <f t="shared" si="124"/>
        <v>42488.347592592596</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5">
        <f t="shared" si="121"/>
        <v>135.625</v>
      </c>
      <c r="Q1301" t="str">
        <f t="shared" si="122"/>
        <v>theater</v>
      </c>
      <c r="R1301" t="str">
        <f t="shared" si="125"/>
        <v>plays</v>
      </c>
      <c r="S1301" s="10">
        <f t="shared" si="123"/>
        <v>42169.481006944443</v>
      </c>
      <c r="T1301" s="10">
        <f t="shared" si="124"/>
        <v>42199.481006944443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5">
        <f t="shared" si="121"/>
        <v>168.75</v>
      </c>
      <c r="Q1302" t="str">
        <f t="shared" si="122"/>
        <v>theater</v>
      </c>
      <c r="R1302" t="str">
        <f t="shared" si="125"/>
        <v>plays</v>
      </c>
      <c r="S1302" s="10">
        <f t="shared" si="123"/>
        <v>42483.341874999998</v>
      </c>
      <c r="T1302" s="10">
        <f t="shared" si="124"/>
        <v>42522.456249999996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5">
        <f t="shared" si="121"/>
        <v>70.862068965517238</v>
      </c>
      <c r="Q1303" t="str">
        <f t="shared" si="122"/>
        <v>theater</v>
      </c>
      <c r="R1303" t="str">
        <f t="shared" si="125"/>
        <v>plays</v>
      </c>
      <c r="S1303" s="10">
        <f t="shared" si="123"/>
        <v>42195.416412037033</v>
      </c>
      <c r="T1303" s="10">
        <f t="shared" si="124"/>
        <v>42205.791666666664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100</v>
      </c>
      <c r="P1304" s="5">
        <f t="shared" si="121"/>
        <v>50</v>
      </c>
      <c r="Q1304" t="str">
        <f t="shared" si="122"/>
        <v>theater</v>
      </c>
      <c r="R1304" t="str">
        <f t="shared" si="125"/>
        <v>plays</v>
      </c>
      <c r="S1304" s="10">
        <f t="shared" si="123"/>
        <v>42674.724664351852</v>
      </c>
      <c r="T1304" s="10">
        <f t="shared" si="124"/>
        <v>42704.766331018516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5">
        <f t="shared" si="121"/>
        <v>42.214166666666671</v>
      </c>
      <c r="Q1305" t="str">
        <f t="shared" si="122"/>
        <v>theater</v>
      </c>
      <c r="R1305" t="str">
        <f t="shared" si="125"/>
        <v>plays</v>
      </c>
      <c r="S1305" s="10">
        <f t="shared" si="123"/>
        <v>42566.107870370368</v>
      </c>
      <c r="T1305" s="10">
        <f t="shared" si="124"/>
        <v>42582.124999999993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39.627499999999998</v>
      </c>
      <c r="P1306" s="5">
        <f t="shared" si="121"/>
        <v>152.41346153846155</v>
      </c>
      <c r="Q1306" t="str">
        <f t="shared" si="122"/>
        <v>technology</v>
      </c>
      <c r="R1306" t="str">
        <f t="shared" si="125"/>
        <v>wearables</v>
      </c>
      <c r="S1306" s="10">
        <f t="shared" si="123"/>
        <v>42746.861168981479</v>
      </c>
      <c r="T1306" s="10">
        <f t="shared" si="124"/>
        <v>42806.819502314807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25.976666666666663</v>
      </c>
      <c r="P1307" s="5">
        <f t="shared" si="121"/>
        <v>90.616279069767444</v>
      </c>
      <c r="Q1307" t="str">
        <f t="shared" si="122"/>
        <v>technology</v>
      </c>
      <c r="R1307" t="str">
        <f t="shared" si="125"/>
        <v>wearables</v>
      </c>
      <c r="S1307" s="10">
        <f t="shared" si="123"/>
        <v>42543.332268518519</v>
      </c>
      <c r="T1307" s="10">
        <f t="shared" si="124"/>
        <v>42572.395833333336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65.24636363636364</v>
      </c>
      <c r="P1308" s="5">
        <f t="shared" si="121"/>
        <v>201.60393258426967</v>
      </c>
      <c r="Q1308" t="str">
        <f t="shared" si="122"/>
        <v>technology</v>
      </c>
      <c r="R1308" t="str">
        <f t="shared" si="125"/>
        <v>wearables</v>
      </c>
      <c r="S1308" s="10">
        <f t="shared" si="123"/>
        <v>41947.124236111107</v>
      </c>
      <c r="T1308" s="10">
        <f t="shared" si="124"/>
        <v>41977.124236111107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11.514000000000001</v>
      </c>
      <c r="P1309" s="5">
        <f t="shared" si="121"/>
        <v>127.93333333333334</v>
      </c>
      <c r="Q1309" t="str">
        <f t="shared" si="122"/>
        <v>technology</v>
      </c>
      <c r="R1309" t="str">
        <f t="shared" si="125"/>
        <v>wearables</v>
      </c>
      <c r="S1309" s="10">
        <f t="shared" si="123"/>
        <v>42387.169895833329</v>
      </c>
      <c r="T1309" s="10">
        <f t="shared" si="124"/>
        <v>42417.169895833329</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11.360000000000001</v>
      </c>
      <c r="P1310" s="5">
        <f t="shared" si="121"/>
        <v>29.894736842105264</v>
      </c>
      <c r="Q1310" t="str">
        <f t="shared" si="122"/>
        <v>technology</v>
      </c>
      <c r="R1310" t="str">
        <f t="shared" si="125"/>
        <v>wearables</v>
      </c>
      <c r="S1310" s="10">
        <f t="shared" si="123"/>
        <v>42611.280231481483</v>
      </c>
      <c r="T1310" s="10">
        <f t="shared" si="124"/>
        <v>42651.280231481483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5">
        <f t="shared" si="121"/>
        <v>367.97142857142859</v>
      </c>
      <c r="Q1311" t="str">
        <f t="shared" si="122"/>
        <v>technology</v>
      </c>
      <c r="R1311" t="str">
        <f t="shared" si="125"/>
        <v>wearables</v>
      </c>
      <c r="S1311" s="10">
        <f t="shared" si="123"/>
        <v>42257.549398148149</v>
      </c>
      <c r="T1311" s="10">
        <f t="shared" si="124"/>
        <v>42292.549398148149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15.5</v>
      </c>
      <c r="P1312" s="5">
        <f t="shared" si="121"/>
        <v>129.16666666666666</v>
      </c>
      <c r="Q1312" t="str">
        <f t="shared" si="122"/>
        <v>technology</v>
      </c>
      <c r="R1312" t="str">
        <f t="shared" si="125"/>
        <v>wearables</v>
      </c>
      <c r="S1312" s="10">
        <f t="shared" si="123"/>
        <v>42556.333912037029</v>
      </c>
      <c r="T1312" s="10">
        <f t="shared" si="124"/>
        <v>42601.333912037029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32.027999999999999</v>
      </c>
      <c r="P1313" s="5">
        <f t="shared" si="121"/>
        <v>800.7</v>
      </c>
      <c r="Q1313" t="str">
        <f t="shared" si="122"/>
        <v>technology</v>
      </c>
      <c r="R1313" t="str">
        <f t="shared" si="125"/>
        <v>wearables</v>
      </c>
      <c r="S1313" s="10">
        <f t="shared" si="123"/>
        <v>42669.468969907401</v>
      </c>
      <c r="T1313" s="10">
        <f t="shared" si="124"/>
        <v>42704.510636574072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0.60869565217391308</v>
      </c>
      <c r="P1314" s="5">
        <f t="shared" si="121"/>
        <v>28</v>
      </c>
      <c r="Q1314" t="str">
        <f t="shared" si="122"/>
        <v>technology</v>
      </c>
      <c r="R1314" t="str">
        <f t="shared" si="125"/>
        <v>wearables</v>
      </c>
      <c r="S1314" s="10">
        <f t="shared" si="123"/>
        <v>42082.369467592587</v>
      </c>
      <c r="T1314" s="10">
        <f t="shared" si="124"/>
        <v>42112.369467592587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31.114999999999998</v>
      </c>
      <c r="P1315" s="5">
        <f t="shared" si="121"/>
        <v>102.01639344262296</v>
      </c>
      <c r="Q1315" t="str">
        <f t="shared" si="122"/>
        <v>technology</v>
      </c>
      <c r="R1315" t="str">
        <f t="shared" si="125"/>
        <v>wearables</v>
      </c>
      <c r="S1315" s="10">
        <f t="shared" si="123"/>
        <v>42402.37631944444</v>
      </c>
      <c r="T1315" s="10">
        <f t="shared" si="124"/>
        <v>42432.37631944444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1.1266666666666667</v>
      </c>
      <c r="P1316" s="5">
        <f t="shared" si="121"/>
        <v>184.36363636363637</v>
      </c>
      <c r="Q1316" t="str">
        <f t="shared" si="122"/>
        <v>technology</v>
      </c>
      <c r="R1316" t="str">
        <f t="shared" si="125"/>
        <v>wearables</v>
      </c>
      <c r="S1316" s="10">
        <f t="shared" si="123"/>
        <v>42604.336342592585</v>
      </c>
      <c r="T1316" s="10">
        <f t="shared" si="124"/>
        <v>42664.336342592585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40.404000000000003</v>
      </c>
      <c r="P1317" s="5">
        <f t="shared" si="121"/>
        <v>162.91935483870967</v>
      </c>
      <c r="Q1317" t="str">
        <f t="shared" si="122"/>
        <v>technology</v>
      </c>
      <c r="R1317" t="str">
        <f t="shared" si="125"/>
        <v>wearables</v>
      </c>
      <c r="S1317" s="10">
        <f t="shared" si="123"/>
        <v>42278.164907407401</v>
      </c>
      <c r="T1317" s="10">
        <f t="shared" si="124"/>
        <v>42313.708333333336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1.3333333333333333E-3</v>
      </c>
      <c r="P1318" s="5">
        <f t="shared" si="121"/>
        <v>1</v>
      </c>
      <c r="Q1318" t="str">
        <f t="shared" si="122"/>
        <v>technology</v>
      </c>
      <c r="R1318" t="str">
        <f t="shared" si="125"/>
        <v>wearables</v>
      </c>
      <c r="S1318" s="10">
        <f t="shared" si="123"/>
        <v>42393.628576388881</v>
      </c>
      <c r="T1318" s="10">
        <f t="shared" si="124"/>
        <v>42428.628576388881</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5.7334999999999994</v>
      </c>
      <c r="P1319" s="5">
        <f t="shared" si="121"/>
        <v>603.52631578947364</v>
      </c>
      <c r="Q1319" t="str">
        <f t="shared" si="122"/>
        <v>technology</v>
      </c>
      <c r="R1319" t="str">
        <f t="shared" si="125"/>
        <v>wearables</v>
      </c>
      <c r="S1319" s="10">
        <f t="shared" si="123"/>
        <v>42519.902152777773</v>
      </c>
      <c r="T1319" s="10">
        <f t="shared" si="124"/>
        <v>42572.249999999993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15.324999999999999</v>
      </c>
      <c r="P1320" s="5">
        <f t="shared" si="121"/>
        <v>45.407407407407405</v>
      </c>
      <c r="Q1320" t="str">
        <f t="shared" si="122"/>
        <v>technology</v>
      </c>
      <c r="R1320" t="str">
        <f t="shared" si="125"/>
        <v>wearables</v>
      </c>
      <c r="S1320" s="10">
        <f t="shared" si="123"/>
        <v>41984.710324074076</v>
      </c>
      <c r="T1320" s="10">
        <f t="shared" si="124"/>
        <v>42014.710324074076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15.103448275862069</v>
      </c>
      <c r="P1321" s="5">
        <f t="shared" si="121"/>
        <v>97.333333333333329</v>
      </c>
      <c r="Q1321" t="str">
        <f t="shared" si="122"/>
        <v>technology</v>
      </c>
      <c r="R1321" t="str">
        <f t="shared" si="125"/>
        <v>wearables</v>
      </c>
      <c r="S1321" s="10">
        <f t="shared" si="123"/>
        <v>41816.478761574072</v>
      </c>
      <c r="T1321" s="10">
        <f t="shared" si="124"/>
        <v>41831.333333333328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0.503</v>
      </c>
      <c r="P1322" s="5">
        <f t="shared" si="121"/>
        <v>167.66666666666666</v>
      </c>
      <c r="Q1322" t="str">
        <f t="shared" si="122"/>
        <v>technology</v>
      </c>
      <c r="R1322" t="str">
        <f t="shared" si="125"/>
        <v>wearables</v>
      </c>
      <c r="S1322" s="10">
        <f t="shared" si="123"/>
        <v>42705.357013888883</v>
      </c>
      <c r="T1322" s="10">
        <f t="shared" si="124"/>
        <v>42734.624999999993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1.3028138528138529</v>
      </c>
      <c r="P1323" s="5">
        <f t="shared" si="121"/>
        <v>859.85714285714289</v>
      </c>
      <c r="Q1323" t="str">
        <f t="shared" si="122"/>
        <v>technology</v>
      </c>
      <c r="R1323" t="str">
        <f t="shared" si="125"/>
        <v>wearables</v>
      </c>
      <c r="S1323" s="10">
        <f t="shared" si="123"/>
        <v>42697.415937499994</v>
      </c>
      <c r="T1323" s="10">
        <f t="shared" si="124"/>
        <v>42727.415937499994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0.30285714285714288</v>
      </c>
      <c r="P1324" s="5">
        <f t="shared" si="121"/>
        <v>26.5</v>
      </c>
      <c r="Q1324" t="str">
        <f t="shared" si="122"/>
        <v>technology</v>
      </c>
      <c r="R1324" t="str">
        <f t="shared" si="125"/>
        <v>wearables</v>
      </c>
      <c r="S1324" s="10">
        <f t="shared" si="123"/>
        <v>42115.323206018518</v>
      </c>
      <c r="T1324" s="10">
        <f t="shared" si="124"/>
        <v>42145.323206018518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8.8800000000000008</v>
      </c>
      <c r="P1325" s="5">
        <f t="shared" si="121"/>
        <v>30.272727272727273</v>
      </c>
      <c r="Q1325" t="str">
        <f t="shared" si="122"/>
        <v>technology</v>
      </c>
      <c r="R1325" t="str">
        <f t="shared" si="125"/>
        <v>wearables</v>
      </c>
      <c r="S1325" s="10">
        <f t="shared" si="123"/>
        <v>42451.365115740737</v>
      </c>
      <c r="T1325" s="10">
        <f t="shared" si="124"/>
        <v>42485.954861111109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v>
      </c>
      <c r="P1326" s="5">
        <f t="shared" si="121"/>
        <v>54.666666666666664</v>
      </c>
      <c r="Q1326" t="str">
        <f t="shared" si="122"/>
        <v>technology</v>
      </c>
      <c r="R1326" t="str">
        <f t="shared" si="125"/>
        <v>wearables</v>
      </c>
      <c r="S1326" s="10">
        <f t="shared" si="123"/>
        <v>42626.300370370365</v>
      </c>
      <c r="T1326" s="10">
        <f t="shared" si="124"/>
        <v>42656.300370370365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2.4299999999999997</v>
      </c>
      <c r="P1327" s="5">
        <f t="shared" si="121"/>
        <v>60.75</v>
      </c>
      <c r="Q1327" t="str">
        <f t="shared" si="122"/>
        <v>technology</v>
      </c>
      <c r="R1327" t="str">
        <f t="shared" si="125"/>
        <v>wearables</v>
      </c>
      <c r="S1327" s="10">
        <f t="shared" si="123"/>
        <v>42703.752719907403</v>
      </c>
      <c r="T1327" s="10">
        <f t="shared" si="124"/>
        <v>42733.752719907403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v>
      </c>
      <c r="P1328" s="5">
        <f t="shared" si="121"/>
        <v>102.72727272727273</v>
      </c>
      <c r="Q1328" t="str">
        <f t="shared" si="122"/>
        <v>technology</v>
      </c>
      <c r="R1328" t="str">
        <f t="shared" si="125"/>
        <v>wearables</v>
      </c>
      <c r="S1328" s="10">
        <f t="shared" si="123"/>
        <v>41974.458657407398</v>
      </c>
      <c r="T1328" s="10">
        <f t="shared" si="124"/>
        <v>42019.458657407398</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v>
      </c>
      <c r="P1329" s="5">
        <f t="shared" si="121"/>
        <v>41.585365853658537</v>
      </c>
      <c r="Q1329" t="str">
        <f t="shared" si="122"/>
        <v>technology</v>
      </c>
      <c r="R1329" t="str">
        <f t="shared" si="125"/>
        <v>wearables</v>
      </c>
      <c r="S1329" s="10">
        <f t="shared" si="123"/>
        <v>42123.345312500001</v>
      </c>
      <c r="T1329" s="10">
        <f t="shared" si="124"/>
        <v>42153.345312500001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v>
      </c>
      <c r="P1330" s="5">
        <f t="shared" si="121"/>
        <v>116.53333333333333</v>
      </c>
      <c r="Q1330" t="str">
        <f t="shared" si="122"/>
        <v>technology</v>
      </c>
      <c r="R1330" t="str">
        <f t="shared" si="125"/>
        <v>wearables</v>
      </c>
      <c r="S1330" s="10">
        <f t="shared" si="123"/>
        <v>42612.309421296297</v>
      </c>
      <c r="T1330" s="10">
        <f t="shared" si="124"/>
        <v>42657.309421296297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0.81600000000000006</v>
      </c>
      <c r="P1331" s="5">
        <f t="shared" si="121"/>
        <v>45.333333333333336</v>
      </c>
      <c r="Q1331" t="str">
        <f t="shared" si="122"/>
        <v>technology</v>
      </c>
      <c r="R1331" t="str">
        <f t="shared" si="125"/>
        <v>wearables</v>
      </c>
      <c r="S1331" s="10">
        <f t="shared" si="123"/>
        <v>41934.888252314813</v>
      </c>
      <c r="T1331" s="10">
        <f t="shared" si="124"/>
        <v>41974.929918981477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22.494285714285713</v>
      </c>
      <c r="P1332" s="5">
        <f t="shared" si="121"/>
        <v>157.46</v>
      </c>
      <c r="Q1332" t="str">
        <f t="shared" si="122"/>
        <v>technology</v>
      </c>
      <c r="R1332" t="str">
        <f t="shared" si="125"/>
        <v>wearables</v>
      </c>
      <c r="S1332" s="10">
        <f t="shared" si="123"/>
        <v>42521.943391203698</v>
      </c>
      <c r="T1332" s="10">
        <f t="shared" si="124"/>
        <v>42552.833333333336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v>
      </c>
      <c r="P1333" s="5">
        <f t="shared" si="121"/>
        <v>100.5</v>
      </c>
      <c r="Q1333" t="str">
        <f t="shared" si="122"/>
        <v>technology</v>
      </c>
      <c r="R1333" t="str">
        <f t="shared" si="125"/>
        <v>wearables</v>
      </c>
      <c r="S1333" s="10">
        <f t="shared" si="123"/>
        <v>42569.170763888884</v>
      </c>
      <c r="T1333" s="10">
        <f t="shared" si="124"/>
        <v>42599.170763888884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5">
        <f t="shared" si="121"/>
        <v>0</v>
      </c>
      <c r="Q1334" t="str">
        <f t="shared" si="122"/>
        <v>technology</v>
      </c>
      <c r="R1334" t="str">
        <f t="shared" si="125"/>
        <v>wearables</v>
      </c>
      <c r="S1334" s="10">
        <f t="shared" si="123"/>
        <v>42731.726944444446</v>
      </c>
      <c r="T1334" s="10">
        <f t="shared" si="124"/>
        <v>42761.726944444446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5">
        <f t="shared" si="121"/>
        <v>0</v>
      </c>
      <c r="Q1335" t="str">
        <f t="shared" si="122"/>
        <v>technology</v>
      </c>
      <c r="R1335" t="str">
        <f t="shared" si="125"/>
        <v>wearables</v>
      </c>
      <c r="S1335" s="10">
        <f t="shared" si="123"/>
        <v>41805.7734375</v>
      </c>
      <c r="T1335" s="10">
        <f t="shared" si="124"/>
        <v>41835.7734375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10.754135338345865</v>
      </c>
      <c r="P1336" s="5">
        <f t="shared" si="121"/>
        <v>51.822463768115945</v>
      </c>
      <c r="Q1336" t="str">
        <f t="shared" si="122"/>
        <v>technology</v>
      </c>
      <c r="R1336" t="str">
        <f t="shared" si="125"/>
        <v>wearables</v>
      </c>
      <c r="S1336" s="10">
        <f t="shared" si="123"/>
        <v>42410.440821759257</v>
      </c>
      <c r="T1336" s="10">
        <f t="shared" si="124"/>
        <v>42440.440821759257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19.759999999999998</v>
      </c>
      <c r="P1337" s="5">
        <f t="shared" si="121"/>
        <v>308.75</v>
      </c>
      <c r="Q1337" t="str">
        <f t="shared" si="122"/>
        <v>technology</v>
      </c>
      <c r="R1337" t="str">
        <f t="shared" si="125"/>
        <v>wearables</v>
      </c>
      <c r="S1337" s="10">
        <f t="shared" si="123"/>
        <v>42313.603032407402</v>
      </c>
      <c r="T1337" s="10">
        <f t="shared" si="124"/>
        <v>42343.603032407402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84.946999999999989</v>
      </c>
      <c r="P1338" s="5">
        <f t="shared" si="121"/>
        <v>379.22767857142856</v>
      </c>
      <c r="Q1338" t="str">
        <f t="shared" si="122"/>
        <v>technology</v>
      </c>
      <c r="R1338" t="str">
        <f t="shared" si="125"/>
        <v>wearables</v>
      </c>
      <c r="S1338" s="10">
        <f t="shared" si="123"/>
        <v>41955.530416666668</v>
      </c>
      <c r="T1338" s="10">
        <f t="shared" si="124"/>
        <v>41990.530416666668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49.381999999999998</v>
      </c>
      <c r="P1339" s="5">
        <f t="shared" si="121"/>
        <v>176.36428571428573</v>
      </c>
      <c r="Q1339" t="str">
        <f t="shared" si="122"/>
        <v>technology</v>
      </c>
      <c r="R1339" t="str">
        <f t="shared" si="125"/>
        <v>wearables</v>
      </c>
      <c r="S1339" s="10">
        <f t="shared" si="123"/>
        <v>42767.243969907409</v>
      </c>
      <c r="T1339" s="10">
        <f t="shared" si="124"/>
        <v>42797.243969907409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3.3033333333333332</v>
      </c>
      <c r="P1340" s="5">
        <f t="shared" si="121"/>
        <v>66.066666666666663</v>
      </c>
      <c r="Q1340" t="str">
        <f t="shared" si="122"/>
        <v>technology</v>
      </c>
      <c r="R1340" t="str">
        <f t="shared" si="125"/>
        <v>wearables</v>
      </c>
      <c r="S1340" s="10">
        <f t="shared" si="123"/>
        <v>42188.470289351848</v>
      </c>
      <c r="T1340" s="10">
        <f t="shared" si="124"/>
        <v>42218.470289351848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6.6339999999999995</v>
      </c>
      <c r="P1341" s="5">
        <f t="shared" si="121"/>
        <v>89.648648648648646</v>
      </c>
      <c r="Q1341" t="str">
        <f t="shared" si="122"/>
        <v>technology</v>
      </c>
      <c r="R1341" t="str">
        <f t="shared" si="125"/>
        <v>wearables</v>
      </c>
      <c r="S1341" s="10">
        <f t="shared" si="123"/>
        <v>41936.313831018517</v>
      </c>
      <c r="T1341" s="10">
        <f t="shared" si="124"/>
        <v>41981.355497685181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5">
        <f t="shared" si="121"/>
        <v>0</v>
      </c>
      <c r="Q1342" t="str">
        <f t="shared" si="122"/>
        <v>technology</v>
      </c>
      <c r="R1342" t="str">
        <f t="shared" si="125"/>
        <v>wearables</v>
      </c>
      <c r="S1342" s="10">
        <f t="shared" si="123"/>
        <v>41836.262187499997</v>
      </c>
      <c r="T1342" s="10">
        <f t="shared" si="124"/>
        <v>41866.262187499997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70.36</v>
      </c>
      <c r="P1343" s="5">
        <f t="shared" si="121"/>
        <v>382.39130434782606</v>
      </c>
      <c r="Q1343" t="str">
        <f t="shared" si="122"/>
        <v>technology</v>
      </c>
      <c r="R1343" t="str">
        <f t="shared" si="125"/>
        <v>wearables</v>
      </c>
      <c r="S1343" s="10">
        <f t="shared" si="123"/>
        <v>42612.290706018517</v>
      </c>
      <c r="T1343" s="10">
        <f t="shared" si="124"/>
        <v>42644.290706018517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0.2</v>
      </c>
      <c r="P1344" s="5">
        <f t="shared" si="121"/>
        <v>100</v>
      </c>
      <c r="Q1344" t="str">
        <f t="shared" si="122"/>
        <v>technology</v>
      </c>
      <c r="R1344" t="str">
        <f t="shared" si="125"/>
        <v>wearables</v>
      </c>
      <c r="S1344" s="10">
        <f t="shared" si="123"/>
        <v>42172.483090277768</v>
      </c>
      <c r="T1344" s="10">
        <f t="shared" si="124"/>
        <v>42202.483090277768</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5">
        <f t="shared" si="121"/>
        <v>158.35603715170279</v>
      </c>
      <c r="Q1345" t="str">
        <f t="shared" si="122"/>
        <v>technology</v>
      </c>
      <c r="R1345" t="str">
        <f t="shared" si="125"/>
        <v>wearables</v>
      </c>
      <c r="S1345" s="10">
        <f t="shared" si="123"/>
        <v>42542.193090277775</v>
      </c>
      <c r="T1345" s="10">
        <f t="shared" si="124"/>
        <v>42600.832638888889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377.73333333333335</v>
      </c>
      <c r="P1346" s="5">
        <f t="shared" si="121"/>
        <v>40.762589928057551</v>
      </c>
      <c r="Q1346" t="str">
        <f t="shared" si="122"/>
        <v>publishing</v>
      </c>
      <c r="R1346" t="str">
        <f t="shared" si="125"/>
        <v>nonfiction</v>
      </c>
      <c r="S1346" s="10">
        <f t="shared" si="123"/>
        <v>42522.456469907404</v>
      </c>
      <c r="T1346" s="10">
        <f t="shared" si="124"/>
        <v>42551.456469907404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E1347/D1347*100</f>
        <v>125</v>
      </c>
      <c r="P1347" s="5">
        <f t="shared" ref="P1347:P1410" si="127">IFERROR(E1347/L1347,0)</f>
        <v>53.571428571428569</v>
      </c>
      <c r="Q1347" t="str">
        <f t="shared" ref="Q1347:Q1410" si="128">LEFT(N1347,SEARCH("/",N1347)-1)</f>
        <v>publishing</v>
      </c>
      <c r="R1347" t="str">
        <f t="shared" si="125"/>
        <v>nonfiction</v>
      </c>
      <c r="S1347" s="10">
        <f t="shared" ref="S1347:S1410" si="129">J1347/60/60/24+DATE(1970,1,1)-8/24</f>
        <v>41799.481006944443</v>
      </c>
      <c r="T1347" s="10">
        <f t="shared" ref="T1347:T1410" si="130">I1347/60/60/24+DATE(1970,1,1)-8/24</f>
        <v>41834.481006944443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147.32653061224491</v>
      </c>
      <c r="P1348" s="5">
        <f t="shared" si="127"/>
        <v>48.449664429530202</v>
      </c>
      <c r="Q1348" t="str">
        <f t="shared" si="128"/>
        <v>publishing</v>
      </c>
      <c r="R1348" t="str">
        <f t="shared" ref="R1348:R1411" si="131">RIGHT(N1348,LEN(N1348)-SEARCH("/",N1348))</f>
        <v>nonfiction</v>
      </c>
      <c r="S1348" s="10">
        <f t="shared" si="129"/>
        <v>41421.742488425924</v>
      </c>
      <c r="T1348" s="10">
        <f t="shared" si="130"/>
        <v>41451.742488425924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5">
        <f t="shared" si="127"/>
        <v>82.41935483870968</v>
      </c>
      <c r="Q1349" t="str">
        <f t="shared" si="128"/>
        <v>publishing</v>
      </c>
      <c r="R1349" t="str">
        <f t="shared" si="131"/>
        <v>nonfiction</v>
      </c>
      <c r="S1349" s="10">
        <f t="shared" si="129"/>
        <v>42040.304687499993</v>
      </c>
      <c r="T1349" s="10">
        <f t="shared" si="130"/>
        <v>42070.304687499993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5">
        <f t="shared" si="127"/>
        <v>230.19230769230768</v>
      </c>
      <c r="Q1350" t="str">
        <f t="shared" si="128"/>
        <v>publishing</v>
      </c>
      <c r="R1350" t="str">
        <f t="shared" si="131"/>
        <v>nonfiction</v>
      </c>
      <c r="S1350" s="10">
        <f t="shared" si="129"/>
        <v>41963.17283564814</v>
      </c>
      <c r="T1350" s="10">
        <f t="shared" si="130"/>
        <v>41991.17283564814</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204.2</v>
      </c>
      <c r="P1351" s="5">
        <f t="shared" si="127"/>
        <v>59.360465116279073</v>
      </c>
      <c r="Q1351" t="str">
        <f t="shared" si="128"/>
        <v>publishing</v>
      </c>
      <c r="R1351" t="str">
        <f t="shared" si="131"/>
        <v>nonfiction</v>
      </c>
      <c r="S1351" s="10">
        <f t="shared" si="129"/>
        <v>42316.999247685184</v>
      </c>
      <c r="T1351" s="10">
        <f t="shared" si="130"/>
        <v>42353.957638888889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5">
        <f t="shared" si="127"/>
        <v>66.698717948717942</v>
      </c>
      <c r="Q1352" t="str">
        <f t="shared" si="128"/>
        <v>publishing</v>
      </c>
      <c r="R1352" t="str">
        <f t="shared" si="131"/>
        <v>nonfiction</v>
      </c>
      <c r="S1352" s="10">
        <f t="shared" si="129"/>
        <v>42333.679791666662</v>
      </c>
      <c r="T1352" s="10">
        <f t="shared" si="130"/>
        <v>42363.679791666662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v>
      </c>
      <c r="P1353" s="5">
        <f t="shared" si="127"/>
        <v>168.77500000000001</v>
      </c>
      <c r="Q1353" t="str">
        <f t="shared" si="128"/>
        <v>publishing</v>
      </c>
      <c r="R1353" t="str">
        <f t="shared" si="131"/>
        <v>nonfiction</v>
      </c>
      <c r="S1353" s="10">
        <f t="shared" si="129"/>
        <v>42382.406759259255</v>
      </c>
      <c r="T1353" s="10">
        <f t="shared" si="130"/>
        <v>42412.406759259255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5">
        <f t="shared" si="127"/>
        <v>59.973568281938327</v>
      </c>
      <c r="Q1354" t="str">
        <f t="shared" si="128"/>
        <v>publishing</v>
      </c>
      <c r="R1354" t="str">
        <f t="shared" si="131"/>
        <v>nonfiction</v>
      </c>
      <c r="S1354" s="10">
        <f t="shared" si="129"/>
        <v>42200.244976851849</v>
      </c>
      <c r="T1354" s="10">
        <f t="shared" si="130"/>
        <v>42251.832638888889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v>
      </c>
      <c r="P1355" s="5">
        <f t="shared" si="127"/>
        <v>31.80952380952381</v>
      </c>
      <c r="Q1355" t="str">
        <f t="shared" si="128"/>
        <v>publishing</v>
      </c>
      <c r="R1355" t="str">
        <f t="shared" si="131"/>
        <v>nonfiction</v>
      </c>
      <c r="S1355" s="10">
        <f t="shared" si="129"/>
        <v>41308.784583333334</v>
      </c>
      <c r="T1355" s="10">
        <f t="shared" si="130"/>
        <v>41343.666666666664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5">
        <f t="shared" si="127"/>
        <v>24.421875</v>
      </c>
      <c r="Q1356" t="str">
        <f t="shared" si="128"/>
        <v>publishing</v>
      </c>
      <c r="R1356" t="str">
        <f t="shared" si="131"/>
        <v>nonfiction</v>
      </c>
      <c r="S1356" s="10">
        <f t="shared" si="129"/>
        <v>42502.474293981482</v>
      </c>
      <c r="T1356" s="10">
        <f t="shared" si="130"/>
        <v>42532.474293981482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5">
        <f t="shared" si="127"/>
        <v>25.347107438016529</v>
      </c>
      <c r="Q1357" t="str">
        <f t="shared" si="128"/>
        <v>publishing</v>
      </c>
      <c r="R1357" t="str">
        <f t="shared" si="131"/>
        <v>nonfiction</v>
      </c>
      <c r="S1357" s="10">
        <f t="shared" si="129"/>
        <v>41212.921354166661</v>
      </c>
      <c r="T1357" s="10">
        <f t="shared" si="130"/>
        <v>41243.083333333328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5">
        <f t="shared" si="127"/>
        <v>71.443218390804603</v>
      </c>
      <c r="Q1358" t="str">
        <f t="shared" si="128"/>
        <v>publishing</v>
      </c>
      <c r="R1358" t="str">
        <f t="shared" si="131"/>
        <v>nonfiction</v>
      </c>
      <c r="S1358" s="10">
        <f t="shared" si="129"/>
        <v>41429.705555555556</v>
      </c>
      <c r="T1358" s="10">
        <f t="shared" si="130"/>
        <v>41459.705555555556</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125.29999999999998</v>
      </c>
      <c r="P1359" s="5">
        <f t="shared" si="127"/>
        <v>38.553846153846152</v>
      </c>
      <c r="Q1359" t="str">
        <f t="shared" si="128"/>
        <v>publishing</v>
      </c>
      <c r="R1359" t="str">
        <f t="shared" si="131"/>
        <v>nonfiction</v>
      </c>
      <c r="S1359" s="10">
        <f t="shared" si="129"/>
        <v>41304.628900462958</v>
      </c>
      <c r="T1359" s="10">
        <f t="shared" si="130"/>
        <v>41333.915972222218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5">
        <f t="shared" si="127"/>
        <v>68.367346938775512</v>
      </c>
      <c r="Q1360" t="str">
        <f t="shared" si="128"/>
        <v>publishing</v>
      </c>
      <c r="R1360" t="str">
        <f t="shared" si="131"/>
        <v>nonfiction</v>
      </c>
      <c r="S1360" s="10">
        <f t="shared" si="129"/>
        <v>40689.237534722219</v>
      </c>
      <c r="T1360" s="10">
        <f t="shared" si="130"/>
        <v>40719.237534722219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5">
        <f t="shared" si="127"/>
        <v>40.210526315789473</v>
      </c>
      <c r="Q1361" t="str">
        <f t="shared" si="128"/>
        <v>publishing</v>
      </c>
      <c r="R1361" t="str">
        <f t="shared" si="131"/>
        <v>nonfiction</v>
      </c>
      <c r="S1361" s="10">
        <f t="shared" si="129"/>
        <v>40668.481365740736</v>
      </c>
      <c r="T1361" s="10">
        <f t="shared" si="130"/>
        <v>40730.481365740736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5">
        <f t="shared" si="127"/>
        <v>32.074074074074076</v>
      </c>
      <c r="Q1362" t="str">
        <f t="shared" si="128"/>
        <v>publishing</v>
      </c>
      <c r="R1362" t="str">
        <f t="shared" si="131"/>
        <v>nonfiction</v>
      </c>
      <c r="S1362" s="10">
        <f t="shared" si="129"/>
        <v>41095.567361111105</v>
      </c>
      <c r="T1362" s="10">
        <f t="shared" si="130"/>
        <v>41123.567361111105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125.98333333333333</v>
      </c>
      <c r="P1363" s="5">
        <f t="shared" si="127"/>
        <v>28.632575757575758</v>
      </c>
      <c r="Q1363" t="str">
        <f t="shared" si="128"/>
        <v>publishing</v>
      </c>
      <c r="R1363" t="str">
        <f t="shared" si="131"/>
        <v>nonfiction</v>
      </c>
      <c r="S1363" s="10">
        <f t="shared" si="129"/>
        <v>41781.383935185186</v>
      </c>
      <c r="T1363" s="10">
        <f t="shared" si="130"/>
        <v>41811.383935185186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5">
        <f t="shared" si="127"/>
        <v>43.64</v>
      </c>
      <c r="Q1364" t="str">
        <f t="shared" si="128"/>
        <v>publishing</v>
      </c>
      <c r="R1364" t="str">
        <f t="shared" si="131"/>
        <v>nonfiction</v>
      </c>
      <c r="S1364" s="10">
        <f t="shared" si="129"/>
        <v>41464.601053240738</v>
      </c>
      <c r="T1364" s="10">
        <f t="shared" si="130"/>
        <v>41524.601053240738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100</v>
      </c>
      <c r="P1365" s="5">
        <f t="shared" si="127"/>
        <v>40</v>
      </c>
      <c r="Q1365" t="str">
        <f t="shared" si="128"/>
        <v>publishing</v>
      </c>
      <c r="R1365" t="str">
        <f t="shared" si="131"/>
        <v>nonfiction</v>
      </c>
      <c r="S1365" s="10">
        <f t="shared" si="129"/>
        <v>42396.510729166665</v>
      </c>
      <c r="T1365" s="10">
        <f t="shared" si="130"/>
        <v>42414.999305555553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5">
        <f t="shared" si="127"/>
        <v>346.04166666666669</v>
      </c>
      <c r="Q1366" t="str">
        <f t="shared" si="128"/>
        <v>music</v>
      </c>
      <c r="R1366" t="str">
        <f t="shared" si="131"/>
        <v>rock</v>
      </c>
      <c r="S1366" s="10">
        <f t="shared" si="129"/>
        <v>41951.362337962957</v>
      </c>
      <c r="T1366" s="10">
        <f t="shared" si="130"/>
        <v>42011.362337962964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100.26666666666667</v>
      </c>
      <c r="P1367" s="5">
        <f t="shared" si="127"/>
        <v>81.739130434782609</v>
      </c>
      <c r="Q1367" t="str">
        <f t="shared" si="128"/>
        <v>music</v>
      </c>
      <c r="R1367" t="str">
        <f t="shared" si="131"/>
        <v>rock</v>
      </c>
      <c r="S1367" s="10">
        <f t="shared" si="129"/>
        <v>42049.399907407402</v>
      </c>
      <c r="T1367" s="10">
        <f t="shared" si="130"/>
        <v>42079.358240740738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5">
        <f t="shared" si="127"/>
        <v>64.535306122448986</v>
      </c>
      <c r="Q1368" t="str">
        <f t="shared" si="128"/>
        <v>music</v>
      </c>
      <c r="R1368" t="str">
        <f t="shared" si="131"/>
        <v>rock</v>
      </c>
      <c r="S1368" s="10">
        <f t="shared" si="129"/>
        <v>41924.662766203699</v>
      </c>
      <c r="T1368" s="10">
        <f t="shared" si="130"/>
        <v>41969.704432870371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v>
      </c>
      <c r="P1369" s="5">
        <f t="shared" si="127"/>
        <v>63.477777777777774</v>
      </c>
      <c r="Q1369" t="str">
        <f t="shared" si="128"/>
        <v>music</v>
      </c>
      <c r="R1369" t="str">
        <f t="shared" si="131"/>
        <v>rock</v>
      </c>
      <c r="S1369" s="10">
        <f t="shared" si="129"/>
        <v>42291.669560185182</v>
      </c>
      <c r="T1369" s="10">
        <f t="shared" si="130"/>
        <v>42321.711226851847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5">
        <f t="shared" si="127"/>
        <v>63.620689655172413</v>
      </c>
      <c r="Q1370" t="str">
        <f t="shared" si="128"/>
        <v>music</v>
      </c>
      <c r="R1370" t="str">
        <f t="shared" si="131"/>
        <v>rock</v>
      </c>
      <c r="S1370" s="10">
        <f t="shared" si="129"/>
        <v>42145.857569444437</v>
      </c>
      <c r="T1370" s="10">
        <f t="shared" si="130"/>
        <v>42169.857569444437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5">
        <f t="shared" si="127"/>
        <v>83.967068965517228</v>
      </c>
      <c r="Q1371" t="str">
        <f t="shared" si="128"/>
        <v>music</v>
      </c>
      <c r="R1371" t="str">
        <f t="shared" si="131"/>
        <v>rock</v>
      </c>
      <c r="S1371" s="10">
        <f t="shared" si="129"/>
        <v>41710.260949074072</v>
      </c>
      <c r="T1371" s="10">
        <f t="shared" si="130"/>
        <v>41740.260949074072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5">
        <f t="shared" si="127"/>
        <v>77.75</v>
      </c>
      <c r="Q1372" t="str">
        <f t="shared" si="128"/>
        <v>music</v>
      </c>
      <c r="R1372" t="str">
        <f t="shared" si="131"/>
        <v>rock</v>
      </c>
      <c r="S1372" s="10">
        <f t="shared" si="129"/>
        <v>41547.670023148145</v>
      </c>
      <c r="T1372" s="10">
        <f t="shared" si="130"/>
        <v>41562.670023148145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5">
        <f t="shared" si="127"/>
        <v>107.07142857142857</v>
      </c>
      <c r="Q1373" t="str">
        <f t="shared" si="128"/>
        <v>music</v>
      </c>
      <c r="R1373" t="str">
        <f t="shared" si="131"/>
        <v>rock</v>
      </c>
      <c r="S1373" s="10">
        <f t="shared" si="129"/>
        <v>42101.425254629627</v>
      </c>
      <c r="T1373" s="10">
        <f t="shared" si="130"/>
        <v>42131.425254629627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5">
        <f t="shared" si="127"/>
        <v>38.75</v>
      </c>
      <c r="Q1374" t="str">
        <f t="shared" si="128"/>
        <v>music</v>
      </c>
      <c r="R1374" t="str">
        <f t="shared" si="131"/>
        <v>rock</v>
      </c>
      <c r="S1374" s="10">
        <f t="shared" si="129"/>
        <v>41072.40662037037</v>
      </c>
      <c r="T1374" s="10">
        <f t="shared" si="130"/>
        <v>41102.40662037037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5">
        <f t="shared" si="127"/>
        <v>201.94230769230768</v>
      </c>
      <c r="Q1375" t="str">
        <f t="shared" si="128"/>
        <v>music</v>
      </c>
      <c r="R1375" t="str">
        <f t="shared" si="131"/>
        <v>rock</v>
      </c>
      <c r="S1375" s="10">
        <f t="shared" si="129"/>
        <v>42704.618437499994</v>
      </c>
      <c r="T1375" s="10">
        <f t="shared" si="130"/>
        <v>42734.618437499994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5">
        <f t="shared" si="127"/>
        <v>43.060606060606062</v>
      </c>
      <c r="Q1376" t="str">
        <f t="shared" si="128"/>
        <v>music</v>
      </c>
      <c r="R1376" t="str">
        <f t="shared" si="131"/>
        <v>rock</v>
      </c>
      <c r="S1376" s="10">
        <f t="shared" si="129"/>
        <v>42423.828564814808</v>
      </c>
      <c r="T1376" s="10">
        <f t="shared" si="130"/>
        <v>42453.786898148144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5">
        <f t="shared" si="127"/>
        <v>62.871559633027523</v>
      </c>
      <c r="Q1377" t="str">
        <f t="shared" si="128"/>
        <v>music</v>
      </c>
      <c r="R1377" t="str">
        <f t="shared" si="131"/>
        <v>rock</v>
      </c>
      <c r="S1377" s="10">
        <f t="shared" si="129"/>
        <v>42719.732858796291</v>
      </c>
      <c r="T1377" s="10">
        <f t="shared" si="130"/>
        <v>42749.732858796291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5">
        <f t="shared" si="127"/>
        <v>55.607142857142854</v>
      </c>
      <c r="Q1378" t="str">
        <f t="shared" si="128"/>
        <v>music</v>
      </c>
      <c r="R1378" t="str">
        <f t="shared" si="131"/>
        <v>rock</v>
      </c>
      <c r="S1378" s="10">
        <f t="shared" si="129"/>
        <v>42677.335717592585</v>
      </c>
      <c r="T1378" s="10">
        <f t="shared" si="130"/>
        <v>42707.377384259256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5">
        <f t="shared" si="127"/>
        <v>48.70967741935484</v>
      </c>
      <c r="Q1379" t="str">
        <f t="shared" si="128"/>
        <v>music</v>
      </c>
      <c r="R1379" t="str">
        <f t="shared" si="131"/>
        <v>rock</v>
      </c>
      <c r="S1379" s="10">
        <f t="shared" si="129"/>
        <v>42746.88622685185</v>
      </c>
      <c r="T1379" s="10">
        <f t="shared" si="130"/>
        <v>42768.84097222222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203.35000000000002</v>
      </c>
      <c r="P1380" s="5">
        <f t="shared" si="127"/>
        <v>30.578947368421051</v>
      </c>
      <c r="Q1380" t="str">
        <f t="shared" si="128"/>
        <v>music</v>
      </c>
      <c r="R1380" t="str">
        <f t="shared" si="131"/>
        <v>rock</v>
      </c>
      <c r="S1380" s="10">
        <f t="shared" si="129"/>
        <v>42568.426041666658</v>
      </c>
      <c r="T1380" s="10">
        <f t="shared" si="130"/>
        <v>42583.426041666658</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5">
        <f t="shared" si="127"/>
        <v>73.907284768211923</v>
      </c>
      <c r="Q1381" t="str">
        <f t="shared" si="128"/>
        <v>music</v>
      </c>
      <c r="R1381" t="str">
        <f t="shared" si="131"/>
        <v>rock</v>
      </c>
      <c r="S1381" s="10">
        <f t="shared" si="129"/>
        <v>42130.15828703704</v>
      </c>
      <c r="T1381" s="10">
        <f t="shared" si="130"/>
        <v>42160.15828703704</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5">
        <f t="shared" si="127"/>
        <v>21.2</v>
      </c>
      <c r="Q1382" t="str">
        <f t="shared" si="128"/>
        <v>music</v>
      </c>
      <c r="R1382" t="str">
        <f t="shared" si="131"/>
        <v>rock</v>
      </c>
      <c r="S1382" s="10">
        <f t="shared" si="129"/>
        <v>42141.429467592585</v>
      </c>
      <c r="T1382" s="10">
        <f t="shared" si="130"/>
        <v>42163.749999999993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5">
        <f t="shared" si="127"/>
        <v>73.356164383561648</v>
      </c>
      <c r="Q1383" t="str">
        <f t="shared" si="128"/>
        <v>music</v>
      </c>
      <c r="R1383" t="str">
        <f t="shared" si="131"/>
        <v>rock</v>
      </c>
      <c r="S1383" s="10">
        <f t="shared" si="129"/>
        <v>42702.881076388883</v>
      </c>
      <c r="T1383" s="10">
        <f t="shared" si="130"/>
        <v>42732.881076388883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5">
        <f t="shared" si="127"/>
        <v>56.412162162162161</v>
      </c>
      <c r="Q1384" t="str">
        <f t="shared" si="128"/>
        <v>music</v>
      </c>
      <c r="R1384" t="str">
        <f t="shared" si="131"/>
        <v>rock</v>
      </c>
      <c r="S1384" s="10">
        <f t="shared" si="129"/>
        <v>41370.466851851852</v>
      </c>
      <c r="T1384" s="10">
        <f t="shared" si="130"/>
        <v>41400.466851851852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212.40909090909091</v>
      </c>
      <c r="P1385" s="5">
        <f t="shared" si="127"/>
        <v>50.247311827956992</v>
      </c>
      <c r="Q1385" t="str">
        <f t="shared" si="128"/>
        <v>music</v>
      </c>
      <c r="R1385" t="str">
        <f t="shared" si="131"/>
        <v>rock</v>
      </c>
      <c r="S1385" s="10">
        <f t="shared" si="129"/>
        <v>42706.741643518515</v>
      </c>
      <c r="T1385" s="10">
        <f t="shared" si="130"/>
        <v>42726.741643518515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5">
        <f t="shared" si="127"/>
        <v>68.936507936507937</v>
      </c>
      <c r="Q1386" t="str">
        <f t="shared" si="128"/>
        <v>music</v>
      </c>
      <c r="R1386" t="str">
        <f t="shared" si="131"/>
        <v>rock</v>
      </c>
      <c r="S1386" s="10">
        <f t="shared" si="129"/>
        <v>42160.401874999996</v>
      </c>
      <c r="T1386" s="10">
        <f t="shared" si="130"/>
        <v>42190.401874999996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5">
        <f t="shared" si="127"/>
        <v>65.914104477611943</v>
      </c>
      <c r="Q1387" t="str">
        <f t="shared" si="128"/>
        <v>music</v>
      </c>
      <c r="R1387" t="str">
        <f t="shared" si="131"/>
        <v>rock</v>
      </c>
      <c r="S1387" s="10">
        <f t="shared" si="129"/>
        <v>42433.355567129627</v>
      </c>
      <c r="T1387" s="10">
        <f t="shared" si="130"/>
        <v>42489.174305555549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5">
        <f t="shared" si="127"/>
        <v>62.5</v>
      </c>
      <c r="Q1388" t="str">
        <f t="shared" si="128"/>
        <v>music</v>
      </c>
      <c r="R1388" t="str">
        <f t="shared" si="131"/>
        <v>rock</v>
      </c>
      <c r="S1388" s="10">
        <f t="shared" si="129"/>
        <v>42184.313530092586</v>
      </c>
      <c r="T1388" s="10">
        <f t="shared" si="130"/>
        <v>42214.313530092586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5">
        <f t="shared" si="127"/>
        <v>70.064102564102569</v>
      </c>
      <c r="Q1389" t="str">
        <f t="shared" si="128"/>
        <v>music</v>
      </c>
      <c r="R1389" t="str">
        <f t="shared" si="131"/>
        <v>rock</v>
      </c>
      <c r="S1389" s="10">
        <f t="shared" si="129"/>
        <v>42126.587905092594</v>
      </c>
      <c r="T1389" s="10">
        <f t="shared" si="130"/>
        <v>42157.854166666664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5">
        <f t="shared" si="127"/>
        <v>60.181874999999998</v>
      </c>
      <c r="Q1390" t="str">
        <f t="shared" si="128"/>
        <v>music</v>
      </c>
      <c r="R1390" t="str">
        <f t="shared" si="131"/>
        <v>rock</v>
      </c>
      <c r="S1390" s="10">
        <f t="shared" si="129"/>
        <v>42634.281446759262</v>
      </c>
      <c r="T1390" s="10">
        <f t="shared" si="130"/>
        <v>42660.343055555553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5">
        <f t="shared" si="127"/>
        <v>21.382352941176471</v>
      </c>
      <c r="Q1391" t="str">
        <f t="shared" si="128"/>
        <v>music</v>
      </c>
      <c r="R1391" t="str">
        <f t="shared" si="131"/>
        <v>rock</v>
      </c>
      <c r="S1391" s="10">
        <f t="shared" si="129"/>
        <v>42565.147650462961</v>
      </c>
      <c r="T1391" s="10">
        <f t="shared" si="130"/>
        <v>42595.147650462961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5">
        <f t="shared" si="127"/>
        <v>160.78947368421052</v>
      </c>
      <c r="Q1392" t="str">
        <f t="shared" si="128"/>
        <v>music</v>
      </c>
      <c r="R1392" t="str">
        <f t="shared" si="131"/>
        <v>rock</v>
      </c>
      <c r="S1392" s="10">
        <f t="shared" si="129"/>
        <v>42087.469976851848</v>
      </c>
      <c r="T1392" s="10">
        <f t="shared" si="130"/>
        <v>42121.383333333331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v>
      </c>
      <c r="P1393" s="5">
        <f t="shared" si="127"/>
        <v>42.384615384615387</v>
      </c>
      <c r="Q1393" t="str">
        <f t="shared" si="128"/>
        <v>music</v>
      </c>
      <c r="R1393" t="str">
        <f t="shared" si="131"/>
        <v>rock</v>
      </c>
      <c r="S1393" s="10">
        <f t="shared" si="129"/>
        <v>42193.317337962959</v>
      </c>
      <c r="T1393" s="10">
        <f t="shared" si="130"/>
        <v>42237.874305555553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5">
        <f t="shared" si="127"/>
        <v>27.317307692307693</v>
      </c>
      <c r="Q1394" t="str">
        <f t="shared" si="128"/>
        <v>music</v>
      </c>
      <c r="R1394" t="str">
        <f t="shared" si="131"/>
        <v>rock</v>
      </c>
      <c r="S1394" s="10">
        <f t="shared" si="129"/>
        <v>42400.821597222217</v>
      </c>
      <c r="T1394" s="10">
        <f t="shared" si="130"/>
        <v>42431.821597222217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5">
        <f t="shared" si="127"/>
        <v>196.82692307692307</v>
      </c>
      <c r="Q1395" t="str">
        <f t="shared" si="128"/>
        <v>music</v>
      </c>
      <c r="R1395" t="str">
        <f t="shared" si="131"/>
        <v>rock</v>
      </c>
      <c r="S1395" s="10">
        <f t="shared" si="129"/>
        <v>42553.348645833328</v>
      </c>
      <c r="T1395" s="10">
        <f t="shared" si="130"/>
        <v>42583.348645833328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5">
        <f t="shared" si="127"/>
        <v>53.882352941176471</v>
      </c>
      <c r="Q1396" t="str">
        <f t="shared" si="128"/>
        <v>music</v>
      </c>
      <c r="R1396" t="str">
        <f t="shared" si="131"/>
        <v>rock</v>
      </c>
      <c r="S1396" s="10">
        <f t="shared" si="129"/>
        <v>42751.811643518515</v>
      </c>
      <c r="T1396" s="10">
        <f t="shared" si="130"/>
        <v>42794.791666666664</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111.88571428571427</v>
      </c>
      <c r="P1397" s="5">
        <f t="shared" si="127"/>
        <v>47.756097560975611</v>
      </c>
      <c r="Q1397" t="str">
        <f t="shared" si="128"/>
        <v>music</v>
      </c>
      <c r="R1397" t="str">
        <f t="shared" si="131"/>
        <v>rock</v>
      </c>
      <c r="S1397" s="10">
        <f t="shared" si="129"/>
        <v>42719.575011574074</v>
      </c>
      <c r="T1397" s="10">
        <f t="shared" si="130"/>
        <v>42749.575011574074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5">
        <f t="shared" si="127"/>
        <v>88.191780821917803</v>
      </c>
      <c r="Q1398" t="str">
        <f t="shared" si="128"/>
        <v>music</v>
      </c>
      <c r="R1398" t="str">
        <f t="shared" si="131"/>
        <v>rock</v>
      </c>
      <c r="S1398" s="10">
        <f t="shared" si="129"/>
        <v>42018.665300925924</v>
      </c>
      <c r="T1398" s="10">
        <f t="shared" si="130"/>
        <v>42048.665300925924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5">
        <f t="shared" si="127"/>
        <v>72.056962025316452</v>
      </c>
      <c r="Q1399" t="str">
        <f t="shared" si="128"/>
        <v>music</v>
      </c>
      <c r="R1399" t="str">
        <f t="shared" si="131"/>
        <v>rock</v>
      </c>
      <c r="S1399" s="10">
        <f t="shared" si="129"/>
        <v>42640.584606481476</v>
      </c>
      <c r="T1399" s="10">
        <f t="shared" si="130"/>
        <v>42670.554861111108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5">
        <f t="shared" si="127"/>
        <v>74.246153846153845</v>
      </c>
      <c r="Q1400" t="str">
        <f t="shared" si="128"/>
        <v>music</v>
      </c>
      <c r="R1400" t="str">
        <f t="shared" si="131"/>
        <v>rock</v>
      </c>
      <c r="S1400" s="10">
        <f t="shared" si="129"/>
        <v>42526.540902777771</v>
      </c>
      <c r="T1400" s="10">
        <f t="shared" si="130"/>
        <v>42556.540902777771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126.14444444444443</v>
      </c>
      <c r="P1401" s="5">
        <f t="shared" si="127"/>
        <v>61.701086956521742</v>
      </c>
      <c r="Q1401" t="str">
        <f t="shared" si="128"/>
        <v>music</v>
      </c>
      <c r="R1401" t="str">
        <f t="shared" si="131"/>
        <v>rock</v>
      </c>
      <c r="S1401" s="10">
        <f t="shared" si="129"/>
        <v>41888.670983796292</v>
      </c>
      <c r="T1401" s="10">
        <f t="shared" si="130"/>
        <v>41918.670983796292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5">
        <f t="shared" si="127"/>
        <v>17.235294117647058</v>
      </c>
      <c r="Q1402" t="str">
        <f t="shared" si="128"/>
        <v>music</v>
      </c>
      <c r="R1402" t="str">
        <f t="shared" si="131"/>
        <v>rock</v>
      </c>
      <c r="S1402" s="10">
        <f t="shared" si="129"/>
        <v>42498.007789351854</v>
      </c>
      <c r="T1402" s="10">
        <f t="shared" si="130"/>
        <v>42532.895833333336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496.52000000000004</v>
      </c>
      <c r="P1403" s="5">
        <f t="shared" si="127"/>
        <v>51.720833333333331</v>
      </c>
      <c r="Q1403" t="str">
        <f t="shared" si="128"/>
        <v>music</v>
      </c>
      <c r="R1403" t="str">
        <f t="shared" si="131"/>
        <v>rock</v>
      </c>
      <c r="S1403" s="10">
        <f t="shared" si="129"/>
        <v>41399.662893518514</v>
      </c>
      <c r="T1403" s="10">
        <f t="shared" si="130"/>
        <v>41420.662893518514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109.16</v>
      </c>
      <c r="P1404" s="5">
        <f t="shared" si="127"/>
        <v>24.150442477876105</v>
      </c>
      <c r="Q1404" t="str">
        <f t="shared" si="128"/>
        <v>music</v>
      </c>
      <c r="R1404" t="str">
        <f t="shared" si="131"/>
        <v>rock</v>
      </c>
      <c r="S1404" s="10">
        <f t="shared" si="129"/>
        <v>42064.720034722217</v>
      </c>
      <c r="T1404" s="10">
        <f t="shared" si="130"/>
        <v>42124.67836805556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5">
        <f t="shared" si="127"/>
        <v>62.166666666666664</v>
      </c>
      <c r="Q1405" t="str">
        <f t="shared" si="128"/>
        <v>music</v>
      </c>
      <c r="R1405" t="str">
        <f t="shared" si="131"/>
        <v>rock</v>
      </c>
      <c r="S1405" s="10">
        <f t="shared" si="129"/>
        <v>41450.729571759257</v>
      </c>
      <c r="T1405" s="10">
        <f t="shared" si="130"/>
        <v>41480.729571759257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v>
      </c>
      <c r="P1406" s="5">
        <f t="shared" si="127"/>
        <v>48.2</v>
      </c>
      <c r="Q1406" t="str">
        <f t="shared" si="128"/>
        <v>publishing</v>
      </c>
      <c r="R1406" t="str">
        <f t="shared" si="131"/>
        <v>translations</v>
      </c>
      <c r="S1406" s="10">
        <f t="shared" si="129"/>
        <v>42032.17690972222</v>
      </c>
      <c r="T1406" s="10">
        <f t="shared" si="130"/>
        <v>42057.17690972222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0.42</v>
      </c>
      <c r="P1407" s="5">
        <f t="shared" si="127"/>
        <v>6.1764705882352944</v>
      </c>
      <c r="Q1407" t="str">
        <f t="shared" si="128"/>
        <v>publishing</v>
      </c>
      <c r="R1407" t="str">
        <f t="shared" si="131"/>
        <v>translations</v>
      </c>
      <c r="S1407" s="10">
        <f t="shared" si="129"/>
        <v>41941.347233796296</v>
      </c>
      <c r="T1407" s="10">
        <f t="shared" si="130"/>
        <v>41971.38890046296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0.125</v>
      </c>
      <c r="P1408" s="5">
        <f t="shared" si="127"/>
        <v>5</v>
      </c>
      <c r="Q1408" t="str">
        <f t="shared" si="128"/>
        <v>publishing</v>
      </c>
      <c r="R1408" t="str">
        <f t="shared" si="131"/>
        <v>translations</v>
      </c>
      <c r="S1408" s="10">
        <f t="shared" si="129"/>
        <v>42297.099618055552</v>
      </c>
      <c r="T1408" s="10">
        <f t="shared" si="130"/>
        <v>42350.083333333336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0.5</v>
      </c>
      <c r="P1409" s="5">
        <f t="shared" si="127"/>
        <v>7.5</v>
      </c>
      <c r="Q1409" t="str">
        <f t="shared" si="128"/>
        <v>publishing</v>
      </c>
      <c r="R1409" t="str">
        <f t="shared" si="131"/>
        <v>translations</v>
      </c>
      <c r="S1409" s="10">
        <f t="shared" si="129"/>
        <v>41838.20344907407</v>
      </c>
      <c r="T1409" s="10">
        <f t="shared" si="130"/>
        <v>41863.20344907407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7.1999999999999993</v>
      </c>
      <c r="P1410" s="5">
        <f t="shared" si="127"/>
        <v>12</v>
      </c>
      <c r="Q1410" t="str">
        <f t="shared" si="128"/>
        <v>publishing</v>
      </c>
      <c r="R1410" t="str">
        <f t="shared" si="131"/>
        <v>translations</v>
      </c>
      <c r="S1410" s="10">
        <f t="shared" si="129"/>
        <v>42291.538842592585</v>
      </c>
      <c r="T1410" s="10">
        <f t="shared" si="130"/>
        <v>42321.580509259256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E1411/D1411*100</f>
        <v>0</v>
      </c>
      <c r="P1411" s="5">
        <f t="shared" ref="P1411:P1474" si="133">IFERROR(E1411/L1411,0)</f>
        <v>0</v>
      </c>
      <c r="Q1411" t="str">
        <f t="shared" ref="Q1411:Q1474" si="134">LEFT(N1411,SEARCH("/",N1411)-1)</f>
        <v>publishing</v>
      </c>
      <c r="R1411" t="str">
        <f t="shared" si="131"/>
        <v>translations</v>
      </c>
      <c r="S1411" s="10">
        <f t="shared" ref="S1411:S1474" si="135">J1411/60/60/24+DATE(1970,1,1)-8/24</f>
        <v>41944.800173611111</v>
      </c>
      <c r="T1411" s="10">
        <f t="shared" ref="T1411:T1474" si="136">I1411/60/60/24+DATE(1970,1,1)-8/24</f>
        <v>42004.841840277775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1.6666666666666666E-2</v>
      </c>
      <c r="P1412" s="5">
        <f t="shared" si="133"/>
        <v>1</v>
      </c>
      <c r="Q1412" t="str">
        <f t="shared" si="134"/>
        <v>publishing</v>
      </c>
      <c r="R1412" t="str">
        <f t="shared" ref="R1412:R1475" si="137">RIGHT(N1412,LEN(N1412)-SEARCH("/",N1412))</f>
        <v>translations</v>
      </c>
      <c r="S1412" s="10">
        <f t="shared" si="135"/>
        <v>42478.985185185178</v>
      </c>
      <c r="T1412" s="10">
        <f t="shared" si="136"/>
        <v>42523.985185185178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0.23333333333333336</v>
      </c>
      <c r="P1413" s="5">
        <f t="shared" si="133"/>
        <v>2.3333333333333335</v>
      </c>
      <c r="Q1413" t="str">
        <f t="shared" si="134"/>
        <v>publishing</v>
      </c>
      <c r="R1413" t="str">
        <f t="shared" si="137"/>
        <v>translations</v>
      </c>
      <c r="S1413" s="10">
        <f t="shared" si="135"/>
        <v>42012.725694444445</v>
      </c>
      <c r="T1413" s="10">
        <f t="shared" si="136"/>
        <v>42040.725694444445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4.5714285714285712</v>
      </c>
      <c r="P1414" s="5">
        <f t="shared" si="133"/>
        <v>24.615384615384617</v>
      </c>
      <c r="Q1414" t="str">
        <f t="shared" si="134"/>
        <v>publishing</v>
      </c>
      <c r="R1414" t="str">
        <f t="shared" si="137"/>
        <v>translations</v>
      </c>
      <c r="S1414" s="10">
        <f t="shared" si="135"/>
        <v>41946.730312499996</v>
      </c>
      <c r="T1414" s="10">
        <f t="shared" si="136"/>
        <v>41976.730312499996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5</v>
      </c>
      <c r="P1415" s="5">
        <f t="shared" si="133"/>
        <v>100</v>
      </c>
      <c r="Q1415" t="str">
        <f t="shared" si="134"/>
        <v>publishing</v>
      </c>
      <c r="R1415" t="str">
        <f t="shared" si="137"/>
        <v>translations</v>
      </c>
      <c r="S1415" s="10">
        <f t="shared" si="135"/>
        <v>42360.103819444441</v>
      </c>
      <c r="T1415" s="10">
        <f t="shared" si="136"/>
        <v>42420.103819444441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0.2</v>
      </c>
      <c r="P1416" s="5">
        <f t="shared" si="133"/>
        <v>1</v>
      </c>
      <c r="Q1416" t="str">
        <f t="shared" si="134"/>
        <v>publishing</v>
      </c>
      <c r="R1416" t="str">
        <f t="shared" si="137"/>
        <v>translations</v>
      </c>
      <c r="S1416" s="10">
        <f t="shared" si="135"/>
        <v>42707.919756944444</v>
      </c>
      <c r="T1416" s="10">
        <f t="shared" si="136"/>
        <v>42737.919756944444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18.181818181818183</v>
      </c>
      <c r="P1417" s="5">
        <f t="shared" si="133"/>
        <v>88.888888888888886</v>
      </c>
      <c r="Q1417" t="str">
        <f t="shared" si="134"/>
        <v>publishing</v>
      </c>
      <c r="R1417" t="str">
        <f t="shared" si="137"/>
        <v>translations</v>
      </c>
      <c r="S1417" s="10">
        <f t="shared" si="135"/>
        <v>42192.342488425922</v>
      </c>
      <c r="T1417" s="10">
        <f t="shared" si="136"/>
        <v>42232.342488425922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5">
        <f t="shared" si="133"/>
        <v>0</v>
      </c>
      <c r="Q1418" t="str">
        <f t="shared" si="134"/>
        <v>publishing</v>
      </c>
      <c r="R1418" t="str">
        <f t="shared" si="137"/>
        <v>translations</v>
      </c>
      <c r="S1418" s="10">
        <f t="shared" si="135"/>
        <v>42299.592812499999</v>
      </c>
      <c r="T1418" s="10">
        <f t="shared" si="136"/>
        <v>42329.634479166663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v>
      </c>
      <c r="P1419" s="5">
        <f t="shared" si="133"/>
        <v>27.5</v>
      </c>
      <c r="Q1419" t="str">
        <f t="shared" si="134"/>
        <v>publishing</v>
      </c>
      <c r="R1419" t="str">
        <f t="shared" si="137"/>
        <v>translations</v>
      </c>
      <c r="S1419" s="10">
        <f t="shared" si="135"/>
        <v>42231.816828703704</v>
      </c>
      <c r="T1419" s="10">
        <f t="shared" si="136"/>
        <v>42262.132638888892</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0.2</v>
      </c>
      <c r="P1420" s="5">
        <f t="shared" si="133"/>
        <v>6</v>
      </c>
      <c r="Q1420" t="str">
        <f t="shared" si="134"/>
        <v>publishing</v>
      </c>
      <c r="R1420" t="str">
        <f t="shared" si="137"/>
        <v>translations</v>
      </c>
      <c r="S1420" s="10">
        <f t="shared" si="135"/>
        <v>42395.123078703698</v>
      </c>
      <c r="T1420" s="10">
        <f t="shared" si="136"/>
        <v>42425.123078703698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7.0634920634920633</v>
      </c>
      <c r="P1421" s="5">
        <f t="shared" si="133"/>
        <v>44.5</v>
      </c>
      <c r="Q1421" t="str">
        <f t="shared" si="134"/>
        <v>publishing</v>
      </c>
      <c r="R1421" t="str">
        <f t="shared" si="137"/>
        <v>translations</v>
      </c>
      <c r="S1421" s="10">
        <f t="shared" si="135"/>
        <v>42622.12290509259</v>
      </c>
      <c r="T1421" s="10">
        <f t="shared" si="136"/>
        <v>42652.12290509259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v>
      </c>
      <c r="P1422" s="5">
        <f t="shared" si="133"/>
        <v>1</v>
      </c>
      <c r="Q1422" t="str">
        <f t="shared" si="134"/>
        <v>publishing</v>
      </c>
      <c r="R1422" t="str">
        <f t="shared" si="137"/>
        <v>translations</v>
      </c>
      <c r="S1422" s="10">
        <f t="shared" si="135"/>
        <v>42524.334328703706</v>
      </c>
      <c r="T1422" s="10">
        <f t="shared" si="136"/>
        <v>42549.334328703706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0.1</v>
      </c>
      <c r="P1423" s="5">
        <f t="shared" si="133"/>
        <v>100</v>
      </c>
      <c r="Q1423" t="str">
        <f t="shared" si="134"/>
        <v>publishing</v>
      </c>
      <c r="R1423" t="str">
        <f t="shared" si="137"/>
        <v>translations</v>
      </c>
      <c r="S1423" s="10">
        <f t="shared" si="135"/>
        <v>42013.582280092589</v>
      </c>
      <c r="T1423" s="10">
        <f t="shared" si="136"/>
        <v>42043.582280092589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0.104</v>
      </c>
      <c r="P1424" s="5">
        <f t="shared" si="133"/>
        <v>13</v>
      </c>
      <c r="Q1424" t="str">
        <f t="shared" si="134"/>
        <v>publishing</v>
      </c>
      <c r="R1424" t="str">
        <f t="shared" si="137"/>
        <v>translations</v>
      </c>
      <c r="S1424" s="10">
        <f t="shared" si="135"/>
        <v>42603.906296296293</v>
      </c>
      <c r="T1424" s="10">
        <f t="shared" si="136"/>
        <v>42633.906296296293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0.33333333333333337</v>
      </c>
      <c r="P1425" s="5">
        <f t="shared" si="133"/>
        <v>100</v>
      </c>
      <c r="Q1425" t="str">
        <f t="shared" si="134"/>
        <v>publishing</v>
      </c>
      <c r="R1425" t="str">
        <f t="shared" si="137"/>
        <v>translations</v>
      </c>
      <c r="S1425" s="10">
        <f t="shared" si="135"/>
        <v>42340.026979166665</v>
      </c>
      <c r="T1425" s="10">
        <f t="shared" si="136"/>
        <v>42370.026979166665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20.36</v>
      </c>
      <c r="P1426" s="5">
        <f t="shared" si="133"/>
        <v>109.07142857142857</v>
      </c>
      <c r="Q1426" t="str">
        <f t="shared" si="134"/>
        <v>publishing</v>
      </c>
      <c r="R1426" t="str">
        <f t="shared" si="137"/>
        <v>translations</v>
      </c>
      <c r="S1426" s="10">
        <f t="shared" si="135"/>
        <v>42676.384282407402</v>
      </c>
      <c r="T1426" s="10">
        <f t="shared" si="136"/>
        <v>42689.425949074073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5">
        <f t="shared" si="133"/>
        <v>0</v>
      </c>
      <c r="Q1427" t="str">
        <f t="shared" si="134"/>
        <v>publishing</v>
      </c>
      <c r="R1427" t="str">
        <f t="shared" si="137"/>
        <v>translations</v>
      </c>
      <c r="S1427" s="10">
        <f t="shared" si="135"/>
        <v>42092.798136574071</v>
      </c>
      <c r="T1427" s="10">
        <f t="shared" si="136"/>
        <v>42122.798136574071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5">
        <f t="shared" si="133"/>
        <v>0</v>
      </c>
      <c r="Q1428" t="str">
        <f t="shared" si="134"/>
        <v>publishing</v>
      </c>
      <c r="R1428" t="str">
        <f t="shared" si="137"/>
        <v>translations</v>
      </c>
      <c r="S1428" s="10">
        <f t="shared" si="135"/>
        <v>42180.056944444441</v>
      </c>
      <c r="T1428" s="10">
        <f t="shared" si="136"/>
        <v>42240.056944444441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8.3800000000000008</v>
      </c>
      <c r="P1429" s="5">
        <f t="shared" si="133"/>
        <v>104.75</v>
      </c>
      <c r="Q1429" t="str">
        <f t="shared" si="134"/>
        <v>publishing</v>
      </c>
      <c r="R1429" t="str">
        <f t="shared" si="137"/>
        <v>translations</v>
      </c>
      <c r="S1429" s="10">
        <f t="shared" si="135"/>
        <v>42601.518344907403</v>
      </c>
      <c r="T1429" s="10">
        <f t="shared" si="136"/>
        <v>42631.518344907403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4.5</v>
      </c>
      <c r="P1430" s="5">
        <f t="shared" si="133"/>
        <v>15</v>
      </c>
      <c r="Q1430" t="str">
        <f t="shared" si="134"/>
        <v>publishing</v>
      </c>
      <c r="R1430" t="str">
        <f t="shared" si="137"/>
        <v>translations</v>
      </c>
      <c r="S1430" s="10">
        <f t="shared" si="135"/>
        <v>42432.046493055554</v>
      </c>
      <c r="T1430" s="10">
        <f t="shared" si="136"/>
        <v>42462.004826388882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5">
        <f t="shared" si="133"/>
        <v>0</v>
      </c>
      <c r="Q1431" t="str">
        <f t="shared" si="134"/>
        <v>publishing</v>
      </c>
      <c r="R1431" t="str">
        <f t="shared" si="137"/>
        <v>translations</v>
      </c>
      <c r="S1431" s="10">
        <f t="shared" si="135"/>
        <v>42073.727337962955</v>
      </c>
      <c r="T1431" s="10">
        <f t="shared" si="136"/>
        <v>42103.727337962955</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v>
      </c>
      <c r="P1432" s="5">
        <f t="shared" si="133"/>
        <v>80.599999999999994</v>
      </c>
      <c r="Q1432" t="str">
        <f t="shared" si="134"/>
        <v>publishing</v>
      </c>
      <c r="R1432" t="str">
        <f t="shared" si="137"/>
        <v>translations</v>
      </c>
      <c r="S1432" s="10">
        <f t="shared" si="135"/>
        <v>41961.480185185181</v>
      </c>
      <c r="T1432" s="10">
        <f t="shared" si="136"/>
        <v>41992.480185185181</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31.94705882352941</v>
      </c>
      <c r="P1433" s="5">
        <f t="shared" si="133"/>
        <v>115.55319148936171</v>
      </c>
      <c r="Q1433" t="str">
        <f t="shared" si="134"/>
        <v>publishing</v>
      </c>
      <c r="R1433" t="str">
        <f t="shared" si="137"/>
        <v>translations</v>
      </c>
      <c r="S1433" s="10">
        <f t="shared" si="135"/>
        <v>42303.877499999995</v>
      </c>
      <c r="T1433" s="10">
        <f t="shared" si="136"/>
        <v>42333.919166666667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5">
        <f t="shared" si="133"/>
        <v>0</v>
      </c>
      <c r="Q1434" t="str">
        <f t="shared" si="134"/>
        <v>publishing</v>
      </c>
      <c r="R1434" t="str">
        <f t="shared" si="137"/>
        <v>translations</v>
      </c>
      <c r="S1434" s="10">
        <f t="shared" si="135"/>
        <v>42175.447083333333</v>
      </c>
      <c r="T1434" s="10">
        <f t="shared" si="136"/>
        <v>42205.447083333333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6.708333333333333</v>
      </c>
      <c r="P1435" s="5">
        <f t="shared" si="133"/>
        <v>80.5</v>
      </c>
      <c r="Q1435" t="str">
        <f t="shared" si="134"/>
        <v>publishing</v>
      </c>
      <c r="R1435" t="str">
        <f t="shared" si="137"/>
        <v>translations</v>
      </c>
      <c r="S1435" s="10">
        <f t="shared" si="135"/>
        <v>42673.292534722219</v>
      </c>
      <c r="T1435" s="10">
        <f t="shared" si="136"/>
        <v>42714.124999999993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9.9878048780487809</v>
      </c>
      <c r="P1436" s="5">
        <f t="shared" si="133"/>
        <v>744.5454545454545</v>
      </c>
      <c r="Q1436" t="str">
        <f t="shared" si="134"/>
        <v>publishing</v>
      </c>
      <c r="R1436" t="str">
        <f t="shared" si="137"/>
        <v>translations</v>
      </c>
      <c r="S1436" s="10">
        <f t="shared" si="135"/>
        <v>42142.433773148143</v>
      </c>
      <c r="T1436" s="10">
        <f t="shared" si="136"/>
        <v>42163.291666666664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0.1</v>
      </c>
      <c r="P1437" s="5">
        <f t="shared" si="133"/>
        <v>7.5</v>
      </c>
      <c r="Q1437" t="str">
        <f t="shared" si="134"/>
        <v>publishing</v>
      </c>
      <c r="R1437" t="str">
        <f t="shared" si="137"/>
        <v>translations</v>
      </c>
      <c r="S1437" s="10">
        <f t="shared" si="135"/>
        <v>42258.44699074074</v>
      </c>
      <c r="T1437" s="10">
        <f t="shared" si="136"/>
        <v>42288.44699074074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0.77</v>
      </c>
      <c r="P1438" s="5">
        <f t="shared" si="133"/>
        <v>38.5</v>
      </c>
      <c r="Q1438" t="str">
        <f t="shared" si="134"/>
        <v>publishing</v>
      </c>
      <c r="R1438" t="str">
        <f t="shared" si="137"/>
        <v>translations</v>
      </c>
      <c r="S1438" s="10">
        <f t="shared" si="135"/>
        <v>42391.016863425924</v>
      </c>
      <c r="T1438" s="10">
        <f t="shared" si="136"/>
        <v>42421.016863425924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26.900000000000002</v>
      </c>
      <c r="P1439" s="5">
        <f t="shared" si="133"/>
        <v>36.68181818181818</v>
      </c>
      <c r="Q1439" t="str">
        <f t="shared" si="134"/>
        <v>publishing</v>
      </c>
      <c r="R1439" t="str">
        <f t="shared" si="137"/>
        <v>translations</v>
      </c>
      <c r="S1439" s="10">
        <f t="shared" si="135"/>
        <v>41796.19836805555</v>
      </c>
      <c r="T1439" s="10">
        <f t="shared" si="136"/>
        <v>41832.874305555553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3</v>
      </c>
      <c r="P1440" s="5">
        <f t="shared" si="133"/>
        <v>75</v>
      </c>
      <c r="Q1440" t="str">
        <f t="shared" si="134"/>
        <v>publishing</v>
      </c>
      <c r="R1440" t="str">
        <f t="shared" si="137"/>
        <v>translations</v>
      </c>
      <c r="S1440" s="10">
        <f t="shared" si="135"/>
        <v>42457.538182870368</v>
      </c>
      <c r="T1440" s="10">
        <f t="shared" si="136"/>
        <v>42487.246527777774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v>
      </c>
      <c r="P1441" s="5">
        <f t="shared" si="133"/>
        <v>30</v>
      </c>
      <c r="Q1441" t="str">
        <f t="shared" si="134"/>
        <v>publishing</v>
      </c>
      <c r="R1441" t="str">
        <f t="shared" si="137"/>
        <v>translations</v>
      </c>
      <c r="S1441" s="10">
        <f t="shared" si="135"/>
        <v>42040.496539351843</v>
      </c>
      <c r="T1441" s="10">
        <f t="shared" si="136"/>
        <v>42070.496539351843</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7.6923076923076927E-3</v>
      </c>
      <c r="P1442" s="5">
        <f t="shared" si="133"/>
        <v>1</v>
      </c>
      <c r="Q1442" t="str">
        <f t="shared" si="134"/>
        <v>publishing</v>
      </c>
      <c r="R1442" t="str">
        <f t="shared" si="137"/>
        <v>translations</v>
      </c>
      <c r="S1442" s="10">
        <f t="shared" si="135"/>
        <v>42486.415081018517</v>
      </c>
      <c r="T1442" s="10">
        <f t="shared" si="136"/>
        <v>42516.415081018517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v>
      </c>
      <c r="P1443" s="5">
        <f t="shared" si="133"/>
        <v>673.33333333333337</v>
      </c>
      <c r="Q1443" t="str">
        <f t="shared" si="134"/>
        <v>publishing</v>
      </c>
      <c r="R1443" t="str">
        <f t="shared" si="137"/>
        <v>translations</v>
      </c>
      <c r="S1443" s="10">
        <f t="shared" si="135"/>
        <v>42198.432511574072</v>
      </c>
      <c r="T1443" s="10">
        <f t="shared" si="136"/>
        <v>42258.432511574072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5">
        <f t="shared" si="133"/>
        <v>0</v>
      </c>
      <c r="Q1444" t="str">
        <f t="shared" si="134"/>
        <v>publishing</v>
      </c>
      <c r="R1444" t="str">
        <f t="shared" si="137"/>
        <v>translations</v>
      </c>
      <c r="S1444" s="10">
        <f t="shared" si="135"/>
        <v>42485.312013888884</v>
      </c>
      <c r="T1444" s="10">
        <f t="shared" si="136"/>
        <v>42515.312013888884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5">
        <f t="shared" si="133"/>
        <v>0</v>
      </c>
      <c r="Q1445" t="str">
        <f t="shared" si="134"/>
        <v>publishing</v>
      </c>
      <c r="R1445" t="str">
        <f t="shared" si="137"/>
        <v>translations</v>
      </c>
      <c r="S1445" s="10">
        <f t="shared" si="135"/>
        <v>42707.59269675926</v>
      </c>
      <c r="T1445" s="10">
        <f t="shared" si="136"/>
        <v>42737.59269675926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5">
        <f t="shared" si="133"/>
        <v>0</v>
      </c>
      <c r="Q1446" t="str">
        <f t="shared" si="134"/>
        <v>publishing</v>
      </c>
      <c r="R1446" t="str">
        <f t="shared" si="137"/>
        <v>translations</v>
      </c>
      <c r="S1446" s="10">
        <f t="shared" si="135"/>
        <v>42199.540069444447</v>
      </c>
      <c r="T1446" s="10">
        <f t="shared" si="136"/>
        <v>42259.540069444447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5">
        <f t="shared" si="133"/>
        <v>0</v>
      </c>
      <c r="Q1447" t="str">
        <f t="shared" si="134"/>
        <v>publishing</v>
      </c>
      <c r="R1447" t="str">
        <f t="shared" si="137"/>
        <v>translations</v>
      </c>
      <c r="S1447" s="10">
        <f t="shared" si="135"/>
        <v>42139.208969907406</v>
      </c>
      <c r="T1447" s="10">
        <f t="shared" si="136"/>
        <v>42169.208969907406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5">
        <f t="shared" si="133"/>
        <v>0</v>
      </c>
      <c r="Q1448" t="str">
        <f t="shared" si="134"/>
        <v>publishing</v>
      </c>
      <c r="R1448" t="str">
        <f t="shared" si="137"/>
        <v>translations</v>
      </c>
      <c r="S1448" s="10">
        <f t="shared" si="135"/>
        <v>42461.114328703705</v>
      </c>
      <c r="T1448" s="10">
        <f t="shared" si="136"/>
        <v>42481.114328703705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1.4999999999999999E-2</v>
      </c>
      <c r="P1449" s="5">
        <f t="shared" si="133"/>
        <v>25</v>
      </c>
      <c r="Q1449" t="str">
        <f t="shared" si="134"/>
        <v>publishing</v>
      </c>
      <c r="R1449" t="str">
        <f t="shared" si="137"/>
        <v>translations</v>
      </c>
      <c r="S1449" s="10">
        <f t="shared" si="135"/>
        <v>42529.39738425926</v>
      </c>
      <c r="T1449" s="10">
        <f t="shared" si="136"/>
        <v>42559.39738425926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5">
        <f t="shared" si="133"/>
        <v>0</v>
      </c>
      <c r="Q1450" t="str">
        <f t="shared" si="134"/>
        <v>publishing</v>
      </c>
      <c r="R1450" t="str">
        <f t="shared" si="137"/>
        <v>translations</v>
      </c>
      <c r="S1450" s="10">
        <f t="shared" si="135"/>
        <v>42115.603217592587</v>
      </c>
      <c r="T1450" s="10">
        <f t="shared" si="136"/>
        <v>42145.892361111109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5">
        <f t="shared" si="133"/>
        <v>0</v>
      </c>
      <c r="Q1451" t="str">
        <f t="shared" si="134"/>
        <v>publishing</v>
      </c>
      <c r="R1451" t="str">
        <f t="shared" si="137"/>
        <v>translations</v>
      </c>
      <c r="S1451" s="10">
        <f t="shared" si="135"/>
        <v>42086.478067129625</v>
      </c>
      <c r="T1451" s="10">
        <f t="shared" si="136"/>
        <v>42134.478067129625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1E-3</v>
      </c>
      <c r="P1452" s="5">
        <f t="shared" si="133"/>
        <v>1</v>
      </c>
      <c r="Q1452" t="str">
        <f t="shared" si="134"/>
        <v>publishing</v>
      </c>
      <c r="R1452" t="str">
        <f t="shared" si="137"/>
        <v>translations</v>
      </c>
      <c r="S1452" s="10">
        <f t="shared" si="135"/>
        <v>42389.837928240733</v>
      </c>
      <c r="T1452" s="10">
        <f t="shared" si="136"/>
        <v>42419.837928240733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1.0554089709762533E-2</v>
      </c>
      <c r="P1453" s="5">
        <f t="shared" si="133"/>
        <v>1</v>
      </c>
      <c r="Q1453" t="str">
        <f t="shared" si="134"/>
        <v>publishing</v>
      </c>
      <c r="R1453" t="str">
        <f t="shared" si="137"/>
        <v>translations</v>
      </c>
      <c r="S1453" s="10">
        <f t="shared" si="135"/>
        <v>41931.62568287037</v>
      </c>
      <c r="T1453" s="10">
        <f t="shared" si="136"/>
        <v>41961.667349537034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5">
        <f t="shared" si="133"/>
        <v>0</v>
      </c>
      <c r="Q1454" t="str">
        <f t="shared" si="134"/>
        <v>publishing</v>
      </c>
      <c r="R1454" t="str">
        <f t="shared" si="137"/>
        <v>translations</v>
      </c>
      <c r="S1454" s="10">
        <f t="shared" si="135"/>
        <v>41818.369942129626</v>
      </c>
      <c r="T1454" s="10">
        <f t="shared" si="136"/>
        <v>41848.369942129626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5">
        <f t="shared" si="133"/>
        <v>0</v>
      </c>
      <c r="Q1455" t="str">
        <f t="shared" si="134"/>
        <v>publishing</v>
      </c>
      <c r="R1455" t="str">
        <f t="shared" si="137"/>
        <v>translations</v>
      </c>
      <c r="S1455" s="10">
        <f t="shared" si="135"/>
        <v>42795.362812499996</v>
      </c>
      <c r="T1455" s="10">
        <f t="shared" si="136"/>
        <v>42840.321145833332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0.85714285714285721</v>
      </c>
      <c r="P1456" s="5">
        <f t="shared" si="133"/>
        <v>15</v>
      </c>
      <c r="Q1456" t="str">
        <f t="shared" si="134"/>
        <v>publishing</v>
      </c>
      <c r="R1456" t="str">
        <f t="shared" si="137"/>
        <v>translations</v>
      </c>
      <c r="S1456" s="10">
        <f t="shared" si="135"/>
        <v>42463.533333333333</v>
      </c>
      <c r="T1456" s="10">
        <f t="shared" si="136"/>
        <v>42484.582638888889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10.5</v>
      </c>
      <c r="P1457" s="5">
        <f t="shared" si="133"/>
        <v>225</v>
      </c>
      <c r="Q1457" t="str">
        <f t="shared" si="134"/>
        <v>publishing</v>
      </c>
      <c r="R1457" t="str">
        <f t="shared" si="137"/>
        <v>translations</v>
      </c>
      <c r="S1457" s="10">
        <f t="shared" si="135"/>
        <v>41832.33935185185</v>
      </c>
      <c r="T1457" s="10">
        <f t="shared" si="136"/>
        <v>41887.235416666663</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2.9000000000000004</v>
      </c>
      <c r="P1458" s="5">
        <f t="shared" si="133"/>
        <v>48.333333333333336</v>
      </c>
      <c r="Q1458" t="str">
        <f t="shared" si="134"/>
        <v>publishing</v>
      </c>
      <c r="R1458" t="str">
        <f t="shared" si="137"/>
        <v>translations</v>
      </c>
      <c r="S1458" s="10">
        <f t="shared" si="135"/>
        <v>42708.335243055553</v>
      </c>
      <c r="T1458" s="10">
        <f t="shared" si="136"/>
        <v>42738.335243055553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5">
        <f t="shared" si="133"/>
        <v>0</v>
      </c>
      <c r="Q1459" t="str">
        <f t="shared" si="134"/>
        <v>publishing</v>
      </c>
      <c r="R1459" t="str">
        <f t="shared" si="137"/>
        <v>translations</v>
      </c>
      <c r="S1459" s="10">
        <f t="shared" si="135"/>
        <v>42289.563009259255</v>
      </c>
      <c r="T1459" s="10">
        <f t="shared" si="136"/>
        <v>42319.604675925926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5">
        <f t="shared" si="133"/>
        <v>0</v>
      </c>
      <c r="Q1460" t="str">
        <f t="shared" si="134"/>
        <v>publishing</v>
      </c>
      <c r="R1460" t="str">
        <f t="shared" si="137"/>
        <v>translations</v>
      </c>
      <c r="S1460" s="10">
        <f t="shared" si="135"/>
        <v>41831.37222222222</v>
      </c>
      <c r="T1460" s="10">
        <f t="shared" si="136"/>
        <v>41861.833333333328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5">
        <f t="shared" si="133"/>
        <v>0</v>
      </c>
      <c r="Q1461" t="str">
        <f t="shared" si="134"/>
        <v>publishing</v>
      </c>
      <c r="R1461" t="str">
        <f t="shared" si="137"/>
        <v>translations</v>
      </c>
      <c r="S1461" s="10">
        <f t="shared" si="135"/>
        <v>42311.871481481481</v>
      </c>
      <c r="T1461" s="10">
        <f t="shared" si="136"/>
        <v>42340.392361111109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5">
        <f t="shared" si="133"/>
        <v>0</v>
      </c>
      <c r="Q1462" t="str">
        <f t="shared" si="134"/>
        <v>publishing</v>
      </c>
      <c r="R1462" t="str">
        <f t="shared" si="137"/>
        <v>translations</v>
      </c>
      <c r="S1462" s="10">
        <f t="shared" si="135"/>
        <v>41915.563634259255</v>
      </c>
      <c r="T1462" s="10">
        <f t="shared" si="136"/>
        <v>41973.656249999993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101.24459999999999</v>
      </c>
      <c r="P1463" s="5">
        <f t="shared" si="133"/>
        <v>44.66673529411765</v>
      </c>
      <c r="Q1463" t="str">
        <f t="shared" si="134"/>
        <v>publishing</v>
      </c>
      <c r="R1463" t="str">
        <f t="shared" si="137"/>
        <v>radio &amp; podcasts</v>
      </c>
      <c r="S1463" s="10">
        <f t="shared" si="135"/>
        <v>41899.311967592592</v>
      </c>
      <c r="T1463" s="10">
        <f t="shared" si="136"/>
        <v>41932.666666666664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5">
        <f t="shared" si="133"/>
        <v>28.937999999999999</v>
      </c>
      <c r="Q1464" t="str">
        <f t="shared" si="134"/>
        <v>publishing</v>
      </c>
      <c r="R1464" t="str">
        <f t="shared" si="137"/>
        <v>radio &amp; podcasts</v>
      </c>
      <c r="S1464" s="10">
        <f t="shared" si="135"/>
        <v>41344.329525462963</v>
      </c>
      <c r="T1464" s="10">
        <f t="shared" si="136"/>
        <v>41374.329525462963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5">
        <f t="shared" si="133"/>
        <v>35.44</v>
      </c>
      <c r="Q1465" t="str">
        <f t="shared" si="134"/>
        <v>publishing</v>
      </c>
      <c r="R1465" t="str">
        <f t="shared" si="137"/>
        <v>radio &amp; podcasts</v>
      </c>
      <c r="S1465" s="10">
        <f t="shared" si="135"/>
        <v>41326.577986111108</v>
      </c>
      <c r="T1465" s="10">
        <f t="shared" si="136"/>
        <v>41371.536319444444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5">
        <f t="shared" si="133"/>
        <v>34.871794871794869</v>
      </c>
      <c r="Q1466" t="str">
        <f t="shared" si="134"/>
        <v>publishing</v>
      </c>
      <c r="R1466" t="str">
        <f t="shared" si="137"/>
        <v>radio &amp; podcasts</v>
      </c>
      <c r="S1466" s="10">
        <f t="shared" si="135"/>
        <v>41291.328217592592</v>
      </c>
      <c r="T1466" s="10">
        <f t="shared" si="136"/>
        <v>41321.328217592592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456.41449999999998</v>
      </c>
      <c r="P1467" s="5">
        <f t="shared" si="133"/>
        <v>52.622732513451197</v>
      </c>
      <c r="Q1467" t="str">
        <f t="shared" si="134"/>
        <v>publishing</v>
      </c>
      <c r="R1467" t="str">
        <f t="shared" si="137"/>
        <v>radio &amp; podcasts</v>
      </c>
      <c r="S1467" s="10">
        <f t="shared" si="135"/>
        <v>40959.401064814811</v>
      </c>
      <c r="T1467" s="10">
        <f t="shared" si="136"/>
        <v>40989.791666666664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5">
        <f t="shared" si="133"/>
        <v>69.598266129032254</v>
      </c>
      <c r="Q1468" t="str">
        <f t="shared" si="134"/>
        <v>publishing</v>
      </c>
      <c r="R1468" t="str">
        <f t="shared" si="137"/>
        <v>radio &amp; podcasts</v>
      </c>
      <c r="S1468" s="10">
        <f t="shared" si="135"/>
        <v>42339.838726851849</v>
      </c>
      <c r="T1468" s="10">
        <f t="shared" si="136"/>
        <v>42380.874999999993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5">
        <f t="shared" si="133"/>
        <v>76.72</v>
      </c>
      <c r="Q1469" t="str">
        <f t="shared" si="134"/>
        <v>publishing</v>
      </c>
      <c r="R1469" t="str">
        <f t="shared" si="137"/>
        <v>radio &amp; podcasts</v>
      </c>
      <c r="S1469" s="10">
        <f t="shared" si="135"/>
        <v>40933.468576388885</v>
      </c>
      <c r="T1469" s="10">
        <f t="shared" si="136"/>
        <v>40993.42690972222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5">
        <f t="shared" si="133"/>
        <v>33.191126279863482</v>
      </c>
      <c r="Q1470" t="str">
        <f t="shared" si="134"/>
        <v>publishing</v>
      </c>
      <c r="R1470" t="str">
        <f t="shared" si="137"/>
        <v>radio &amp; podcasts</v>
      </c>
      <c r="S1470" s="10">
        <f t="shared" si="135"/>
        <v>40645.681122685186</v>
      </c>
      <c r="T1470" s="10">
        <f t="shared" si="136"/>
        <v>40705.681122685186</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5">
        <f t="shared" si="133"/>
        <v>149.46417445482865</v>
      </c>
      <c r="Q1471" t="str">
        <f t="shared" si="134"/>
        <v>publishing</v>
      </c>
      <c r="R1471" t="str">
        <f t="shared" si="137"/>
        <v>radio &amp; podcasts</v>
      </c>
      <c r="S1471" s="10">
        <f t="shared" si="135"/>
        <v>41290.265150462961</v>
      </c>
      <c r="T1471" s="10">
        <f t="shared" si="136"/>
        <v>41320.265150462961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5">
        <f t="shared" si="133"/>
        <v>23.172839506172838</v>
      </c>
      <c r="Q1472" t="str">
        <f t="shared" si="134"/>
        <v>publishing</v>
      </c>
      <c r="R1472" t="str">
        <f t="shared" si="137"/>
        <v>radio &amp; podcasts</v>
      </c>
      <c r="S1472" s="10">
        <f t="shared" si="135"/>
        <v>41250.493784722217</v>
      </c>
      <c r="T1472" s="10">
        <f t="shared" si="136"/>
        <v>41271.493784722217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5">
        <f t="shared" si="133"/>
        <v>96.877551020408163</v>
      </c>
      <c r="Q1473" t="str">
        <f t="shared" si="134"/>
        <v>publishing</v>
      </c>
      <c r="R1473" t="str">
        <f t="shared" si="137"/>
        <v>radio &amp; podcasts</v>
      </c>
      <c r="S1473" s="10">
        <f t="shared" si="135"/>
        <v>42073.624236111107</v>
      </c>
      <c r="T1473" s="10">
        <f t="shared" si="136"/>
        <v>42103.624236111107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5">
        <f t="shared" si="133"/>
        <v>103.20238095238095</v>
      </c>
      <c r="Q1474" t="str">
        <f t="shared" si="134"/>
        <v>publishing</v>
      </c>
      <c r="R1474" t="str">
        <f t="shared" si="137"/>
        <v>radio &amp; podcasts</v>
      </c>
      <c r="S1474" s="10">
        <f t="shared" si="135"/>
        <v>41533.20952546296</v>
      </c>
      <c r="T1474" s="10">
        <f t="shared" si="136"/>
        <v>41563.20952546296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E1475/D1475*100</f>
        <v>120.51600000000001</v>
      </c>
      <c r="P1475" s="5">
        <f t="shared" ref="P1475:P1538" si="139">IFERROR(E1475/L1475,0)</f>
        <v>38.462553191489363</v>
      </c>
      <c r="Q1475" t="str">
        <f t="shared" ref="Q1475:Q1538" si="140">LEFT(N1475,SEARCH("/",N1475)-1)</f>
        <v>publishing</v>
      </c>
      <c r="R1475" t="str">
        <f t="shared" si="137"/>
        <v>radio &amp; podcasts</v>
      </c>
      <c r="S1475" s="10">
        <f t="shared" ref="S1475:S1538" si="141">J1475/60/60/24+DATE(1970,1,1)-8/24</f>
        <v>40939.646284722221</v>
      </c>
      <c r="T1475" s="10">
        <f t="shared" ref="T1475:T1538" si="142">I1475/60/60/24+DATE(1970,1,1)-8/24</f>
        <v>40969.646284722221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5">
        <f t="shared" si="139"/>
        <v>44.315789473684212</v>
      </c>
      <c r="Q1476" t="str">
        <f t="shared" si="140"/>
        <v>publishing</v>
      </c>
      <c r="R1476" t="str">
        <f t="shared" ref="R1476:R1539" si="143">RIGHT(N1476,LEN(N1476)-SEARCH("/",N1476))</f>
        <v>radio &amp; podcasts</v>
      </c>
      <c r="S1476" s="10">
        <f t="shared" si="141"/>
        <v>41500.394583333327</v>
      </c>
      <c r="T1476" s="10">
        <f t="shared" si="142"/>
        <v>41530.394583333327</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5">
        <f t="shared" si="139"/>
        <v>64.173356009070289</v>
      </c>
      <c r="Q1477" t="str">
        <f t="shared" si="140"/>
        <v>publishing</v>
      </c>
      <c r="R1477" t="str">
        <f t="shared" si="143"/>
        <v>radio &amp; podcasts</v>
      </c>
      <c r="S1477" s="10">
        <f t="shared" si="141"/>
        <v>41960.389618055553</v>
      </c>
      <c r="T1477" s="10">
        <f t="shared" si="142"/>
        <v>41992.874305555553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661.55466666666666</v>
      </c>
      <c r="P1478" s="5">
        <f t="shared" si="139"/>
        <v>43.333275109170302</v>
      </c>
      <c r="Q1478" t="str">
        <f t="shared" si="140"/>
        <v>publishing</v>
      </c>
      <c r="R1478" t="str">
        <f t="shared" si="143"/>
        <v>radio &amp; podcasts</v>
      </c>
      <c r="S1478" s="10">
        <f t="shared" si="141"/>
        <v>40765.708587962959</v>
      </c>
      <c r="T1478" s="10">
        <f t="shared" si="142"/>
        <v>40795.708587962959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5">
        <f t="shared" si="139"/>
        <v>90.495934959349597</v>
      </c>
      <c r="Q1479" t="str">
        <f t="shared" si="140"/>
        <v>publishing</v>
      </c>
      <c r="R1479" t="str">
        <f t="shared" si="143"/>
        <v>radio &amp; podcasts</v>
      </c>
      <c r="S1479" s="10">
        <f t="shared" si="141"/>
        <v>40840.282453703701</v>
      </c>
      <c r="T1479" s="10">
        <f t="shared" si="142"/>
        <v>40899.791666666664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1181.6142199999999</v>
      </c>
      <c r="P1480" s="5">
        <f t="shared" si="139"/>
        <v>29.187190495010373</v>
      </c>
      <c r="Q1480" t="str">
        <f t="shared" si="140"/>
        <v>publishing</v>
      </c>
      <c r="R1480" t="str">
        <f t="shared" si="143"/>
        <v>radio &amp; podcasts</v>
      </c>
      <c r="S1480" s="10">
        <f t="shared" si="141"/>
        <v>41394.538344907407</v>
      </c>
      <c r="T1480" s="10">
        <f t="shared" si="142"/>
        <v>41408.538344907407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5">
        <f t="shared" si="139"/>
        <v>30.95774647887324</v>
      </c>
      <c r="Q1481" t="str">
        <f t="shared" si="140"/>
        <v>publishing</v>
      </c>
      <c r="R1481" t="str">
        <f t="shared" si="143"/>
        <v>radio &amp; podcasts</v>
      </c>
      <c r="S1481" s="10">
        <f t="shared" si="141"/>
        <v>41754.411909722221</v>
      </c>
      <c r="T1481" s="10">
        <f t="shared" si="142"/>
        <v>41768.832638888889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117.04040000000001</v>
      </c>
      <c r="P1482" s="5">
        <f t="shared" si="139"/>
        <v>92.157795275590544</v>
      </c>
      <c r="Q1482" t="str">
        <f t="shared" si="140"/>
        <v>publishing</v>
      </c>
      <c r="R1482" t="str">
        <f t="shared" si="143"/>
        <v>radio &amp; podcasts</v>
      </c>
      <c r="S1482" s="10">
        <f t="shared" si="141"/>
        <v>41464.600682870368</v>
      </c>
      <c r="T1482" s="10">
        <f t="shared" si="142"/>
        <v>41481.375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v>
      </c>
      <c r="P1483" s="5">
        <f t="shared" si="139"/>
        <v>17.5</v>
      </c>
      <c r="Q1483" t="str">
        <f t="shared" si="140"/>
        <v>publishing</v>
      </c>
      <c r="R1483" t="str">
        <f t="shared" si="143"/>
        <v>fiction</v>
      </c>
      <c r="S1483" s="10">
        <f t="shared" si="141"/>
        <v>41550.589641203704</v>
      </c>
      <c r="T1483" s="10">
        <f t="shared" si="142"/>
        <v>41580.589641203704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0.1</v>
      </c>
      <c r="P1484" s="5">
        <f t="shared" si="139"/>
        <v>5</v>
      </c>
      <c r="Q1484" t="str">
        <f t="shared" si="140"/>
        <v>publishing</v>
      </c>
      <c r="R1484" t="str">
        <f t="shared" si="143"/>
        <v>fiction</v>
      </c>
      <c r="S1484" s="10">
        <f t="shared" si="141"/>
        <v>41136.524722222224</v>
      </c>
      <c r="T1484" s="10">
        <f t="shared" si="142"/>
        <v>41158.993749999994</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0.7142857142857143</v>
      </c>
      <c r="P1485" s="5">
        <f t="shared" si="139"/>
        <v>25</v>
      </c>
      <c r="Q1485" t="str">
        <f t="shared" si="140"/>
        <v>publishing</v>
      </c>
      <c r="R1485" t="str">
        <f t="shared" si="143"/>
        <v>fiction</v>
      </c>
      <c r="S1485" s="10">
        <f t="shared" si="141"/>
        <v>42547.859664351847</v>
      </c>
      <c r="T1485" s="10">
        <f t="shared" si="142"/>
        <v>42572.859664351847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5">
        <f t="shared" si="139"/>
        <v>0</v>
      </c>
      <c r="Q1486" t="str">
        <f t="shared" si="140"/>
        <v>publishing</v>
      </c>
      <c r="R1486" t="str">
        <f t="shared" si="143"/>
        <v>fiction</v>
      </c>
      <c r="S1486" s="10">
        <f t="shared" si="141"/>
        <v>41052.867627314808</v>
      </c>
      <c r="T1486" s="10">
        <f t="shared" si="142"/>
        <v>41111.285416666666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2.2388059701492535</v>
      </c>
      <c r="P1487" s="5">
        <f t="shared" si="139"/>
        <v>50</v>
      </c>
      <c r="Q1487" t="str">
        <f t="shared" si="140"/>
        <v>publishing</v>
      </c>
      <c r="R1487" t="str">
        <f t="shared" si="143"/>
        <v>fiction</v>
      </c>
      <c r="S1487" s="10">
        <f t="shared" si="141"/>
        <v>42130.462650462963</v>
      </c>
      <c r="T1487" s="10">
        <f t="shared" si="142"/>
        <v>42175.462650462963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0.24</v>
      </c>
      <c r="P1488" s="5">
        <f t="shared" si="139"/>
        <v>16</v>
      </c>
      <c r="Q1488" t="str">
        <f t="shared" si="140"/>
        <v>publishing</v>
      </c>
      <c r="R1488" t="str">
        <f t="shared" si="143"/>
        <v>fiction</v>
      </c>
      <c r="S1488" s="10">
        <f t="shared" si="141"/>
        <v>42031.835196759253</v>
      </c>
      <c r="T1488" s="10">
        <f t="shared" si="142"/>
        <v>42061.835196759253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5">
        <f t="shared" si="139"/>
        <v>0</v>
      </c>
      <c r="Q1489" t="str">
        <f t="shared" si="140"/>
        <v>publishing</v>
      </c>
      <c r="R1489" t="str">
        <f t="shared" si="143"/>
        <v>fiction</v>
      </c>
      <c r="S1489" s="10">
        <f t="shared" si="141"/>
        <v>42554.584155092591</v>
      </c>
      <c r="T1489" s="10">
        <f t="shared" si="142"/>
        <v>42584.584155092591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v>
      </c>
      <c r="P1490" s="5">
        <f t="shared" si="139"/>
        <v>60</v>
      </c>
      <c r="Q1490" t="str">
        <f t="shared" si="140"/>
        <v>publishing</v>
      </c>
      <c r="R1490" t="str">
        <f t="shared" si="143"/>
        <v>fiction</v>
      </c>
      <c r="S1490" s="10">
        <f t="shared" si="141"/>
        <v>41614.229861111111</v>
      </c>
      <c r="T1490" s="10">
        <f t="shared" si="142"/>
        <v>41644.229861111111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5">
        <f t="shared" si="139"/>
        <v>0</v>
      </c>
      <c r="Q1491" t="str">
        <f t="shared" si="140"/>
        <v>publishing</v>
      </c>
      <c r="R1491" t="str">
        <f t="shared" si="143"/>
        <v>fiction</v>
      </c>
      <c r="S1491" s="10">
        <f t="shared" si="141"/>
        <v>41198.278379629628</v>
      </c>
      <c r="T1491" s="10">
        <f t="shared" si="142"/>
        <v>41228.320046296292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30.862068965517242</v>
      </c>
      <c r="P1492" s="5">
        <f t="shared" si="139"/>
        <v>47.10526315789474</v>
      </c>
      <c r="Q1492" t="str">
        <f t="shared" si="140"/>
        <v>publishing</v>
      </c>
      <c r="R1492" t="str">
        <f t="shared" si="143"/>
        <v>fiction</v>
      </c>
      <c r="S1492" s="10">
        <f t="shared" si="141"/>
        <v>41520.227708333332</v>
      </c>
      <c r="T1492" s="10">
        <f t="shared" si="142"/>
        <v>41549.227708333332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8.3333333333333321</v>
      </c>
      <c r="P1493" s="5">
        <f t="shared" si="139"/>
        <v>100</v>
      </c>
      <c r="Q1493" t="str">
        <f t="shared" si="140"/>
        <v>publishing</v>
      </c>
      <c r="R1493" t="str">
        <f t="shared" si="143"/>
        <v>fiction</v>
      </c>
      <c r="S1493" s="10">
        <f t="shared" si="141"/>
        <v>41991.380127314813</v>
      </c>
      <c r="T1493" s="10">
        <f t="shared" si="142"/>
        <v>42050.318055555552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0.75</v>
      </c>
      <c r="P1494" s="5">
        <f t="shared" si="139"/>
        <v>15</v>
      </c>
      <c r="Q1494" t="str">
        <f t="shared" si="140"/>
        <v>publishing</v>
      </c>
      <c r="R1494" t="str">
        <f t="shared" si="143"/>
        <v>fiction</v>
      </c>
      <c r="S1494" s="10">
        <f t="shared" si="141"/>
        <v>40682.551458333335</v>
      </c>
      <c r="T1494" s="10">
        <f t="shared" si="142"/>
        <v>40712.551458333335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5">
        <f t="shared" si="139"/>
        <v>0</v>
      </c>
      <c r="Q1495" t="str">
        <f t="shared" si="140"/>
        <v>publishing</v>
      </c>
      <c r="R1495" t="str">
        <f t="shared" si="143"/>
        <v>fiction</v>
      </c>
      <c r="S1495" s="10">
        <f t="shared" si="141"/>
        <v>41411.533275462964</v>
      </c>
      <c r="T1495" s="10">
        <f t="shared" si="142"/>
        <v>41441.533275462964</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8.9</v>
      </c>
      <c r="P1496" s="5">
        <f t="shared" si="139"/>
        <v>40.454545454545453</v>
      </c>
      <c r="Q1496" t="str">
        <f t="shared" si="140"/>
        <v>publishing</v>
      </c>
      <c r="R1496" t="str">
        <f t="shared" si="143"/>
        <v>fiction</v>
      </c>
      <c r="S1496" s="10">
        <f t="shared" si="141"/>
        <v>42067.389039351845</v>
      </c>
      <c r="T1496" s="10">
        <f t="shared" si="142"/>
        <v>42097.318055555552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5">
        <f t="shared" si="139"/>
        <v>0</v>
      </c>
      <c r="Q1497" t="str">
        <f t="shared" si="140"/>
        <v>publishing</v>
      </c>
      <c r="R1497" t="str">
        <f t="shared" si="143"/>
        <v>fiction</v>
      </c>
      <c r="S1497" s="10">
        <f t="shared" si="141"/>
        <v>40752.456377314811</v>
      </c>
      <c r="T1497" s="10">
        <f t="shared" si="142"/>
        <v>40782.456377314811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5">
        <f t="shared" si="139"/>
        <v>0</v>
      </c>
      <c r="Q1498" t="str">
        <f t="shared" si="140"/>
        <v>publishing</v>
      </c>
      <c r="R1498" t="str">
        <f t="shared" si="143"/>
        <v>fiction</v>
      </c>
      <c r="S1498" s="10">
        <f t="shared" si="141"/>
        <v>41838.141886574071</v>
      </c>
      <c r="T1498" s="10">
        <f t="shared" si="142"/>
        <v>41898.141886574071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6.6666666666666671E-3</v>
      </c>
      <c r="P1499" s="5">
        <f t="shared" si="139"/>
        <v>1</v>
      </c>
      <c r="Q1499" t="str">
        <f t="shared" si="140"/>
        <v>publishing</v>
      </c>
      <c r="R1499" t="str">
        <f t="shared" si="143"/>
        <v>fiction</v>
      </c>
      <c r="S1499" s="10">
        <f t="shared" si="141"/>
        <v>41444.309282407405</v>
      </c>
      <c r="T1499" s="10">
        <f t="shared" si="142"/>
        <v>41486.488194444442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v>
      </c>
      <c r="P1500" s="5">
        <f t="shared" si="139"/>
        <v>19</v>
      </c>
      <c r="Q1500" t="str">
        <f t="shared" si="140"/>
        <v>publishing</v>
      </c>
      <c r="R1500" t="str">
        <f t="shared" si="143"/>
        <v>fiction</v>
      </c>
      <c r="S1500" s="10">
        <f t="shared" si="141"/>
        <v>41840.650208333333</v>
      </c>
      <c r="T1500" s="10">
        <f t="shared" si="142"/>
        <v>41885.650208333333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0.25</v>
      </c>
      <c r="P1501" s="5">
        <f t="shared" si="139"/>
        <v>5</v>
      </c>
      <c r="Q1501" t="str">
        <f t="shared" si="140"/>
        <v>publishing</v>
      </c>
      <c r="R1501" t="str">
        <f t="shared" si="143"/>
        <v>fiction</v>
      </c>
      <c r="S1501" s="10">
        <f t="shared" si="141"/>
        <v>42526.673993055556</v>
      </c>
      <c r="T1501" s="10">
        <f t="shared" si="142"/>
        <v>42586.673993055556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25.035714285714285</v>
      </c>
      <c r="P1502" s="5">
        <f t="shared" si="139"/>
        <v>46.733333333333334</v>
      </c>
      <c r="Q1502" t="str">
        <f t="shared" si="140"/>
        <v>publishing</v>
      </c>
      <c r="R1502" t="str">
        <f t="shared" si="143"/>
        <v>fiction</v>
      </c>
      <c r="S1502" s="10">
        <f t="shared" si="141"/>
        <v>41365.57126157407</v>
      </c>
      <c r="T1502" s="10">
        <f t="shared" si="142"/>
        <v>41395.57126157407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166.33076923076925</v>
      </c>
      <c r="P1503" s="5">
        <f t="shared" si="139"/>
        <v>97.731073446327684</v>
      </c>
      <c r="Q1503" t="str">
        <f t="shared" si="140"/>
        <v>photography</v>
      </c>
      <c r="R1503" t="str">
        <f t="shared" si="143"/>
        <v>photobooks</v>
      </c>
      <c r="S1503" s="10">
        <f t="shared" si="141"/>
        <v>42163.2502662037</v>
      </c>
      <c r="T1503" s="10">
        <f t="shared" si="142"/>
        <v>42193.2502662037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5">
        <f t="shared" si="139"/>
        <v>67.835866261398181</v>
      </c>
      <c r="Q1504" t="str">
        <f t="shared" si="140"/>
        <v>photography</v>
      </c>
      <c r="R1504" t="str">
        <f t="shared" si="143"/>
        <v>photobooks</v>
      </c>
      <c r="S1504" s="10">
        <f t="shared" si="141"/>
        <v>42426.20925925926</v>
      </c>
      <c r="T1504" s="10">
        <f t="shared" si="142"/>
        <v>42454.583333333336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5">
        <f t="shared" si="139"/>
        <v>56.98492957746479</v>
      </c>
      <c r="Q1505" t="str">
        <f t="shared" si="140"/>
        <v>photography</v>
      </c>
      <c r="R1505" t="str">
        <f t="shared" si="143"/>
        <v>photobooks</v>
      </c>
      <c r="S1505" s="10">
        <f t="shared" si="141"/>
        <v>42606.01390046296</v>
      </c>
      <c r="T1505" s="10">
        <f t="shared" si="142"/>
        <v>42666.01390046296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277.93846153846158</v>
      </c>
      <c r="P1506" s="5">
        <f t="shared" si="139"/>
        <v>67.159851301115239</v>
      </c>
      <c r="Q1506" t="str">
        <f t="shared" si="140"/>
        <v>photography</v>
      </c>
      <c r="R1506" t="str">
        <f t="shared" si="143"/>
        <v>photobooks</v>
      </c>
      <c r="S1506" s="10">
        <f t="shared" si="141"/>
        <v>41772.32435185185</v>
      </c>
      <c r="T1506" s="10">
        <f t="shared" si="142"/>
        <v>41800.022916666661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5">
        <f t="shared" si="139"/>
        <v>48.037681159420288</v>
      </c>
      <c r="Q1507" t="str">
        <f t="shared" si="140"/>
        <v>photography</v>
      </c>
      <c r="R1507" t="str">
        <f t="shared" si="143"/>
        <v>photobooks</v>
      </c>
      <c r="S1507" s="10">
        <f t="shared" si="141"/>
        <v>42414.109988425924</v>
      </c>
      <c r="T1507" s="10">
        <f t="shared" si="142"/>
        <v>42451.500694444439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v>
      </c>
      <c r="P1508" s="5">
        <f t="shared" si="139"/>
        <v>38.860465116279073</v>
      </c>
      <c r="Q1508" t="str">
        <f t="shared" si="140"/>
        <v>photography</v>
      </c>
      <c r="R1508" t="str">
        <f t="shared" si="143"/>
        <v>photobooks</v>
      </c>
      <c r="S1508" s="10">
        <f t="shared" si="141"/>
        <v>41814.452592592592</v>
      </c>
      <c r="T1508" s="10">
        <f t="shared" si="142"/>
        <v>41844.452592592592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5">
        <f t="shared" si="139"/>
        <v>78.181818181818187</v>
      </c>
      <c r="Q1509" t="str">
        <f t="shared" si="140"/>
        <v>photography</v>
      </c>
      <c r="R1509" t="str">
        <f t="shared" si="143"/>
        <v>photobooks</v>
      </c>
      <c r="S1509" s="10">
        <f t="shared" si="141"/>
        <v>40254.117002314815</v>
      </c>
      <c r="T1509" s="10">
        <f t="shared" si="142"/>
        <v>40313.006944444445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5">
        <f t="shared" si="139"/>
        <v>97.113744075829388</v>
      </c>
      <c r="Q1510" t="str">
        <f t="shared" si="140"/>
        <v>photography</v>
      </c>
      <c r="R1510" t="str">
        <f t="shared" si="143"/>
        <v>photobooks</v>
      </c>
      <c r="S1510" s="10">
        <f t="shared" si="141"/>
        <v>41786.281030092592</v>
      </c>
      <c r="T1510" s="10">
        <f t="shared" si="142"/>
        <v>41817.281030092592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5">
        <f t="shared" si="139"/>
        <v>110.39397959183674</v>
      </c>
      <c r="Q1511" t="str">
        <f t="shared" si="140"/>
        <v>photography</v>
      </c>
      <c r="R1511" t="str">
        <f t="shared" si="143"/>
        <v>photobooks</v>
      </c>
      <c r="S1511" s="10">
        <f t="shared" si="141"/>
        <v>42751.200057870366</v>
      </c>
      <c r="T1511" s="10">
        <f t="shared" si="142"/>
        <v>42780.624305555553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5">
        <f t="shared" si="139"/>
        <v>39.91506172839506</v>
      </c>
      <c r="Q1512" t="str">
        <f t="shared" si="140"/>
        <v>photography</v>
      </c>
      <c r="R1512" t="str">
        <f t="shared" si="143"/>
        <v>photobooks</v>
      </c>
      <c r="S1512" s="10">
        <f t="shared" si="141"/>
        <v>41809.051828703698</v>
      </c>
      <c r="T1512" s="10">
        <f t="shared" si="142"/>
        <v>41839.051828703698</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5">
        <f t="shared" si="139"/>
        <v>75.975728155339809</v>
      </c>
      <c r="Q1513" t="str">
        <f t="shared" si="140"/>
        <v>photography</v>
      </c>
      <c r="R1513" t="str">
        <f t="shared" si="143"/>
        <v>photobooks</v>
      </c>
      <c r="S1513" s="10">
        <f t="shared" si="141"/>
        <v>42296.250046296293</v>
      </c>
      <c r="T1513" s="10">
        <f t="shared" si="142"/>
        <v>42326.291712962957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v>
      </c>
      <c r="P1514" s="5">
        <f t="shared" si="139"/>
        <v>58.379104477611939</v>
      </c>
      <c r="Q1514" t="str">
        <f t="shared" si="140"/>
        <v>photography</v>
      </c>
      <c r="R1514" t="str">
        <f t="shared" si="143"/>
        <v>photobooks</v>
      </c>
      <c r="S1514" s="10">
        <f t="shared" si="141"/>
        <v>42741.351145833331</v>
      </c>
      <c r="T1514" s="10">
        <f t="shared" si="142"/>
        <v>42771.351145833331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150.01875000000001</v>
      </c>
      <c r="P1515" s="5">
        <f t="shared" si="139"/>
        <v>55.82093023255814</v>
      </c>
      <c r="Q1515" t="str">
        <f t="shared" si="140"/>
        <v>photography</v>
      </c>
      <c r="R1515" t="str">
        <f t="shared" si="143"/>
        <v>photobooks</v>
      </c>
      <c r="S1515" s="10">
        <f t="shared" si="141"/>
        <v>41806.30400462963</v>
      </c>
      <c r="T1515" s="10">
        <f t="shared" si="142"/>
        <v>41836.30400462963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106.476</v>
      </c>
      <c r="P1516" s="5">
        <f t="shared" si="139"/>
        <v>151.24431818181819</v>
      </c>
      <c r="Q1516" t="str">
        <f t="shared" si="140"/>
        <v>photography</v>
      </c>
      <c r="R1516" t="str">
        <f t="shared" si="143"/>
        <v>photobooks</v>
      </c>
      <c r="S1516" s="10">
        <f t="shared" si="141"/>
        <v>42234.264351851853</v>
      </c>
      <c r="T1516" s="10">
        <f t="shared" si="142"/>
        <v>42274.264351851853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157.18899999999999</v>
      </c>
      <c r="P1517" s="5">
        <f t="shared" si="139"/>
        <v>849.67027027027029</v>
      </c>
      <c r="Q1517" t="str">
        <f t="shared" si="140"/>
        <v>photography</v>
      </c>
      <c r="R1517" t="str">
        <f t="shared" si="143"/>
        <v>photobooks</v>
      </c>
      <c r="S1517" s="10">
        <f t="shared" si="141"/>
        <v>42414.92010416666</v>
      </c>
      <c r="T1517" s="10">
        <f t="shared" si="142"/>
        <v>42444.878437499996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5">
        <f t="shared" si="139"/>
        <v>159.24137931034483</v>
      </c>
      <c r="Q1518" t="str">
        <f t="shared" si="140"/>
        <v>photography</v>
      </c>
      <c r="R1518" t="str">
        <f t="shared" si="143"/>
        <v>photobooks</v>
      </c>
      <c r="S1518" s="10">
        <f t="shared" si="141"/>
        <v>42619.133009259262</v>
      </c>
      <c r="T1518" s="10">
        <f t="shared" si="142"/>
        <v>42649.249999999993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5">
        <f t="shared" si="139"/>
        <v>39.507317073170732</v>
      </c>
      <c r="Q1519" t="str">
        <f t="shared" si="140"/>
        <v>photography</v>
      </c>
      <c r="R1519" t="str">
        <f t="shared" si="143"/>
        <v>photobooks</v>
      </c>
      <c r="S1519" s="10">
        <f t="shared" si="141"/>
        <v>41948.233252314814</v>
      </c>
      <c r="T1519" s="10">
        <f t="shared" si="142"/>
        <v>41978.916666666664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5">
        <f t="shared" si="139"/>
        <v>130.52966101694915</v>
      </c>
      <c r="Q1520" t="str">
        <f t="shared" si="140"/>
        <v>photography</v>
      </c>
      <c r="R1520" t="str">
        <f t="shared" si="143"/>
        <v>photobooks</v>
      </c>
      <c r="S1520" s="10">
        <f t="shared" si="141"/>
        <v>41760.486712962964</v>
      </c>
      <c r="T1520" s="10">
        <f t="shared" si="142"/>
        <v>41790.486712962964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103.36388888888889</v>
      </c>
      <c r="P1521" s="5">
        <f t="shared" si="139"/>
        <v>64.156896551724131</v>
      </c>
      <c r="Q1521" t="str">
        <f t="shared" si="140"/>
        <v>photography</v>
      </c>
      <c r="R1521" t="str">
        <f t="shared" si="143"/>
        <v>photobooks</v>
      </c>
      <c r="S1521" s="10">
        <f t="shared" si="141"/>
        <v>41782.408368055556</v>
      </c>
      <c r="T1521" s="10">
        <f t="shared" si="142"/>
        <v>41810.582638888889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5">
        <f t="shared" si="139"/>
        <v>111.52694610778443</v>
      </c>
      <c r="Q1522" t="str">
        <f t="shared" si="140"/>
        <v>photography</v>
      </c>
      <c r="R1522" t="str">
        <f t="shared" si="143"/>
        <v>photobooks</v>
      </c>
      <c r="S1522" s="10">
        <f t="shared" si="141"/>
        <v>41955.524456018517</v>
      </c>
      <c r="T1522" s="10">
        <f t="shared" si="142"/>
        <v>41991.833333333336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106.81333333333333</v>
      </c>
      <c r="P1523" s="5">
        <f t="shared" si="139"/>
        <v>170.44680851063831</v>
      </c>
      <c r="Q1523" t="str">
        <f t="shared" si="140"/>
        <v>photography</v>
      </c>
      <c r="R1523" t="str">
        <f t="shared" si="143"/>
        <v>photobooks</v>
      </c>
      <c r="S1523" s="10">
        <f t="shared" si="141"/>
        <v>42492.834386574068</v>
      </c>
      <c r="T1523" s="10">
        <f t="shared" si="142"/>
        <v>42527.834386574068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138.96574712643678</v>
      </c>
      <c r="P1524" s="5">
        <f t="shared" si="139"/>
        <v>133.7391592920354</v>
      </c>
      <c r="Q1524" t="str">
        <f t="shared" si="140"/>
        <v>photography</v>
      </c>
      <c r="R1524" t="str">
        <f t="shared" si="143"/>
        <v>photobooks</v>
      </c>
      <c r="S1524" s="10">
        <f t="shared" si="141"/>
        <v>41899.496979166666</v>
      </c>
      <c r="T1524" s="10">
        <f t="shared" si="142"/>
        <v>41929.496979166666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5">
        <f t="shared" si="139"/>
        <v>95.834024896265561</v>
      </c>
      <c r="Q1525" t="str">
        <f t="shared" si="140"/>
        <v>photography</v>
      </c>
      <c r="R1525" t="str">
        <f t="shared" si="143"/>
        <v>photobooks</v>
      </c>
      <c r="S1525" s="10">
        <f t="shared" si="141"/>
        <v>41964.418009259258</v>
      </c>
      <c r="T1525" s="10">
        <f t="shared" si="142"/>
        <v>41995.666666666664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206.99999999999997</v>
      </c>
      <c r="P1526" s="5">
        <f t="shared" si="139"/>
        <v>221.78571428571428</v>
      </c>
      <c r="Q1526" t="str">
        <f t="shared" si="140"/>
        <v>photography</v>
      </c>
      <c r="R1526" t="str">
        <f t="shared" si="143"/>
        <v>photobooks</v>
      </c>
      <c r="S1526" s="10">
        <f t="shared" si="141"/>
        <v>42756.167708333327</v>
      </c>
      <c r="T1526" s="10">
        <f t="shared" si="142"/>
        <v>42786.167708333327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174.00576923076923</v>
      </c>
      <c r="P1527" s="5">
        <f t="shared" si="139"/>
        <v>32.315357142857138</v>
      </c>
      <c r="Q1527" t="str">
        <f t="shared" si="140"/>
        <v>photography</v>
      </c>
      <c r="R1527" t="str">
        <f t="shared" si="143"/>
        <v>photobooks</v>
      </c>
      <c r="S1527" s="10">
        <f t="shared" si="141"/>
        <v>42570.369652777772</v>
      </c>
      <c r="T1527" s="10">
        <f t="shared" si="142"/>
        <v>42600.369652777772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120.32608695652173</v>
      </c>
      <c r="P1528" s="5">
        <f t="shared" si="139"/>
        <v>98.839285714285708</v>
      </c>
      <c r="Q1528" t="str">
        <f t="shared" si="140"/>
        <v>photography</v>
      </c>
      <c r="R1528" t="str">
        <f t="shared" si="143"/>
        <v>photobooks</v>
      </c>
      <c r="S1528" s="10">
        <f t="shared" si="141"/>
        <v>42338.942673611113</v>
      </c>
      <c r="T1528" s="10">
        <f t="shared" si="142"/>
        <v>42387.942673611113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5">
        <f t="shared" si="139"/>
        <v>55.222142857142863</v>
      </c>
      <c r="Q1529" t="str">
        <f t="shared" si="140"/>
        <v>photography</v>
      </c>
      <c r="R1529" t="str">
        <f t="shared" si="143"/>
        <v>photobooks</v>
      </c>
      <c r="S1529" s="10">
        <f t="shared" si="141"/>
        <v>42780.267199074071</v>
      </c>
      <c r="T1529" s="10">
        <f t="shared" si="142"/>
        <v>42808.225532407399</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281.56666666666666</v>
      </c>
      <c r="P1530" s="5">
        <f t="shared" si="139"/>
        <v>52.793750000000003</v>
      </c>
      <c r="Q1530" t="str">
        <f t="shared" si="140"/>
        <v>photography</v>
      </c>
      <c r="R1530" t="str">
        <f t="shared" si="143"/>
        <v>photobooks</v>
      </c>
      <c r="S1530" s="10">
        <f t="shared" si="141"/>
        <v>42736.399560185186</v>
      </c>
      <c r="T1530" s="10">
        <f t="shared" si="142"/>
        <v>42766.666666666664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5">
        <f t="shared" si="139"/>
        <v>135.66666666666666</v>
      </c>
      <c r="Q1531" t="str">
        <f t="shared" si="140"/>
        <v>photography</v>
      </c>
      <c r="R1531" t="str">
        <f t="shared" si="143"/>
        <v>photobooks</v>
      </c>
      <c r="S1531" s="10">
        <f t="shared" si="141"/>
        <v>42052.295370370368</v>
      </c>
      <c r="T1531" s="10">
        <f t="shared" si="142"/>
        <v>42082.253703703704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134.82571428571427</v>
      </c>
      <c r="P1532" s="5">
        <f t="shared" si="139"/>
        <v>53.991990846681922</v>
      </c>
      <c r="Q1532" t="str">
        <f t="shared" si="140"/>
        <v>photography</v>
      </c>
      <c r="R1532" t="str">
        <f t="shared" si="143"/>
        <v>photobooks</v>
      </c>
      <c r="S1532" s="10">
        <f t="shared" si="141"/>
        <v>42275.433969907412</v>
      </c>
      <c r="T1532" s="10">
        <f t="shared" si="142"/>
        <v>42300.433969907412</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5">
        <f t="shared" si="139"/>
        <v>56.643835616438359</v>
      </c>
      <c r="Q1533" t="str">
        <f t="shared" si="140"/>
        <v>photography</v>
      </c>
      <c r="R1533" t="str">
        <f t="shared" si="143"/>
        <v>photobooks</v>
      </c>
      <c r="S1533" s="10">
        <f t="shared" si="141"/>
        <v>41941.469050925924</v>
      </c>
      <c r="T1533" s="10">
        <f t="shared" si="142"/>
        <v>41973.791666666664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484.02000000000004</v>
      </c>
      <c r="P1534" s="5">
        <f t="shared" si="139"/>
        <v>82.316326530612244</v>
      </c>
      <c r="Q1534" t="str">
        <f t="shared" si="140"/>
        <v>photography</v>
      </c>
      <c r="R1534" t="str">
        <f t="shared" si="143"/>
        <v>photobooks</v>
      </c>
      <c r="S1534" s="10">
        <f t="shared" si="141"/>
        <v>42391.141956018517</v>
      </c>
      <c r="T1534" s="10">
        <f t="shared" si="142"/>
        <v>42415.291666666664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145.14000000000001</v>
      </c>
      <c r="P1535" s="5">
        <f t="shared" si="139"/>
        <v>88.26081081081081</v>
      </c>
      <c r="Q1535" t="str">
        <f t="shared" si="140"/>
        <v>photography</v>
      </c>
      <c r="R1535" t="str">
        <f t="shared" si="143"/>
        <v>photobooks</v>
      </c>
      <c r="S1535" s="10">
        <f t="shared" si="141"/>
        <v>42442.668715277774</v>
      </c>
      <c r="T1535" s="10">
        <f t="shared" si="142"/>
        <v>42491.832638888889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417.73333333333335</v>
      </c>
      <c r="P1536" s="5">
        <f t="shared" si="139"/>
        <v>84.905149051490511</v>
      </c>
      <c r="Q1536" t="str">
        <f t="shared" si="140"/>
        <v>photography</v>
      </c>
      <c r="R1536" t="str">
        <f t="shared" si="143"/>
        <v>photobooks</v>
      </c>
      <c r="S1536" s="10">
        <f t="shared" si="141"/>
        <v>42221.340995370374</v>
      </c>
      <c r="T1536" s="10">
        <f t="shared" si="142"/>
        <v>42251.340995370374</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132.42499999999998</v>
      </c>
      <c r="P1537" s="5">
        <f t="shared" si="139"/>
        <v>48.154545454545456</v>
      </c>
      <c r="Q1537" t="str">
        <f t="shared" si="140"/>
        <v>photography</v>
      </c>
      <c r="R1537" t="str">
        <f t="shared" si="143"/>
        <v>photobooks</v>
      </c>
      <c r="S1537" s="10">
        <f t="shared" si="141"/>
        <v>42484.495729166665</v>
      </c>
      <c r="T1537" s="10">
        <f t="shared" si="142"/>
        <v>42513.583333333336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5">
        <f t="shared" si="139"/>
        <v>66.015406593406595</v>
      </c>
      <c r="Q1538" t="str">
        <f t="shared" si="140"/>
        <v>photography</v>
      </c>
      <c r="R1538" t="str">
        <f t="shared" si="143"/>
        <v>photobooks</v>
      </c>
      <c r="S1538" s="10">
        <f t="shared" si="141"/>
        <v>42213.468865740739</v>
      </c>
      <c r="T1538" s="10">
        <f t="shared" si="142"/>
        <v>42243.468865740739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E1539/D1539*100</f>
        <v>179.9</v>
      </c>
      <c r="P1539" s="5">
        <f t="shared" ref="P1539:P1602" si="145">IFERROR(E1539/L1539,0)</f>
        <v>96.375</v>
      </c>
      <c r="Q1539" t="str">
        <f t="shared" ref="Q1539:Q1602" si="146">LEFT(N1539,SEARCH("/",N1539)-1)</f>
        <v>photography</v>
      </c>
      <c r="R1539" t="str">
        <f t="shared" si="143"/>
        <v>photobooks</v>
      </c>
      <c r="S1539" s="10">
        <f t="shared" ref="S1539:S1602" si="147">J1539/60/60/24+DATE(1970,1,1)-8/24</f>
        <v>42551.981793981475</v>
      </c>
      <c r="T1539" s="10">
        <f t="shared" ref="T1539:T1602" si="148">I1539/60/60/24+DATE(1970,1,1)-8/24</f>
        <v>42588.416666666664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5">
        <f t="shared" si="145"/>
        <v>156.17391304347825</v>
      </c>
      <c r="Q1540" t="str">
        <f t="shared" si="146"/>
        <v>photography</v>
      </c>
      <c r="R1540" t="str">
        <f t="shared" ref="R1540:R1603" si="149">RIGHT(N1540,LEN(N1540)-SEARCH("/",N1540))</f>
        <v>photobooks</v>
      </c>
      <c r="S1540" s="10">
        <f t="shared" si="147"/>
        <v>41981.44872685185</v>
      </c>
      <c r="T1540" s="10">
        <f t="shared" si="148"/>
        <v>42026.44872685185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135.98609999999999</v>
      </c>
      <c r="P1541" s="5">
        <f t="shared" si="145"/>
        <v>95.764859154929582</v>
      </c>
      <c r="Q1541" t="str">
        <f t="shared" si="146"/>
        <v>photography</v>
      </c>
      <c r="R1541" t="str">
        <f t="shared" si="149"/>
        <v>photobooks</v>
      </c>
      <c r="S1541" s="10">
        <f t="shared" si="147"/>
        <v>42705.585868055547</v>
      </c>
      <c r="T1541" s="10">
        <f t="shared" si="148"/>
        <v>42738.585868055547</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117.86666666666667</v>
      </c>
      <c r="P1542" s="5">
        <f t="shared" si="145"/>
        <v>180.40816326530611</v>
      </c>
      <c r="Q1542" t="str">
        <f t="shared" si="146"/>
        <v>photography</v>
      </c>
      <c r="R1542" t="str">
        <f t="shared" si="149"/>
        <v>photobooks</v>
      </c>
      <c r="S1542" s="10">
        <f t="shared" si="147"/>
        <v>41938.673796296294</v>
      </c>
      <c r="T1542" s="10">
        <f t="shared" si="148"/>
        <v>41968.718749999993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3.3333333333333333E-2</v>
      </c>
      <c r="P1543" s="5">
        <f t="shared" si="145"/>
        <v>3</v>
      </c>
      <c r="Q1543" t="str">
        <f t="shared" si="146"/>
        <v>photography</v>
      </c>
      <c r="R1543" t="str">
        <f t="shared" si="149"/>
        <v>nature</v>
      </c>
      <c r="S1543" s="10">
        <f t="shared" si="147"/>
        <v>41974.378912037035</v>
      </c>
      <c r="T1543" s="10">
        <f t="shared" si="148"/>
        <v>42004.378912037035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4</v>
      </c>
      <c r="P1544" s="5">
        <f t="shared" si="145"/>
        <v>20</v>
      </c>
      <c r="Q1544" t="str">
        <f t="shared" si="146"/>
        <v>photography</v>
      </c>
      <c r="R1544" t="str">
        <f t="shared" si="149"/>
        <v>nature</v>
      </c>
      <c r="S1544" s="10">
        <f t="shared" si="147"/>
        <v>42170.663194444445</v>
      </c>
      <c r="T1544" s="10">
        <f t="shared" si="148"/>
        <v>42185.663194444445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0.44444444444444442</v>
      </c>
      <c r="P1545" s="5">
        <f t="shared" si="145"/>
        <v>10</v>
      </c>
      <c r="Q1545" t="str">
        <f t="shared" si="146"/>
        <v>photography</v>
      </c>
      <c r="R1545" t="str">
        <f t="shared" si="149"/>
        <v>nature</v>
      </c>
      <c r="S1545" s="10">
        <f t="shared" si="147"/>
        <v>41935.176319444443</v>
      </c>
      <c r="T1545" s="10">
        <f t="shared" si="148"/>
        <v>41965.217986111107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5">
        <f t="shared" si="145"/>
        <v>0</v>
      </c>
      <c r="Q1546" t="str">
        <f t="shared" si="146"/>
        <v>photography</v>
      </c>
      <c r="R1546" t="str">
        <f t="shared" si="149"/>
        <v>nature</v>
      </c>
      <c r="S1546" s="10">
        <f t="shared" si="147"/>
        <v>42052.717870370368</v>
      </c>
      <c r="T1546" s="10">
        <f t="shared" si="148"/>
        <v>42094.679166666661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3.3333333333333333E-2</v>
      </c>
      <c r="P1547" s="5">
        <f t="shared" si="145"/>
        <v>1</v>
      </c>
      <c r="Q1547" t="str">
        <f t="shared" si="146"/>
        <v>photography</v>
      </c>
      <c r="R1547" t="str">
        <f t="shared" si="149"/>
        <v>nature</v>
      </c>
      <c r="S1547" s="10">
        <f t="shared" si="147"/>
        <v>42031.551319444443</v>
      </c>
      <c r="T1547" s="10">
        <f t="shared" si="148"/>
        <v>42065.552777777775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28.9</v>
      </c>
      <c r="P1548" s="5">
        <f t="shared" si="145"/>
        <v>26.272727272727273</v>
      </c>
      <c r="Q1548" t="str">
        <f t="shared" si="146"/>
        <v>photography</v>
      </c>
      <c r="R1548" t="str">
        <f t="shared" si="149"/>
        <v>nature</v>
      </c>
      <c r="S1548" s="10">
        <f t="shared" si="147"/>
        <v>41838.879618055551</v>
      </c>
      <c r="T1548" s="10">
        <f t="shared" si="148"/>
        <v>41898.879618055551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5">
        <f t="shared" si="145"/>
        <v>0</v>
      </c>
      <c r="Q1549" t="str">
        <f t="shared" si="146"/>
        <v>photography</v>
      </c>
      <c r="R1549" t="str">
        <f t="shared" si="149"/>
        <v>nature</v>
      </c>
      <c r="S1549" s="10">
        <f t="shared" si="147"/>
        <v>42782.093541666669</v>
      </c>
      <c r="T1549" s="10">
        <f t="shared" si="148"/>
        <v>42789.093541666669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8.5714285714285712</v>
      </c>
      <c r="P1550" s="5">
        <f t="shared" si="145"/>
        <v>60</v>
      </c>
      <c r="Q1550" t="str">
        <f t="shared" si="146"/>
        <v>photography</v>
      </c>
      <c r="R1550" t="str">
        <f t="shared" si="149"/>
        <v>nature</v>
      </c>
      <c r="S1550" s="10">
        <f t="shared" si="147"/>
        <v>42286.548842592594</v>
      </c>
      <c r="T1550" s="10">
        <f t="shared" si="148"/>
        <v>42316.590509259251</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34</v>
      </c>
      <c r="P1551" s="5">
        <f t="shared" si="145"/>
        <v>28.333333333333332</v>
      </c>
      <c r="Q1551" t="str">
        <f t="shared" si="146"/>
        <v>photography</v>
      </c>
      <c r="R1551" t="str">
        <f t="shared" si="149"/>
        <v>nature</v>
      </c>
      <c r="S1551" s="10">
        <f t="shared" si="147"/>
        <v>42280.802766203698</v>
      </c>
      <c r="T1551" s="10">
        <f t="shared" si="148"/>
        <v>42310.84443287037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13.466666666666665</v>
      </c>
      <c r="P1552" s="5">
        <f t="shared" si="145"/>
        <v>14.428571428571429</v>
      </c>
      <c r="Q1552" t="str">
        <f t="shared" si="146"/>
        <v>photography</v>
      </c>
      <c r="R1552" t="str">
        <f t="shared" si="149"/>
        <v>nature</v>
      </c>
      <c r="S1552" s="10">
        <f t="shared" si="147"/>
        <v>42472.11613425926</v>
      </c>
      <c r="T1552" s="10">
        <f t="shared" si="148"/>
        <v>42502.11613425926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5">
        <f t="shared" si="145"/>
        <v>0</v>
      </c>
      <c r="Q1553" t="str">
        <f t="shared" si="146"/>
        <v>photography</v>
      </c>
      <c r="R1553" t="str">
        <f t="shared" si="149"/>
        <v>nature</v>
      </c>
      <c r="S1553" s="10">
        <f t="shared" si="147"/>
        <v>42121.491192129623</v>
      </c>
      <c r="T1553" s="10">
        <f t="shared" si="148"/>
        <v>42151.491192129623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49.186046511627907</v>
      </c>
      <c r="P1554" s="5">
        <f t="shared" si="145"/>
        <v>132.1875</v>
      </c>
      <c r="Q1554" t="str">
        <f t="shared" si="146"/>
        <v>photography</v>
      </c>
      <c r="R1554" t="str">
        <f t="shared" si="149"/>
        <v>nature</v>
      </c>
      <c r="S1554" s="10">
        <f t="shared" si="147"/>
        <v>41892.355416666665</v>
      </c>
      <c r="T1554" s="10">
        <f t="shared" si="148"/>
        <v>41912.832638888889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5">
        <f t="shared" si="145"/>
        <v>0</v>
      </c>
      <c r="Q1555" t="str">
        <f t="shared" si="146"/>
        <v>photography</v>
      </c>
      <c r="R1555" t="str">
        <f t="shared" si="149"/>
        <v>nature</v>
      </c>
      <c r="S1555" s="10">
        <f t="shared" si="147"/>
        <v>42218.949618055551</v>
      </c>
      <c r="T1555" s="10">
        <f t="shared" si="148"/>
        <v>42248.949618055551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5">
        <f t="shared" si="145"/>
        <v>0</v>
      </c>
      <c r="Q1556" t="str">
        <f t="shared" si="146"/>
        <v>photography</v>
      </c>
      <c r="R1556" t="str">
        <f t="shared" si="149"/>
        <v>nature</v>
      </c>
      <c r="S1556" s="10">
        <f t="shared" si="147"/>
        <v>42187.918865740743</v>
      </c>
      <c r="T1556" s="10">
        <f t="shared" si="148"/>
        <v>42217.918865740743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5">
        <f t="shared" si="145"/>
        <v>0</v>
      </c>
      <c r="Q1557" t="str">
        <f t="shared" si="146"/>
        <v>photography</v>
      </c>
      <c r="R1557" t="str">
        <f t="shared" si="149"/>
        <v>nature</v>
      </c>
      <c r="S1557" s="10">
        <f t="shared" si="147"/>
        <v>42241.280462962961</v>
      </c>
      <c r="T1557" s="10">
        <f t="shared" si="148"/>
        <v>42264.374999999993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45.133333333333333</v>
      </c>
      <c r="P1558" s="5">
        <f t="shared" si="145"/>
        <v>56.416666666666664</v>
      </c>
      <c r="Q1558" t="str">
        <f t="shared" si="146"/>
        <v>photography</v>
      </c>
      <c r="R1558" t="str">
        <f t="shared" si="149"/>
        <v>nature</v>
      </c>
      <c r="S1558" s="10">
        <f t="shared" si="147"/>
        <v>42524.819722222215</v>
      </c>
      <c r="T1558" s="10">
        <f t="shared" si="148"/>
        <v>42554.819722222215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4</v>
      </c>
      <c r="P1559" s="5">
        <f t="shared" si="145"/>
        <v>100</v>
      </c>
      <c r="Q1559" t="str">
        <f t="shared" si="146"/>
        <v>photography</v>
      </c>
      <c r="R1559" t="str">
        <f t="shared" si="149"/>
        <v>nature</v>
      </c>
      <c r="S1559" s="10">
        <f t="shared" si="147"/>
        <v>41871.319826388884</v>
      </c>
      <c r="T1559" s="10">
        <f t="shared" si="148"/>
        <v>41902.319826388884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4.666666666666667</v>
      </c>
      <c r="P1560" s="5">
        <f t="shared" si="145"/>
        <v>11.666666666666666</v>
      </c>
      <c r="Q1560" t="str">
        <f t="shared" si="146"/>
        <v>photography</v>
      </c>
      <c r="R1560" t="str">
        <f t="shared" si="149"/>
        <v>nature</v>
      </c>
      <c r="S1560" s="10">
        <f t="shared" si="147"/>
        <v>42185.064340277771</v>
      </c>
      <c r="T1560" s="10">
        <f t="shared" si="148"/>
        <v>42244.174999999996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0.33333333333333337</v>
      </c>
      <c r="P1561" s="5">
        <f t="shared" si="145"/>
        <v>50</v>
      </c>
      <c r="Q1561" t="str">
        <f t="shared" si="146"/>
        <v>photography</v>
      </c>
      <c r="R1561" t="str">
        <f t="shared" si="149"/>
        <v>nature</v>
      </c>
      <c r="S1561" s="10">
        <f t="shared" si="147"/>
        <v>42107.719895833325</v>
      </c>
      <c r="T1561" s="10">
        <f t="shared" si="148"/>
        <v>42122.719895833325</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3.7600000000000002</v>
      </c>
      <c r="P1562" s="5">
        <f t="shared" si="145"/>
        <v>23.5</v>
      </c>
      <c r="Q1562" t="str">
        <f t="shared" si="146"/>
        <v>photography</v>
      </c>
      <c r="R1562" t="str">
        <f t="shared" si="149"/>
        <v>nature</v>
      </c>
      <c r="S1562" s="10">
        <f t="shared" si="147"/>
        <v>41935.687418981477</v>
      </c>
      <c r="T1562" s="10">
        <f t="shared" si="148"/>
        <v>41955.729085648149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0.67</v>
      </c>
      <c r="P1563" s="5">
        <f t="shared" si="145"/>
        <v>67</v>
      </c>
      <c r="Q1563" t="str">
        <f t="shared" si="146"/>
        <v>publishing</v>
      </c>
      <c r="R1563" t="str">
        <f t="shared" si="149"/>
        <v>art books</v>
      </c>
      <c r="S1563" s="10">
        <f t="shared" si="147"/>
        <v>41554.708368055552</v>
      </c>
      <c r="T1563" s="10">
        <f t="shared" si="148"/>
        <v>41584.750034722223</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5">
        <f t="shared" si="145"/>
        <v>0</v>
      </c>
      <c r="Q1564" t="str">
        <f t="shared" si="146"/>
        <v>publishing</v>
      </c>
      <c r="R1564" t="str">
        <f t="shared" si="149"/>
        <v>art books</v>
      </c>
      <c r="S1564" s="10">
        <f t="shared" si="147"/>
        <v>40079.232824074068</v>
      </c>
      <c r="T1564" s="10">
        <f t="shared" si="148"/>
        <v>40148.701388888883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1.4166666666666665</v>
      </c>
      <c r="P1565" s="5">
        <f t="shared" si="145"/>
        <v>42.5</v>
      </c>
      <c r="Q1565" t="str">
        <f t="shared" si="146"/>
        <v>publishing</v>
      </c>
      <c r="R1565" t="str">
        <f t="shared" si="149"/>
        <v>art books</v>
      </c>
      <c r="S1565" s="10">
        <f t="shared" si="147"/>
        <v>41652.409155092588</v>
      </c>
      <c r="T1565" s="10">
        <f t="shared" si="148"/>
        <v>41712.367488425924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0.1</v>
      </c>
      <c r="P1566" s="5">
        <f t="shared" si="145"/>
        <v>10</v>
      </c>
      <c r="Q1566" t="str">
        <f t="shared" si="146"/>
        <v>publishing</v>
      </c>
      <c r="R1566" t="str">
        <f t="shared" si="149"/>
        <v>art books</v>
      </c>
      <c r="S1566" s="10">
        <f t="shared" si="147"/>
        <v>42121.033668981479</v>
      </c>
      <c r="T1566" s="10">
        <f t="shared" si="148"/>
        <v>42152.503472222219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v>
      </c>
      <c r="P1567" s="5">
        <f t="shared" si="145"/>
        <v>100</v>
      </c>
      <c r="Q1567" t="str">
        <f t="shared" si="146"/>
        <v>publishing</v>
      </c>
      <c r="R1567" t="str">
        <f t="shared" si="149"/>
        <v>art books</v>
      </c>
      <c r="S1567" s="10">
        <f t="shared" si="147"/>
        <v>40672.396539351852</v>
      </c>
      <c r="T1567" s="10">
        <f t="shared" si="148"/>
        <v>40702.396539351852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21.25</v>
      </c>
      <c r="P1568" s="5">
        <f t="shared" si="145"/>
        <v>108.05084745762711</v>
      </c>
      <c r="Q1568" t="str">
        <f t="shared" si="146"/>
        <v>publishing</v>
      </c>
      <c r="R1568" t="str">
        <f t="shared" si="149"/>
        <v>art books</v>
      </c>
      <c r="S1568" s="10">
        <f t="shared" si="147"/>
        <v>42549.583379629628</v>
      </c>
      <c r="T1568" s="10">
        <f t="shared" si="148"/>
        <v>42578.583333333336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v>
      </c>
      <c r="P1569" s="5">
        <f t="shared" si="145"/>
        <v>26.923076923076923</v>
      </c>
      <c r="Q1569" t="str">
        <f t="shared" si="146"/>
        <v>publishing</v>
      </c>
      <c r="R1569" t="str">
        <f t="shared" si="149"/>
        <v>art books</v>
      </c>
      <c r="S1569" s="10">
        <f t="shared" si="147"/>
        <v>41671.603530092587</v>
      </c>
      <c r="T1569" s="10">
        <f t="shared" si="148"/>
        <v>41686.666666666664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13.639999999999999</v>
      </c>
      <c r="P1570" s="5">
        <f t="shared" si="145"/>
        <v>155</v>
      </c>
      <c r="Q1570" t="str">
        <f t="shared" si="146"/>
        <v>publishing</v>
      </c>
      <c r="R1570" t="str">
        <f t="shared" si="149"/>
        <v>art books</v>
      </c>
      <c r="S1570" s="10">
        <f t="shared" si="147"/>
        <v>41961.728993055549</v>
      </c>
      <c r="T1570" s="10">
        <f t="shared" si="148"/>
        <v>41996.728993055549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5">
        <f t="shared" si="145"/>
        <v>0</v>
      </c>
      <c r="Q1571" t="str">
        <f t="shared" si="146"/>
        <v>publishing</v>
      </c>
      <c r="R1571" t="str">
        <f t="shared" si="149"/>
        <v>art books</v>
      </c>
      <c r="S1571" s="10">
        <f t="shared" si="147"/>
        <v>41389.346226851849</v>
      </c>
      <c r="T1571" s="10">
        <f t="shared" si="148"/>
        <v>41419.346226851849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41.4</v>
      </c>
      <c r="P1572" s="5">
        <f t="shared" si="145"/>
        <v>47.769230769230766</v>
      </c>
      <c r="Q1572" t="str">
        <f t="shared" si="146"/>
        <v>publishing</v>
      </c>
      <c r="R1572" t="str">
        <f t="shared" si="149"/>
        <v>art books</v>
      </c>
      <c r="S1572" s="10">
        <f t="shared" si="147"/>
        <v>42438.480115740742</v>
      </c>
      <c r="T1572" s="10">
        <f t="shared" si="148"/>
        <v>42468.43844907407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0.66115702479338845</v>
      </c>
      <c r="P1573" s="5">
        <f t="shared" si="145"/>
        <v>20</v>
      </c>
      <c r="Q1573" t="str">
        <f t="shared" si="146"/>
        <v>publishing</v>
      </c>
      <c r="R1573" t="str">
        <f t="shared" si="149"/>
        <v>art books</v>
      </c>
      <c r="S1573" s="10">
        <f t="shared" si="147"/>
        <v>42144.436145833337</v>
      </c>
      <c r="T1573" s="10">
        <f t="shared" si="148"/>
        <v>42174.436145833337</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5</v>
      </c>
      <c r="P1574" s="5">
        <f t="shared" si="145"/>
        <v>41.666666666666664</v>
      </c>
      <c r="Q1574" t="str">
        <f t="shared" si="146"/>
        <v>publishing</v>
      </c>
      <c r="R1574" t="str">
        <f t="shared" si="149"/>
        <v>art books</v>
      </c>
      <c r="S1574" s="10">
        <f t="shared" si="147"/>
        <v>42403.699756944443</v>
      </c>
      <c r="T1574" s="10">
        <f t="shared" si="148"/>
        <v>42428.665972222218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2.4777777777777779</v>
      </c>
      <c r="P1575" s="5">
        <f t="shared" si="145"/>
        <v>74.333333333333329</v>
      </c>
      <c r="Q1575" t="str">
        <f t="shared" si="146"/>
        <v>publishing</v>
      </c>
      <c r="R1575" t="str">
        <f t="shared" si="149"/>
        <v>art books</v>
      </c>
      <c r="S1575" s="10">
        <f t="shared" si="147"/>
        <v>42785.666689814818</v>
      </c>
      <c r="T1575" s="10">
        <f t="shared" si="148"/>
        <v>42825.832638888889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5.0599999999999996</v>
      </c>
      <c r="P1576" s="5">
        <f t="shared" si="145"/>
        <v>84.333333333333329</v>
      </c>
      <c r="Q1576" t="str">
        <f t="shared" si="146"/>
        <v>publishing</v>
      </c>
      <c r="R1576" t="str">
        <f t="shared" si="149"/>
        <v>art books</v>
      </c>
      <c r="S1576" s="10">
        <f t="shared" si="147"/>
        <v>42017.594085648147</v>
      </c>
      <c r="T1576" s="10">
        <f t="shared" si="148"/>
        <v>42052.594085648147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22.91</v>
      </c>
      <c r="P1577" s="5">
        <f t="shared" si="145"/>
        <v>65.457142857142856</v>
      </c>
      <c r="Q1577" t="str">
        <f t="shared" si="146"/>
        <v>publishing</v>
      </c>
      <c r="R1577" t="str">
        <f t="shared" si="149"/>
        <v>art books</v>
      </c>
      <c r="S1577" s="10">
        <f t="shared" si="147"/>
        <v>41799.190925925926</v>
      </c>
      <c r="T1577" s="10">
        <f t="shared" si="148"/>
        <v>41829.190925925926</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13</v>
      </c>
      <c r="P1578" s="5">
        <f t="shared" si="145"/>
        <v>65</v>
      </c>
      <c r="Q1578" t="str">
        <f t="shared" si="146"/>
        <v>publishing</v>
      </c>
      <c r="R1578" t="str">
        <f t="shared" si="149"/>
        <v>art books</v>
      </c>
      <c r="S1578" s="10">
        <f t="shared" si="147"/>
        <v>42140.545925925922</v>
      </c>
      <c r="T1578" s="10">
        <f t="shared" si="148"/>
        <v>42185.545925925922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0.54999999999999993</v>
      </c>
      <c r="P1579" s="5">
        <f t="shared" si="145"/>
        <v>27.5</v>
      </c>
      <c r="Q1579" t="str">
        <f t="shared" si="146"/>
        <v>publishing</v>
      </c>
      <c r="R1579" t="str">
        <f t="shared" si="149"/>
        <v>art books</v>
      </c>
      <c r="S1579" s="10">
        <f t="shared" si="147"/>
        <v>41054.514444444445</v>
      </c>
      <c r="T1579" s="10">
        <f t="shared" si="148"/>
        <v>41114.514444444445</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10.806536636794938</v>
      </c>
      <c r="P1580" s="5">
        <f t="shared" si="145"/>
        <v>51.25</v>
      </c>
      <c r="Q1580" t="str">
        <f t="shared" si="146"/>
        <v>publishing</v>
      </c>
      <c r="R1580" t="str">
        <f t="shared" si="149"/>
        <v>art books</v>
      </c>
      <c r="S1580" s="10">
        <f t="shared" si="147"/>
        <v>40398.732534722221</v>
      </c>
      <c r="T1580" s="10">
        <f t="shared" si="148"/>
        <v>40422.75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0.84008400840084008</v>
      </c>
      <c r="P1581" s="5">
        <f t="shared" si="145"/>
        <v>14</v>
      </c>
      <c r="Q1581" t="str">
        <f t="shared" si="146"/>
        <v>publishing</v>
      </c>
      <c r="R1581" t="str">
        <f t="shared" si="149"/>
        <v>art books</v>
      </c>
      <c r="S1581" s="10">
        <f t="shared" si="147"/>
        <v>41481.663090277776</v>
      </c>
      <c r="T1581" s="10">
        <f t="shared" si="148"/>
        <v>41514.663090277776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5">
        <f t="shared" si="145"/>
        <v>0</v>
      </c>
      <c r="Q1582" t="str">
        <f t="shared" si="146"/>
        <v>publishing</v>
      </c>
      <c r="R1582" t="str">
        <f t="shared" si="149"/>
        <v>art books</v>
      </c>
      <c r="S1582" s="10">
        <f t="shared" si="147"/>
        <v>40989.716736111113</v>
      </c>
      <c r="T1582" s="10">
        <f t="shared" si="148"/>
        <v>41049.716736111113</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0.5</v>
      </c>
      <c r="P1583" s="5">
        <f t="shared" si="145"/>
        <v>5</v>
      </c>
      <c r="Q1583" t="str">
        <f t="shared" si="146"/>
        <v>photography</v>
      </c>
      <c r="R1583" t="str">
        <f t="shared" si="149"/>
        <v>places</v>
      </c>
      <c r="S1583" s="10">
        <f t="shared" si="147"/>
        <v>42325.115624999999</v>
      </c>
      <c r="T1583" s="10">
        <f t="shared" si="148"/>
        <v>42357.115624999999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9.3000000000000007</v>
      </c>
      <c r="P1584" s="5">
        <f t="shared" si="145"/>
        <v>31</v>
      </c>
      <c r="Q1584" t="str">
        <f t="shared" si="146"/>
        <v>photography</v>
      </c>
      <c r="R1584" t="str">
        <f t="shared" si="149"/>
        <v>places</v>
      </c>
      <c r="S1584" s="10">
        <f t="shared" si="147"/>
        <v>42246.456631944442</v>
      </c>
      <c r="T1584" s="10">
        <f t="shared" si="148"/>
        <v>42303.555555555555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7.4999999999999997E-2</v>
      </c>
      <c r="P1585" s="5">
        <f t="shared" si="145"/>
        <v>15</v>
      </c>
      <c r="Q1585" t="str">
        <f t="shared" si="146"/>
        <v>photography</v>
      </c>
      <c r="R1585" t="str">
        <f t="shared" si="149"/>
        <v>places</v>
      </c>
      <c r="S1585" s="10">
        <f t="shared" si="147"/>
        <v>41877.571655092594</v>
      </c>
      <c r="T1585" s="10">
        <f t="shared" si="148"/>
        <v>41907.571655092594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5">
        <f t="shared" si="145"/>
        <v>0</v>
      </c>
      <c r="Q1586" t="str">
        <f t="shared" si="146"/>
        <v>photography</v>
      </c>
      <c r="R1586" t="str">
        <f t="shared" si="149"/>
        <v>places</v>
      </c>
      <c r="S1586" s="10">
        <f t="shared" si="147"/>
        <v>41779.315983796296</v>
      </c>
      <c r="T1586" s="10">
        <f t="shared" si="148"/>
        <v>41789.315983796296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79</v>
      </c>
      <c r="P1587" s="5">
        <f t="shared" si="145"/>
        <v>131.66666666666666</v>
      </c>
      <c r="Q1587" t="str">
        <f t="shared" si="146"/>
        <v>photography</v>
      </c>
      <c r="R1587" t="str">
        <f t="shared" si="149"/>
        <v>places</v>
      </c>
      <c r="S1587" s="10">
        <f t="shared" si="147"/>
        <v>42707.562129629623</v>
      </c>
      <c r="T1587" s="10">
        <f t="shared" si="148"/>
        <v>42729.124999999993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5">
        <f t="shared" si="145"/>
        <v>0</v>
      </c>
      <c r="Q1588" t="str">
        <f t="shared" si="146"/>
        <v>photography</v>
      </c>
      <c r="R1588" t="str">
        <f t="shared" si="149"/>
        <v>places</v>
      </c>
      <c r="S1588" s="10">
        <f t="shared" si="147"/>
        <v>42068.771087962967</v>
      </c>
      <c r="T1588" s="10">
        <f t="shared" si="148"/>
        <v>42098.729421296295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1.3333333333333334E-2</v>
      </c>
      <c r="P1589" s="5">
        <f t="shared" si="145"/>
        <v>1</v>
      </c>
      <c r="Q1589" t="str">
        <f t="shared" si="146"/>
        <v>photography</v>
      </c>
      <c r="R1589" t="str">
        <f t="shared" si="149"/>
        <v>places</v>
      </c>
      <c r="S1589" s="10">
        <f t="shared" si="147"/>
        <v>41956.617650462962</v>
      </c>
      <c r="T1589" s="10">
        <f t="shared" si="148"/>
        <v>41986.617650462962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5">
        <f t="shared" si="145"/>
        <v>0</v>
      </c>
      <c r="Q1590" t="str">
        <f t="shared" si="146"/>
        <v>photography</v>
      </c>
      <c r="R1590" t="str">
        <f t="shared" si="149"/>
        <v>places</v>
      </c>
      <c r="S1590" s="10">
        <f t="shared" si="147"/>
        <v>42004.916655092595</v>
      </c>
      <c r="T1590" s="10">
        <f t="shared" si="148"/>
        <v>42035.508333333331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5">
        <f t="shared" si="145"/>
        <v>0</v>
      </c>
      <c r="Q1591" t="str">
        <f t="shared" si="146"/>
        <v>photography</v>
      </c>
      <c r="R1591" t="str">
        <f t="shared" si="149"/>
        <v>places</v>
      </c>
      <c r="S1591" s="10">
        <f t="shared" si="147"/>
        <v>42256.651458333326</v>
      </c>
      <c r="T1591" s="10">
        <f t="shared" si="148"/>
        <v>42286.651458333326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1.7000000000000002</v>
      </c>
      <c r="P1592" s="5">
        <f t="shared" si="145"/>
        <v>510</v>
      </c>
      <c r="Q1592" t="str">
        <f t="shared" si="146"/>
        <v>photography</v>
      </c>
      <c r="R1592" t="str">
        <f t="shared" si="149"/>
        <v>places</v>
      </c>
      <c r="S1592" s="10">
        <f t="shared" si="147"/>
        <v>42240.523888888885</v>
      </c>
      <c r="T1592" s="10">
        <f t="shared" si="148"/>
        <v>42270.523888888885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29.228571428571428</v>
      </c>
      <c r="P1593" s="5">
        <f t="shared" si="145"/>
        <v>44.478260869565219</v>
      </c>
      <c r="Q1593" t="str">
        <f t="shared" si="146"/>
        <v>photography</v>
      </c>
      <c r="R1593" t="str">
        <f t="shared" si="149"/>
        <v>places</v>
      </c>
      <c r="S1593" s="10">
        <f t="shared" si="147"/>
        <v>42433.392835648141</v>
      </c>
      <c r="T1593" s="10">
        <f t="shared" si="148"/>
        <v>42463.351168981484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5">
        <f t="shared" si="145"/>
        <v>0</v>
      </c>
      <c r="Q1594" t="str">
        <f t="shared" si="146"/>
        <v>photography</v>
      </c>
      <c r="R1594" t="str">
        <f t="shared" si="149"/>
        <v>places</v>
      </c>
      <c r="S1594" s="10">
        <f t="shared" si="147"/>
        <v>42045.73940972222</v>
      </c>
      <c r="T1594" s="10">
        <f t="shared" si="148"/>
        <v>42090.697743055549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1.3636363636363637E-2</v>
      </c>
      <c r="P1595" s="5">
        <f t="shared" si="145"/>
        <v>1</v>
      </c>
      <c r="Q1595" t="str">
        <f t="shared" si="146"/>
        <v>photography</v>
      </c>
      <c r="R1595" t="str">
        <f t="shared" si="149"/>
        <v>places</v>
      </c>
      <c r="S1595" s="10">
        <f t="shared" si="147"/>
        <v>42033.51221064815</v>
      </c>
      <c r="T1595" s="10">
        <f t="shared" si="148"/>
        <v>42063.51221064815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20.5</v>
      </c>
      <c r="P1596" s="5">
        <f t="shared" si="145"/>
        <v>20.5</v>
      </c>
      <c r="Q1596" t="str">
        <f t="shared" si="146"/>
        <v>photography</v>
      </c>
      <c r="R1596" t="str">
        <f t="shared" si="149"/>
        <v>places</v>
      </c>
      <c r="S1596" s="10">
        <f t="shared" si="147"/>
        <v>42445.379421296289</v>
      </c>
      <c r="T1596" s="10">
        <f t="shared" si="148"/>
        <v>42505.347916666658</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0.27999999999999997</v>
      </c>
      <c r="P1597" s="5">
        <f t="shared" si="145"/>
        <v>40</v>
      </c>
      <c r="Q1597" t="str">
        <f t="shared" si="146"/>
        <v>photography</v>
      </c>
      <c r="R1597" t="str">
        <f t="shared" si="149"/>
        <v>places</v>
      </c>
      <c r="S1597" s="10">
        <f t="shared" si="147"/>
        <v>41779.71675925926</v>
      </c>
      <c r="T1597" s="10">
        <f t="shared" si="148"/>
        <v>41808.509027777778</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2.3076923076923079</v>
      </c>
      <c r="P1598" s="5">
        <f t="shared" si="145"/>
        <v>25</v>
      </c>
      <c r="Q1598" t="str">
        <f t="shared" si="146"/>
        <v>photography</v>
      </c>
      <c r="R1598" t="str">
        <f t="shared" si="149"/>
        <v>places</v>
      </c>
      <c r="S1598" s="10">
        <f t="shared" si="147"/>
        <v>41941.096863425926</v>
      </c>
      <c r="T1598" s="10">
        <f t="shared" si="148"/>
        <v>41986.13853009259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5">
        <f t="shared" si="145"/>
        <v>0</v>
      </c>
      <c r="Q1599" t="str">
        <f t="shared" si="146"/>
        <v>photography</v>
      </c>
      <c r="R1599" t="str">
        <f t="shared" si="149"/>
        <v>places</v>
      </c>
      <c r="S1599" s="10">
        <f t="shared" si="147"/>
        <v>42603.020798611113</v>
      </c>
      <c r="T1599" s="10">
        <f t="shared" si="148"/>
        <v>42633.020798611113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0.125</v>
      </c>
      <c r="P1600" s="5">
        <f t="shared" si="145"/>
        <v>1</v>
      </c>
      <c r="Q1600" t="str">
        <f t="shared" si="146"/>
        <v>photography</v>
      </c>
      <c r="R1600" t="str">
        <f t="shared" si="149"/>
        <v>places</v>
      </c>
      <c r="S1600" s="10">
        <f t="shared" si="147"/>
        <v>42151.334004629629</v>
      </c>
      <c r="T1600" s="10">
        <f t="shared" si="148"/>
        <v>42211.334004629629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5">
        <f t="shared" si="145"/>
        <v>0</v>
      </c>
      <c r="Q1601" t="str">
        <f t="shared" si="146"/>
        <v>photography</v>
      </c>
      <c r="R1601" t="str">
        <f t="shared" si="149"/>
        <v>places</v>
      </c>
      <c r="S1601" s="10">
        <f t="shared" si="147"/>
        <v>42438.205740740734</v>
      </c>
      <c r="T1601" s="10">
        <f t="shared" si="148"/>
        <v>42468.164074074077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v>
      </c>
      <c r="P1602" s="5">
        <f t="shared" si="145"/>
        <v>40.777777777777779</v>
      </c>
      <c r="Q1602" t="str">
        <f t="shared" si="146"/>
        <v>photography</v>
      </c>
      <c r="R1602" t="str">
        <f t="shared" si="149"/>
        <v>places</v>
      </c>
      <c r="S1602" s="10">
        <f t="shared" si="147"/>
        <v>41790.723981481482</v>
      </c>
      <c r="T1602" s="10">
        <f t="shared" si="148"/>
        <v>41834.882638888885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E1603/D1603*100</f>
        <v>108.2492</v>
      </c>
      <c r="P1603" s="5">
        <f t="shared" ref="P1603:P1666" si="151">IFERROR(E1603/L1603,0)</f>
        <v>48.325535714285714</v>
      </c>
      <c r="Q1603" t="str">
        <f t="shared" ref="Q1603:Q1666" si="152">LEFT(N1603,SEARCH("/",N1603)-1)</f>
        <v>music</v>
      </c>
      <c r="R1603" t="str">
        <f t="shared" si="149"/>
        <v>rock</v>
      </c>
      <c r="S1603" s="10">
        <f t="shared" ref="S1603:S1666" si="153">J1603/60/60/24+DATE(1970,1,1)-8/24</f>
        <v>40637.759641203702</v>
      </c>
      <c r="T1603" s="10">
        <f t="shared" ref="T1603:T1666" si="154">I1603/60/60/24+DATE(1970,1,1)-8/24</f>
        <v>40667.759641203702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5">
        <f t="shared" si="151"/>
        <v>46.953125</v>
      </c>
      <c r="Q1604" t="str">
        <f t="shared" si="152"/>
        <v>music</v>
      </c>
      <c r="R1604" t="str">
        <f t="shared" ref="R1604:R1667" si="155">RIGHT(N1604,LEN(N1604)-SEARCH("/",N1604))</f>
        <v>rock</v>
      </c>
      <c r="S1604" s="10">
        <f t="shared" si="153"/>
        <v>40787.964317129627</v>
      </c>
      <c r="T1604" s="10">
        <f t="shared" si="154"/>
        <v>40830.625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5">
        <f t="shared" si="151"/>
        <v>66.688666666666663</v>
      </c>
      <c r="Q1605" t="str">
        <f t="shared" si="152"/>
        <v>music</v>
      </c>
      <c r="R1605" t="str">
        <f t="shared" si="155"/>
        <v>rock</v>
      </c>
      <c r="S1605" s="10">
        <f t="shared" si="153"/>
        <v>40875.836331018516</v>
      </c>
      <c r="T1605" s="10">
        <f t="shared" si="154"/>
        <v>40935.836331018516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5">
        <f t="shared" si="151"/>
        <v>48.842857142857142</v>
      </c>
      <c r="Q1606" t="str">
        <f t="shared" si="152"/>
        <v>music</v>
      </c>
      <c r="R1606" t="str">
        <f t="shared" si="155"/>
        <v>rock</v>
      </c>
      <c r="S1606" s="10">
        <f t="shared" si="153"/>
        <v>40945.511979166666</v>
      </c>
      <c r="T1606" s="10">
        <f t="shared" si="154"/>
        <v>40985.470312499994</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100.69333333333334</v>
      </c>
      <c r="P1607" s="5">
        <f t="shared" si="151"/>
        <v>137.30909090909091</v>
      </c>
      <c r="Q1607" t="str">
        <f t="shared" si="152"/>
        <v>music</v>
      </c>
      <c r="R1607" t="str">
        <f t="shared" si="155"/>
        <v>rock</v>
      </c>
      <c r="S1607" s="10">
        <f t="shared" si="153"/>
        <v>40746.679548611108</v>
      </c>
      <c r="T1607" s="10">
        <f t="shared" si="154"/>
        <v>40755.958333333328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5">
        <f t="shared" si="151"/>
        <v>87.829673913043479</v>
      </c>
      <c r="Q1608" t="str">
        <f t="shared" si="152"/>
        <v>music</v>
      </c>
      <c r="R1608" t="str">
        <f t="shared" si="155"/>
        <v>rock</v>
      </c>
      <c r="S1608" s="10">
        <f t="shared" si="153"/>
        <v>40535.778217592589</v>
      </c>
      <c r="T1608" s="10">
        <f t="shared" si="154"/>
        <v>40625.736550925925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5">
        <f t="shared" si="151"/>
        <v>70.785365853658533</v>
      </c>
      <c r="Q1609" t="str">
        <f t="shared" si="152"/>
        <v>music</v>
      </c>
      <c r="R1609" t="str">
        <f t="shared" si="155"/>
        <v>rock</v>
      </c>
      <c r="S1609" s="10">
        <f t="shared" si="153"/>
        <v>41053.475127314814</v>
      </c>
      <c r="T1609" s="10">
        <f t="shared" si="154"/>
        <v>41074.475127314814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5">
        <f t="shared" si="151"/>
        <v>52.826086956521742</v>
      </c>
      <c r="Q1610" t="str">
        <f t="shared" si="152"/>
        <v>music</v>
      </c>
      <c r="R1610" t="str">
        <f t="shared" si="155"/>
        <v>rock</v>
      </c>
      <c r="S1610" s="10">
        <f t="shared" si="153"/>
        <v>41607.497523148144</v>
      </c>
      <c r="T1610" s="10">
        <f t="shared" si="154"/>
        <v>41639.893055555556</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5">
        <f t="shared" si="151"/>
        <v>443.75</v>
      </c>
      <c r="Q1611" t="str">
        <f t="shared" si="152"/>
        <v>music</v>
      </c>
      <c r="R1611" t="str">
        <f t="shared" si="155"/>
        <v>rock</v>
      </c>
      <c r="S1611" s="10">
        <f t="shared" si="153"/>
        <v>40795.667928240735</v>
      </c>
      <c r="T1611" s="10">
        <f t="shared" si="154"/>
        <v>40849</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271.85000000000002</v>
      </c>
      <c r="P1612" s="5">
        <f t="shared" si="151"/>
        <v>48.544642857142854</v>
      </c>
      <c r="Q1612" t="str">
        <f t="shared" si="152"/>
        <v>music</v>
      </c>
      <c r="R1612" t="str">
        <f t="shared" si="155"/>
        <v>rock</v>
      </c>
      <c r="S1612" s="10">
        <f t="shared" si="153"/>
        <v>41228.591550925921</v>
      </c>
      <c r="T1612" s="10">
        <f t="shared" si="154"/>
        <v>41258.591550925921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5">
        <f t="shared" si="151"/>
        <v>37.074074074074076</v>
      </c>
      <c r="Q1613" t="str">
        <f t="shared" si="152"/>
        <v>music</v>
      </c>
      <c r="R1613" t="str">
        <f t="shared" si="155"/>
        <v>rock</v>
      </c>
      <c r="S1613" s="10">
        <f t="shared" si="153"/>
        <v>41408.667037037034</v>
      </c>
      <c r="T1613" s="10">
        <f t="shared" si="154"/>
        <v>41429.667037037034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5">
        <f t="shared" si="151"/>
        <v>50</v>
      </c>
      <c r="Q1614" t="str">
        <f t="shared" si="152"/>
        <v>music</v>
      </c>
      <c r="R1614" t="str">
        <f t="shared" si="155"/>
        <v>rock</v>
      </c>
      <c r="S1614" s="10">
        <f t="shared" si="153"/>
        <v>41246.541481481479</v>
      </c>
      <c r="T1614" s="10">
        <f t="shared" si="154"/>
        <v>41276.541481481479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5">
        <f t="shared" si="151"/>
        <v>39.03846153846154</v>
      </c>
      <c r="Q1615" t="str">
        <f t="shared" si="152"/>
        <v>music</v>
      </c>
      <c r="R1615" t="str">
        <f t="shared" si="155"/>
        <v>rock</v>
      </c>
      <c r="S1615" s="10">
        <f t="shared" si="153"/>
        <v>41081.736134259256</v>
      </c>
      <c r="T1615" s="10">
        <f t="shared" si="154"/>
        <v>41111.736134259256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5">
        <f t="shared" si="151"/>
        <v>66.688311688311686</v>
      </c>
      <c r="Q1616" t="str">
        <f t="shared" si="152"/>
        <v>music</v>
      </c>
      <c r="R1616" t="str">
        <f t="shared" si="155"/>
        <v>rock</v>
      </c>
      <c r="S1616" s="10">
        <f t="shared" si="153"/>
        <v>41794.647789351846</v>
      </c>
      <c r="T1616" s="10">
        <f t="shared" si="154"/>
        <v>41854.375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5">
        <f t="shared" si="151"/>
        <v>67.132352941176464</v>
      </c>
      <c r="Q1617" t="str">
        <f t="shared" si="152"/>
        <v>music</v>
      </c>
      <c r="R1617" t="str">
        <f t="shared" si="155"/>
        <v>rock</v>
      </c>
      <c r="S1617" s="10">
        <f t="shared" si="153"/>
        <v>40844.717546296291</v>
      </c>
      <c r="T1617" s="10">
        <f t="shared" si="154"/>
        <v>40889.759212962963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5">
        <f t="shared" si="151"/>
        <v>66.369426751592357</v>
      </c>
      <c r="Q1618" t="str">
        <f t="shared" si="152"/>
        <v>music</v>
      </c>
      <c r="R1618" t="str">
        <f t="shared" si="155"/>
        <v>rock</v>
      </c>
      <c r="S1618" s="10">
        <f t="shared" si="153"/>
        <v>41194.382187499999</v>
      </c>
      <c r="T1618" s="10">
        <f t="shared" si="154"/>
        <v>41235.583333333328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5">
        <f t="shared" si="151"/>
        <v>64.620253164556956</v>
      </c>
      <c r="Q1619" t="str">
        <f t="shared" si="152"/>
        <v>music</v>
      </c>
      <c r="R1619" t="str">
        <f t="shared" si="155"/>
        <v>rock</v>
      </c>
      <c r="S1619" s="10">
        <f t="shared" si="153"/>
        <v>41546.330879629626</v>
      </c>
      <c r="T1619" s="10">
        <f t="shared" si="154"/>
        <v>41579.458333333328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5">
        <f t="shared" si="151"/>
        <v>58.370370370370374</v>
      </c>
      <c r="Q1620" t="str">
        <f t="shared" si="152"/>
        <v>music</v>
      </c>
      <c r="R1620" t="str">
        <f t="shared" si="155"/>
        <v>rock</v>
      </c>
      <c r="S1620" s="10">
        <f t="shared" si="153"/>
        <v>41301.321006944439</v>
      </c>
      <c r="T1620" s="10">
        <f t="shared" si="154"/>
        <v>41341.321006944439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133.33333333333331</v>
      </c>
      <c r="P1621" s="5">
        <f t="shared" si="151"/>
        <v>86.956521739130437</v>
      </c>
      <c r="Q1621" t="str">
        <f t="shared" si="152"/>
        <v>music</v>
      </c>
      <c r="R1621" t="str">
        <f t="shared" si="155"/>
        <v>rock</v>
      </c>
      <c r="S1621" s="10">
        <f t="shared" si="153"/>
        <v>41875.852847222224</v>
      </c>
      <c r="T1621" s="10">
        <f t="shared" si="154"/>
        <v>41896.852847222224</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5">
        <f t="shared" si="151"/>
        <v>66.470588235294116</v>
      </c>
      <c r="Q1622" t="str">
        <f t="shared" si="152"/>
        <v>music</v>
      </c>
      <c r="R1622" t="str">
        <f t="shared" si="155"/>
        <v>rock</v>
      </c>
      <c r="S1622" s="10">
        <f t="shared" si="153"/>
        <v>41321.006249999999</v>
      </c>
      <c r="T1622" s="10">
        <f t="shared" si="154"/>
        <v>41328.006249999999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5">
        <f t="shared" si="151"/>
        <v>163.78378378378378</v>
      </c>
      <c r="Q1623" t="str">
        <f t="shared" si="152"/>
        <v>music</v>
      </c>
      <c r="R1623" t="str">
        <f t="shared" si="155"/>
        <v>rock</v>
      </c>
      <c r="S1623" s="10">
        <f t="shared" si="153"/>
        <v>41003.273321759254</v>
      </c>
      <c r="T1623" s="10">
        <f t="shared" si="154"/>
        <v>41056.832638888889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5">
        <f t="shared" si="151"/>
        <v>107.98461538461538</v>
      </c>
      <c r="Q1624" t="str">
        <f t="shared" si="152"/>
        <v>music</v>
      </c>
      <c r="R1624" t="str">
        <f t="shared" si="155"/>
        <v>rock</v>
      </c>
      <c r="S1624" s="10">
        <f t="shared" si="153"/>
        <v>41949.961504629624</v>
      </c>
      <c r="T1624" s="10">
        <f t="shared" si="154"/>
        <v>41989.999305555553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5">
        <f t="shared" si="151"/>
        <v>42.111111111111114</v>
      </c>
      <c r="Q1625" t="str">
        <f t="shared" si="152"/>
        <v>music</v>
      </c>
      <c r="R1625" t="str">
        <f t="shared" si="155"/>
        <v>rock</v>
      </c>
      <c r="S1625" s="10">
        <f t="shared" si="153"/>
        <v>41453.355196759258</v>
      </c>
      <c r="T1625" s="10">
        <f t="shared" si="154"/>
        <v>41513.355196759258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5">
        <f t="shared" si="151"/>
        <v>47.2</v>
      </c>
      <c r="Q1626" t="str">
        <f t="shared" si="152"/>
        <v>music</v>
      </c>
      <c r="R1626" t="str">
        <f t="shared" si="155"/>
        <v>rock</v>
      </c>
      <c r="S1626" s="10">
        <f t="shared" si="153"/>
        <v>41243.033969907403</v>
      </c>
      <c r="T1626" s="10">
        <f t="shared" si="154"/>
        <v>41283.033969907403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155.33333333333331</v>
      </c>
      <c r="P1627" s="5">
        <f t="shared" si="151"/>
        <v>112.01923076923077</v>
      </c>
      <c r="Q1627" t="str">
        <f t="shared" si="152"/>
        <v>music</v>
      </c>
      <c r="R1627" t="str">
        <f t="shared" si="155"/>
        <v>rock</v>
      </c>
      <c r="S1627" s="10">
        <f t="shared" si="153"/>
        <v>41135.366354166668</v>
      </c>
      <c r="T1627" s="10">
        <f t="shared" si="154"/>
        <v>41163.366354166668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5">
        <f t="shared" si="151"/>
        <v>74.953703703703709</v>
      </c>
      <c r="Q1628" t="str">
        <f t="shared" si="152"/>
        <v>music</v>
      </c>
      <c r="R1628" t="str">
        <f t="shared" si="155"/>
        <v>rock</v>
      </c>
      <c r="S1628" s="10">
        <f t="shared" si="153"/>
        <v>41579.514664351853</v>
      </c>
      <c r="T1628" s="10">
        <f t="shared" si="154"/>
        <v>41609.556331018517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5">
        <f t="shared" si="151"/>
        <v>61.578947368421055</v>
      </c>
      <c r="Q1629" t="str">
        <f t="shared" si="152"/>
        <v>music</v>
      </c>
      <c r="R1629" t="str">
        <f t="shared" si="155"/>
        <v>rock</v>
      </c>
      <c r="S1629" s="10">
        <f t="shared" si="153"/>
        <v>41205.373715277776</v>
      </c>
      <c r="T1629" s="10">
        <f t="shared" si="154"/>
        <v>41238.874305555553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5">
        <f t="shared" si="151"/>
        <v>45.875</v>
      </c>
      <c r="Q1630" t="str">
        <f t="shared" si="152"/>
        <v>music</v>
      </c>
      <c r="R1630" t="str">
        <f t="shared" si="155"/>
        <v>rock</v>
      </c>
      <c r="S1630" s="10">
        <f t="shared" si="153"/>
        <v>41774.403726851851</v>
      </c>
      <c r="T1630" s="10">
        <f t="shared" si="154"/>
        <v>41807.403726851851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5">
        <f t="shared" si="151"/>
        <v>75.853658536585371</v>
      </c>
      <c r="Q1631" t="str">
        <f t="shared" si="152"/>
        <v>music</v>
      </c>
      <c r="R1631" t="str">
        <f t="shared" si="155"/>
        <v>rock</v>
      </c>
      <c r="S1631" s="10">
        <f t="shared" si="153"/>
        <v>41645.533946759257</v>
      </c>
      <c r="T1631" s="10">
        <f t="shared" si="154"/>
        <v>41690.533946759257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265.25</v>
      </c>
      <c r="P1632" s="5">
        <f t="shared" si="151"/>
        <v>84.206349206349202</v>
      </c>
      <c r="Q1632" t="str">
        <f t="shared" si="152"/>
        <v>music</v>
      </c>
      <c r="R1632" t="str">
        <f t="shared" si="155"/>
        <v>rock</v>
      </c>
      <c r="S1632" s="10">
        <f t="shared" si="153"/>
        <v>40939.504340277774</v>
      </c>
      <c r="T1632" s="10">
        <f t="shared" si="154"/>
        <v>40969.957638888889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155.91</v>
      </c>
      <c r="P1633" s="5">
        <f t="shared" si="151"/>
        <v>117.22556390977444</v>
      </c>
      <c r="Q1633" t="str">
        <f t="shared" si="152"/>
        <v>music</v>
      </c>
      <c r="R1633" t="str">
        <f t="shared" si="155"/>
        <v>rock</v>
      </c>
      <c r="S1633" s="10">
        <f t="shared" si="153"/>
        <v>41164.52616898148</v>
      </c>
      <c r="T1633" s="10">
        <f t="shared" si="154"/>
        <v>41194.52616898148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5">
        <f t="shared" si="151"/>
        <v>86.489361702127653</v>
      </c>
      <c r="Q1634" t="str">
        <f t="shared" si="152"/>
        <v>music</v>
      </c>
      <c r="R1634" t="str">
        <f t="shared" si="155"/>
        <v>rock</v>
      </c>
      <c r="S1634" s="10">
        <f t="shared" si="153"/>
        <v>40750.007569444439</v>
      </c>
      <c r="T1634" s="10">
        <f t="shared" si="154"/>
        <v>40810.007569444439</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100</v>
      </c>
      <c r="P1635" s="5">
        <f t="shared" si="151"/>
        <v>172.41379310344828</v>
      </c>
      <c r="Q1635" t="str">
        <f t="shared" si="152"/>
        <v>music</v>
      </c>
      <c r="R1635" t="str">
        <f t="shared" si="155"/>
        <v>rock</v>
      </c>
      <c r="S1635" s="10">
        <f t="shared" si="153"/>
        <v>40896.550416666665</v>
      </c>
      <c r="T1635" s="10">
        <f t="shared" si="154"/>
        <v>40923.875</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5">
        <f t="shared" si="151"/>
        <v>62.8125</v>
      </c>
      <c r="Q1636" t="str">
        <f t="shared" si="152"/>
        <v>music</v>
      </c>
      <c r="R1636" t="str">
        <f t="shared" si="155"/>
        <v>rock</v>
      </c>
      <c r="S1636" s="10">
        <f t="shared" si="153"/>
        <v>40657.856493055551</v>
      </c>
      <c r="T1636" s="10">
        <f t="shared" si="154"/>
        <v>40695.915972222218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125.29999999999998</v>
      </c>
      <c r="P1637" s="5">
        <f t="shared" si="151"/>
        <v>67.729729729729726</v>
      </c>
      <c r="Q1637" t="str">
        <f t="shared" si="152"/>
        <v>music</v>
      </c>
      <c r="R1637" t="str">
        <f t="shared" si="155"/>
        <v>rock</v>
      </c>
      <c r="S1637" s="10">
        <f t="shared" si="153"/>
        <v>42502.535428240742</v>
      </c>
      <c r="T1637" s="10">
        <f t="shared" si="154"/>
        <v>42562.535428240742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5">
        <f t="shared" si="151"/>
        <v>53.5632183908046</v>
      </c>
      <c r="Q1638" t="str">
        <f t="shared" si="152"/>
        <v>music</v>
      </c>
      <c r="R1638" t="str">
        <f t="shared" si="155"/>
        <v>rock</v>
      </c>
      <c r="S1638" s="10">
        <f t="shared" si="153"/>
        <v>40662.753333333334</v>
      </c>
      <c r="T1638" s="10">
        <f t="shared" si="154"/>
        <v>40705.833333333328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5">
        <f t="shared" si="151"/>
        <v>34.6</v>
      </c>
      <c r="Q1639" t="str">
        <f t="shared" si="152"/>
        <v>music</v>
      </c>
      <c r="R1639" t="str">
        <f t="shared" si="155"/>
        <v>rock</v>
      </c>
      <c r="S1639" s="10">
        <f t="shared" si="153"/>
        <v>40122.418287037035</v>
      </c>
      <c r="T1639" s="10">
        <f t="shared" si="154"/>
        <v>40178.652083333334</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5">
        <f t="shared" si="151"/>
        <v>38.888888888888886</v>
      </c>
      <c r="Q1640" t="str">
        <f t="shared" si="152"/>
        <v>music</v>
      </c>
      <c r="R1640" t="str">
        <f t="shared" si="155"/>
        <v>rock</v>
      </c>
      <c r="S1640" s="10">
        <f t="shared" si="153"/>
        <v>41288.353796296295</v>
      </c>
      <c r="T1640" s="10">
        <f t="shared" si="154"/>
        <v>41333.559027777774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100</v>
      </c>
      <c r="P1641" s="5">
        <f t="shared" si="151"/>
        <v>94.736842105263165</v>
      </c>
      <c r="Q1641" t="str">
        <f t="shared" si="152"/>
        <v>music</v>
      </c>
      <c r="R1641" t="str">
        <f t="shared" si="155"/>
        <v>rock</v>
      </c>
      <c r="S1641" s="10">
        <f t="shared" si="153"/>
        <v>40941.319039351853</v>
      </c>
      <c r="T1641" s="10">
        <f t="shared" si="154"/>
        <v>40971.319039351853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v>
      </c>
      <c r="P1642" s="5">
        <f t="shared" si="151"/>
        <v>39.967058823529413</v>
      </c>
      <c r="Q1642" t="str">
        <f t="shared" si="152"/>
        <v>music</v>
      </c>
      <c r="R1642" t="str">
        <f t="shared" si="155"/>
        <v>rock</v>
      </c>
      <c r="S1642" s="10">
        <f t="shared" si="153"/>
        <v>40378.897627314815</v>
      </c>
      <c r="T1642" s="10">
        <f t="shared" si="154"/>
        <v>40392.749305555553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5">
        <f t="shared" si="151"/>
        <v>97.5</v>
      </c>
      <c r="Q1643" t="str">
        <f t="shared" si="152"/>
        <v>music</v>
      </c>
      <c r="R1643" t="str">
        <f t="shared" si="155"/>
        <v>pop</v>
      </c>
      <c r="S1643" s="10">
        <f t="shared" si="153"/>
        <v>41962.263240740744</v>
      </c>
      <c r="T1643" s="10">
        <f t="shared" si="154"/>
        <v>41992.263240740744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100</v>
      </c>
      <c r="P1644" s="5">
        <f t="shared" si="151"/>
        <v>42.857142857142854</v>
      </c>
      <c r="Q1644" t="str">
        <f t="shared" si="152"/>
        <v>music</v>
      </c>
      <c r="R1644" t="str">
        <f t="shared" si="155"/>
        <v>pop</v>
      </c>
      <c r="S1644" s="10">
        <f t="shared" si="153"/>
        <v>40687.691284722219</v>
      </c>
      <c r="T1644" s="10">
        <f t="shared" si="154"/>
        <v>40707.691284722219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124.70000000000002</v>
      </c>
      <c r="P1645" s="5">
        <f t="shared" si="151"/>
        <v>168.51351351351352</v>
      </c>
      <c r="Q1645" t="str">
        <f t="shared" si="152"/>
        <v>music</v>
      </c>
      <c r="R1645" t="str">
        <f t="shared" si="155"/>
        <v>pop</v>
      </c>
      <c r="S1645" s="10">
        <f t="shared" si="153"/>
        <v>41146.490879629629</v>
      </c>
      <c r="T1645" s="10">
        <f t="shared" si="154"/>
        <v>41176.490879629629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5">
        <f t="shared" si="151"/>
        <v>85.546875</v>
      </c>
      <c r="Q1646" t="str">
        <f t="shared" si="152"/>
        <v>music</v>
      </c>
      <c r="R1646" t="str">
        <f t="shared" si="155"/>
        <v>pop</v>
      </c>
      <c r="S1646" s="10">
        <f t="shared" si="153"/>
        <v>41174.726388888885</v>
      </c>
      <c r="T1646" s="10">
        <f t="shared" si="154"/>
        <v>41234.768055555556</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5">
        <f t="shared" si="151"/>
        <v>554</v>
      </c>
      <c r="Q1647" t="str">
        <f t="shared" si="152"/>
        <v>music</v>
      </c>
      <c r="R1647" t="str">
        <f t="shared" si="155"/>
        <v>pop</v>
      </c>
      <c r="S1647" s="10">
        <f t="shared" si="153"/>
        <v>41521.284027777772</v>
      </c>
      <c r="T1647" s="10">
        <f t="shared" si="154"/>
        <v>41535.284027777772</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v>
      </c>
      <c r="P1648" s="5">
        <f t="shared" si="151"/>
        <v>26.554216867469879</v>
      </c>
      <c r="Q1648" t="str">
        <f t="shared" si="152"/>
        <v>music</v>
      </c>
      <c r="R1648" t="str">
        <f t="shared" si="155"/>
        <v>pop</v>
      </c>
      <c r="S1648" s="10">
        <f t="shared" si="153"/>
        <v>41833.116932870369</v>
      </c>
      <c r="T1648" s="10">
        <f t="shared" si="154"/>
        <v>41865.424305555556</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104.71999999999998</v>
      </c>
      <c r="P1649" s="5">
        <f t="shared" si="151"/>
        <v>113.82608695652173</v>
      </c>
      <c r="Q1649" t="str">
        <f t="shared" si="152"/>
        <v>music</v>
      </c>
      <c r="R1649" t="str">
        <f t="shared" si="155"/>
        <v>pop</v>
      </c>
      <c r="S1649" s="10">
        <f t="shared" si="153"/>
        <v>41039.076122685183</v>
      </c>
      <c r="T1649" s="10">
        <f t="shared" si="154"/>
        <v>41069.076122685183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5">
        <f t="shared" si="151"/>
        <v>32.011111111111113</v>
      </c>
      <c r="Q1650" t="str">
        <f t="shared" si="152"/>
        <v>music</v>
      </c>
      <c r="R1650" t="str">
        <f t="shared" si="155"/>
        <v>pop</v>
      </c>
      <c r="S1650" s="10">
        <f t="shared" si="153"/>
        <v>40592.371319444443</v>
      </c>
      <c r="T1650" s="10">
        <f t="shared" si="154"/>
        <v>40622.329652777778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5">
        <f t="shared" si="151"/>
        <v>47.189259259259259</v>
      </c>
      <c r="Q1651" t="str">
        <f t="shared" si="152"/>
        <v>music</v>
      </c>
      <c r="R1651" t="str">
        <f t="shared" si="155"/>
        <v>pop</v>
      </c>
      <c r="S1651" s="10">
        <f t="shared" si="153"/>
        <v>41737.351331018515</v>
      </c>
      <c r="T1651" s="10">
        <f t="shared" si="154"/>
        <v>41782.351331018515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141.55000000000001</v>
      </c>
      <c r="P1652" s="5">
        <f t="shared" si="151"/>
        <v>88.46875</v>
      </c>
      <c r="Q1652" t="str">
        <f t="shared" si="152"/>
        <v>music</v>
      </c>
      <c r="R1652" t="str">
        <f t="shared" si="155"/>
        <v>pop</v>
      </c>
      <c r="S1652" s="10">
        <f t="shared" si="153"/>
        <v>41526.102280092593</v>
      </c>
      <c r="T1652" s="10">
        <f t="shared" si="154"/>
        <v>41556.102280092593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v>
      </c>
      <c r="P1653" s="5">
        <f t="shared" si="151"/>
        <v>100.75</v>
      </c>
      <c r="Q1653" t="str">
        <f t="shared" si="152"/>
        <v>music</v>
      </c>
      <c r="R1653" t="str">
        <f t="shared" si="155"/>
        <v>pop</v>
      </c>
      <c r="S1653" s="10">
        <f t="shared" si="153"/>
        <v>40625.567361111105</v>
      </c>
      <c r="T1653" s="10">
        <f t="shared" si="154"/>
        <v>40658.957638888889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5">
        <f t="shared" si="151"/>
        <v>64.714285714285708</v>
      </c>
      <c r="Q1654" t="str">
        <f t="shared" si="152"/>
        <v>music</v>
      </c>
      <c r="R1654" t="str">
        <f t="shared" si="155"/>
        <v>pop</v>
      </c>
      <c r="S1654" s="10">
        <f t="shared" si="153"/>
        <v>41572.159641203703</v>
      </c>
      <c r="T1654" s="10">
        <f t="shared" si="154"/>
        <v>41602.201307870368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v>
      </c>
      <c r="P1655" s="5">
        <f t="shared" si="151"/>
        <v>51.854285714285716</v>
      </c>
      <c r="Q1655" t="str">
        <f t="shared" si="152"/>
        <v>music</v>
      </c>
      <c r="R1655" t="str">
        <f t="shared" si="155"/>
        <v>pop</v>
      </c>
      <c r="S1655" s="10">
        <f t="shared" si="153"/>
        <v>40626.501111111109</v>
      </c>
      <c r="T1655" s="10">
        <f t="shared" si="154"/>
        <v>40657.501111111109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119.90909090909089</v>
      </c>
      <c r="P1656" s="5">
        <f t="shared" si="151"/>
        <v>38.794117647058826</v>
      </c>
      <c r="Q1656" t="str">
        <f t="shared" si="152"/>
        <v>music</v>
      </c>
      <c r="R1656" t="str">
        <f t="shared" si="155"/>
        <v>pop</v>
      </c>
      <c r="S1656" s="10">
        <f t="shared" si="153"/>
        <v>40987.557407407403</v>
      </c>
      <c r="T1656" s="10">
        <f t="shared" si="154"/>
        <v>41017.557407407403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142.86666666666667</v>
      </c>
      <c r="P1657" s="5">
        <f t="shared" si="151"/>
        <v>44.645833333333336</v>
      </c>
      <c r="Q1657" t="str">
        <f t="shared" si="152"/>
        <v>music</v>
      </c>
      <c r="R1657" t="str">
        <f t="shared" si="155"/>
        <v>pop</v>
      </c>
      <c r="S1657" s="10">
        <f t="shared" si="153"/>
        <v>40974.458564814813</v>
      </c>
      <c r="T1657" s="10">
        <f t="shared" si="154"/>
        <v>41004.416898148142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5">
        <f t="shared" si="151"/>
        <v>156.77333333333334</v>
      </c>
      <c r="Q1658" t="str">
        <f t="shared" si="152"/>
        <v>music</v>
      </c>
      <c r="R1658" t="str">
        <f t="shared" si="155"/>
        <v>pop</v>
      </c>
      <c r="S1658" s="10">
        <f t="shared" si="153"/>
        <v>41226.595509259256</v>
      </c>
      <c r="T1658" s="10">
        <f t="shared" si="154"/>
        <v>41256.595509259256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5">
        <f t="shared" si="151"/>
        <v>118.70339366515837</v>
      </c>
      <c r="Q1659" t="str">
        <f t="shared" si="152"/>
        <v>music</v>
      </c>
      <c r="R1659" t="str">
        <f t="shared" si="155"/>
        <v>pop</v>
      </c>
      <c r="S1659" s="10">
        <f t="shared" si="153"/>
        <v>41023.448703703703</v>
      </c>
      <c r="T1659" s="10">
        <f t="shared" si="154"/>
        <v>41053.448703703703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132.23333333333335</v>
      </c>
      <c r="P1660" s="5">
        <f t="shared" si="151"/>
        <v>74.149532710280369</v>
      </c>
      <c r="Q1660" t="str">
        <f t="shared" si="152"/>
        <v>music</v>
      </c>
      <c r="R1660" t="str">
        <f t="shared" si="155"/>
        <v>pop</v>
      </c>
      <c r="S1660" s="10">
        <f t="shared" si="153"/>
        <v>41222.888506944444</v>
      </c>
      <c r="T1660" s="10">
        <f t="shared" si="154"/>
        <v>41261.263888888883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112.79999999999998</v>
      </c>
      <c r="P1661" s="5">
        <f t="shared" si="151"/>
        <v>12.533333333333333</v>
      </c>
      <c r="Q1661" t="str">
        <f t="shared" si="152"/>
        <v>music</v>
      </c>
      <c r="R1661" t="str">
        <f t="shared" si="155"/>
        <v>pop</v>
      </c>
      <c r="S1661" s="10">
        <f t="shared" si="153"/>
        <v>41596.580104166664</v>
      </c>
      <c r="T1661" s="10">
        <f t="shared" si="154"/>
        <v>41625.166666666664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5">
        <f t="shared" si="151"/>
        <v>27.861111111111111</v>
      </c>
      <c r="Q1662" t="str">
        <f t="shared" si="152"/>
        <v>music</v>
      </c>
      <c r="R1662" t="str">
        <f t="shared" si="155"/>
        <v>pop</v>
      </c>
      <c r="S1662" s="10">
        <f t="shared" si="153"/>
        <v>42459.360532407409</v>
      </c>
      <c r="T1662" s="10">
        <f t="shared" si="154"/>
        <v>42490.582638888889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102.50632911392405</v>
      </c>
      <c r="P1663" s="5">
        <f t="shared" si="151"/>
        <v>80.178217821782184</v>
      </c>
      <c r="Q1663" t="str">
        <f t="shared" si="152"/>
        <v>music</v>
      </c>
      <c r="R1663" t="str">
        <f t="shared" si="155"/>
        <v>pop</v>
      </c>
      <c r="S1663" s="10">
        <f t="shared" si="153"/>
        <v>42343.664710648147</v>
      </c>
      <c r="T1663" s="10">
        <f t="shared" si="154"/>
        <v>42386.541666666664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5">
        <f t="shared" si="151"/>
        <v>132.43548387096774</v>
      </c>
      <c r="Q1664" t="str">
        <f t="shared" si="152"/>
        <v>music</v>
      </c>
      <c r="R1664" t="str">
        <f t="shared" si="155"/>
        <v>pop</v>
      </c>
      <c r="S1664" s="10">
        <f t="shared" si="153"/>
        <v>40847.864999999998</v>
      </c>
      <c r="T1664" s="10">
        <f t="shared" si="154"/>
        <v>40907.906666666662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5">
        <f t="shared" si="151"/>
        <v>33.75</v>
      </c>
      <c r="Q1665" t="str">
        <f t="shared" si="152"/>
        <v>music</v>
      </c>
      <c r="R1665" t="str">
        <f t="shared" si="155"/>
        <v>pop</v>
      </c>
      <c r="S1665" s="10">
        <f t="shared" si="153"/>
        <v>42005.688738425924</v>
      </c>
      <c r="T1665" s="10">
        <f t="shared" si="154"/>
        <v>42035.688738425924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122.40879999999999</v>
      </c>
      <c r="P1666" s="5">
        <f t="shared" si="151"/>
        <v>34.384494382022467</v>
      </c>
      <c r="Q1666" t="str">
        <f t="shared" si="152"/>
        <v>music</v>
      </c>
      <c r="R1666" t="str">
        <f t="shared" si="155"/>
        <v>pop</v>
      </c>
      <c r="S1666" s="10">
        <f t="shared" si="153"/>
        <v>40939.428449074068</v>
      </c>
      <c r="T1666" s="10">
        <f t="shared" si="154"/>
        <v>40983.832638888889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E1667/D1667*100</f>
        <v>119.45714285714286</v>
      </c>
      <c r="P1667" s="5">
        <f t="shared" ref="P1667:P1730" si="157">IFERROR(E1667/L1667,0)</f>
        <v>44.956989247311824</v>
      </c>
      <c r="Q1667" t="str">
        <f t="shared" ref="Q1667:Q1730" si="158">LEFT(N1667,SEARCH("/",N1667)-1)</f>
        <v>music</v>
      </c>
      <c r="R1667" t="str">
        <f t="shared" si="155"/>
        <v>pop</v>
      </c>
      <c r="S1667" s="10">
        <f t="shared" ref="S1667:S1730" si="159">J1667/60/60/24+DATE(1970,1,1)-8/24</f>
        <v>40564.316122685181</v>
      </c>
      <c r="T1667" s="10">
        <f t="shared" ref="T1667:T1730" si="160">I1667/60/60/24+DATE(1970,1,1)-8/24</f>
        <v>40595.791666666664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5">
        <f t="shared" si="157"/>
        <v>41.04081632653061</v>
      </c>
      <c r="Q1668" t="str">
        <f t="shared" si="158"/>
        <v>music</v>
      </c>
      <c r="R1668" t="str">
        <f t="shared" ref="R1668:R1731" si="161">RIGHT(N1668,LEN(N1668)-SEARCH("/",N1668))</f>
        <v>pop</v>
      </c>
      <c r="S1668" s="10">
        <f t="shared" si="159"/>
        <v>41330.91982638889</v>
      </c>
      <c r="T1668" s="10">
        <f t="shared" si="160"/>
        <v>41360.878159722219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5">
        <f t="shared" si="157"/>
        <v>52.597560975609753</v>
      </c>
      <c r="Q1669" t="str">
        <f t="shared" si="158"/>
        <v>music</v>
      </c>
      <c r="R1669" t="str">
        <f t="shared" si="161"/>
        <v>pop</v>
      </c>
      <c r="S1669" s="10">
        <f t="shared" si="159"/>
        <v>41681.737245370365</v>
      </c>
      <c r="T1669" s="10">
        <f t="shared" si="160"/>
        <v>41708.957638888889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5">
        <f t="shared" si="157"/>
        <v>70.784482758620683</v>
      </c>
      <c r="Q1670" t="str">
        <f t="shared" si="158"/>
        <v>music</v>
      </c>
      <c r="R1670" t="str">
        <f t="shared" si="161"/>
        <v>pop</v>
      </c>
      <c r="S1670" s="10">
        <f t="shared" si="159"/>
        <v>40844.816423611104</v>
      </c>
      <c r="T1670" s="10">
        <f t="shared" si="160"/>
        <v>40874.858090277776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5">
        <f t="shared" si="157"/>
        <v>53.75</v>
      </c>
      <c r="Q1671" t="str">
        <f t="shared" si="158"/>
        <v>music</v>
      </c>
      <c r="R1671" t="str">
        <f t="shared" si="161"/>
        <v>pop</v>
      </c>
      <c r="S1671" s="10">
        <f t="shared" si="159"/>
        <v>42461.551805555551</v>
      </c>
      <c r="T1671" s="10">
        <f t="shared" si="160"/>
        <v>42521.551805555551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102.60000000000001</v>
      </c>
      <c r="P1672" s="5">
        <f t="shared" si="157"/>
        <v>44.608695652173914</v>
      </c>
      <c r="Q1672" t="str">
        <f t="shared" si="158"/>
        <v>music</v>
      </c>
      <c r="R1672" t="str">
        <f t="shared" si="161"/>
        <v>pop</v>
      </c>
      <c r="S1672" s="10">
        <f t="shared" si="159"/>
        <v>40313.597210648149</v>
      </c>
      <c r="T1672" s="10">
        <f t="shared" si="160"/>
        <v>40363.833333333328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5">
        <f t="shared" si="157"/>
        <v>26.148961038961041</v>
      </c>
      <c r="Q1673" t="str">
        <f t="shared" si="158"/>
        <v>music</v>
      </c>
      <c r="R1673" t="str">
        <f t="shared" si="161"/>
        <v>pop</v>
      </c>
      <c r="S1673" s="10">
        <f t="shared" si="159"/>
        <v>42553.210810185185</v>
      </c>
      <c r="T1673" s="10">
        <f t="shared" si="160"/>
        <v>42583.210810185185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5">
        <f t="shared" si="157"/>
        <v>39.183673469387756</v>
      </c>
      <c r="Q1674" t="str">
        <f t="shared" si="158"/>
        <v>music</v>
      </c>
      <c r="R1674" t="str">
        <f t="shared" si="161"/>
        <v>pop</v>
      </c>
      <c r="S1674" s="10">
        <f t="shared" si="159"/>
        <v>41034.323263888888</v>
      </c>
      <c r="T1674" s="10">
        <f t="shared" si="160"/>
        <v>41064.323263888888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128.09523809523807</v>
      </c>
      <c r="P1675" s="5">
        <f t="shared" si="157"/>
        <v>45.593220338983052</v>
      </c>
      <c r="Q1675" t="str">
        <f t="shared" si="158"/>
        <v>music</v>
      </c>
      <c r="R1675" t="str">
        <f t="shared" si="161"/>
        <v>pop</v>
      </c>
      <c r="S1675" s="10">
        <f t="shared" si="159"/>
        <v>42039.545046296298</v>
      </c>
      <c r="T1675" s="10">
        <f t="shared" si="160"/>
        <v>42069.545046296298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201.7</v>
      </c>
      <c r="P1676" s="5">
        <f t="shared" si="157"/>
        <v>89.247787610619469</v>
      </c>
      <c r="Q1676" t="str">
        <f t="shared" si="158"/>
        <v>music</v>
      </c>
      <c r="R1676" t="str">
        <f t="shared" si="161"/>
        <v>pop</v>
      </c>
      <c r="S1676" s="10">
        <f t="shared" si="159"/>
        <v>42569.272060185183</v>
      </c>
      <c r="T1676" s="10">
        <f t="shared" si="160"/>
        <v>42599.957638888889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5">
        <f t="shared" si="157"/>
        <v>40.416470588235299</v>
      </c>
      <c r="Q1677" t="str">
        <f t="shared" si="158"/>
        <v>music</v>
      </c>
      <c r="R1677" t="str">
        <f t="shared" si="161"/>
        <v>pop</v>
      </c>
      <c r="S1677" s="10">
        <f t="shared" si="159"/>
        <v>40802.399768518517</v>
      </c>
      <c r="T1677" s="10">
        <f t="shared" si="160"/>
        <v>40832.585416666661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5">
        <f t="shared" si="157"/>
        <v>82.38095238095238</v>
      </c>
      <c r="Q1678" t="str">
        <f t="shared" si="158"/>
        <v>music</v>
      </c>
      <c r="R1678" t="str">
        <f t="shared" si="161"/>
        <v>pop</v>
      </c>
      <c r="S1678" s="10">
        <f t="shared" si="159"/>
        <v>40973.392905092594</v>
      </c>
      <c r="T1678" s="10">
        <f t="shared" si="160"/>
        <v>41019.832638888889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5">
        <f t="shared" si="157"/>
        <v>159.52380952380952</v>
      </c>
      <c r="Q1679" t="str">
        <f t="shared" si="158"/>
        <v>music</v>
      </c>
      <c r="R1679" t="str">
        <f t="shared" si="161"/>
        <v>pop</v>
      </c>
      <c r="S1679" s="10">
        <f t="shared" si="159"/>
        <v>42416.073796296296</v>
      </c>
      <c r="T1679" s="10">
        <f t="shared" si="160"/>
        <v>42475.915972222218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5">
        <f t="shared" si="157"/>
        <v>36.244897959183675</v>
      </c>
      <c r="Q1680" t="str">
        <f t="shared" si="158"/>
        <v>music</v>
      </c>
      <c r="R1680" t="str">
        <f t="shared" si="161"/>
        <v>pop</v>
      </c>
      <c r="S1680" s="10">
        <f t="shared" si="159"/>
        <v>41662.521655092591</v>
      </c>
      <c r="T1680" s="10">
        <f t="shared" si="160"/>
        <v>41676.521655092591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5">
        <f t="shared" si="157"/>
        <v>62.5</v>
      </c>
      <c r="Q1681" t="str">
        <f t="shared" si="158"/>
        <v>music</v>
      </c>
      <c r="R1681" t="str">
        <f t="shared" si="161"/>
        <v>pop</v>
      </c>
      <c r="S1681" s="10">
        <f t="shared" si="159"/>
        <v>40722.735474537032</v>
      </c>
      <c r="T1681" s="10">
        <f t="shared" si="160"/>
        <v>40745.735474537032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5">
        <f t="shared" si="157"/>
        <v>47</v>
      </c>
      <c r="Q1682" t="str">
        <f t="shared" si="158"/>
        <v>music</v>
      </c>
      <c r="R1682" t="str">
        <f t="shared" si="161"/>
        <v>pop</v>
      </c>
      <c r="S1682" s="10">
        <f t="shared" si="159"/>
        <v>41802.424386574072</v>
      </c>
      <c r="T1682" s="10">
        <f t="shared" si="160"/>
        <v>41832.424386574072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5">
        <f t="shared" si="157"/>
        <v>74.575090497737563</v>
      </c>
      <c r="Q1683" t="str">
        <f t="shared" si="158"/>
        <v>music</v>
      </c>
      <c r="R1683" t="str">
        <f t="shared" si="161"/>
        <v>faith</v>
      </c>
      <c r="S1683" s="10">
        <f t="shared" si="159"/>
        <v>42773.78800925926</v>
      </c>
      <c r="T1683" s="10">
        <f t="shared" si="160"/>
        <v>42822.749999999993</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5">
        <f t="shared" si="157"/>
        <v>0</v>
      </c>
      <c r="Q1684" t="str">
        <f t="shared" si="158"/>
        <v>music</v>
      </c>
      <c r="R1684" t="str">
        <f t="shared" si="161"/>
        <v>faith</v>
      </c>
      <c r="S1684" s="10">
        <f t="shared" si="159"/>
        <v>42778.880324074074</v>
      </c>
      <c r="T1684" s="10">
        <f t="shared" si="160"/>
        <v>42838.838657407403</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21.714285714285715</v>
      </c>
      <c r="P1685" s="5">
        <f t="shared" si="157"/>
        <v>76</v>
      </c>
      <c r="Q1685" t="str">
        <f t="shared" si="158"/>
        <v>music</v>
      </c>
      <c r="R1685" t="str">
        <f t="shared" si="161"/>
        <v>faith</v>
      </c>
      <c r="S1685" s="10">
        <f t="shared" si="159"/>
        <v>42808.44835648148</v>
      </c>
      <c r="T1685" s="10">
        <f t="shared" si="160"/>
        <v>42832.44835648148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v>
      </c>
      <c r="P1686" s="5">
        <f t="shared" si="157"/>
        <v>86.43564356435644</v>
      </c>
      <c r="Q1686" t="str">
        <f t="shared" si="158"/>
        <v>music</v>
      </c>
      <c r="R1686" t="str">
        <f t="shared" si="161"/>
        <v>faith</v>
      </c>
      <c r="S1686" s="10">
        <f t="shared" si="159"/>
        <v>42783.481956018521</v>
      </c>
      <c r="T1686" s="10">
        <f t="shared" si="160"/>
        <v>42811.440289351849</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5">
        <f t="shared" si="157"/>
        <v>24</v>
      </c>
      <c r="Q1687" t="str">
        <f t="shared" si="158"/>
        <v>music</v>
      </c>
      <c r="R1687" t="str">
        <f t="shared" si="161"/>
        <v>faith</v>
      </c>
      <c r="S1687" s="10">
        <f t="shared" si="159"/>
        <v>42787.916932870365</v>
      </c>
      <c r="T1687" s="10">
        <f t="shared" si="160"/>
        <v>42817.8752662037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0.36</v>
      </c>
      <c r="P1688" s="5">
        <f t="shared" si="157"/>
        <v>18</v>
      </c>
      <c r="Q1688" t="str">
        <f t="shared" si="158"/>
        <v>music</v>
      </c>
      <c r="R1688" t="str">
        <f t="shared" si="161"/>
        <v>faith</v>
      </c>
      <c r="S1688" s="10">
        <f t="shared" si="159"/>
        <v>42792.510636574072</v>
      </c>
      <c r="T1688" s="10">
        <f t="shared" si="160"/>
        <v>42852.468969907401</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31.25</v>
      </c>
      <c r="P1689" s="5">
        <f t="shared" si="157"/>
        <v>80.128205128205124</v>
      </c>
      <c r="Q1689" t="str">
        <f t="shared" si="158"/>
        <v>music</v>
      </c>
      <c r="R1689" t="str">
        <f t="shared" si="161"/>
        <v>faith</v>
      </c>
      <c r="S1689" s="10">
        <f t="shared" si="159"/>
        <v>42801.713483796295</v>
      </c>
      <c r="T1689" s="10">
        <f t="shared" si="160"/>
        <v>42835.510416666664</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44.3</v>
      </c>
      <c r="P1690" s="5">
        <f t="shared" si="157"/>
        <v>253.14285714285714</v>
      </c>
      <c r="Q1690" t="str">
        <f t="shared" si="158"/>
        <v>music</v>
      </c>
      <c r="R1690" t="str">
        <f t="shared" si="161"/>
        <v>faith</v>
      </c>
      <c r="S1690" s="10">
        <f t="shared" si="159"/>
        <v>42804.201319444437</v>
      </c>
      <c r="T1690" s="10">
        <f t="shared" si="160"/>
        <v>42834.15965277778</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100</v>
      </c>
      <c r="P1691" s="5">
        <f t="shared" si="157"/>
        <v>171.42857142857142</v>
      </c>
      <c r="Q1691" t="str">
        <f t="shared" si="158"/>
        <v>music</v>
      </c>
      <c r="R1691" t="str">
        <f t="shared" si="161"/>
        <v>faith</v>
      </c>
      <c r="S1691" s="10">
        <f t="shared" si="159"/>
        <v>42780.609143518515</v>
      </c>
      <c r="T1691" s="10">
        <f t="shared" si="160"/>
        <v>42810.567476851851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25.4</v>
      </c>
      <c r="P1692" s="5">
        <f t="shared" si="157"/>
        <v>57.727272727272727</v>
      </c>
      <c r="Q1692" t="str">
        <f t="shared" si="158"/>
        <v>music</v>
      </c>
      <c r="R1692" t="str">
        <f t="shared" si="161"/>
        <v>faith</v>
      </c>
      <c r="S1692" s="10">
        <f t="shared" si="159"/>
        <v>42801.097708333335</v>
      </c>
      <c r="T1692" s="10">
        <f t="shared" si="160"/>
        <v>42831.056041666663</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33.473333333333329</v>
      </c>
      <c r="P1693" s="5">
        <f t="shared" si="157"/>
        <v>264.26315789473682</v>
      </c>
      <c r="Q1693" t="str">
        <f t="shared" si="158"/>
        <v>music</v>
      </c>
      <c r="R1693" t="str">
        <f t="shared" si="161"/>
        <v>faith</v>
      </c>
      <c r="S1693" s="10">
        <f t="shared" si="159"/>
        <v>42795.36814814814</v>
      </c>
      <c r="T1693" s="10">
        <f t="shared" si="160"/>
        <v>42827.708333333336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47.8</v>
      </c>
      <c r="P1694" s="5">
        <f t="shared" si="157"/>
        <v>159.33333333333334</v>
      </c>
      <c r="Q1694" t="str">
        <f t="shared" si="158"/>
        <v>music</v>
      </c>
      <c r="R1694" t="str">
        <f t="shared" si="161"/>
        <v>faith</v>
      </c>
      <c r="S1694" s="10">
        <f t="shared" si="159"/>
        <v>42787.81790509259</v>
      </c>
      <c r="T1694" s="10">
        <f t="shared" si="160"/>
        <v>42820.665972222218</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9.3333333333333339</v>
      </c>
      <c r="P1695" s="5">
        <f t="shared" si="157"/>
        <v>35</v>
      </c>
      <c r="Q1695" t="str">
        <f t="shared" si="158"/>
        <v>music</v>
      </c>
      <c r="R1695" t="str">
        <f t="shared" si="161"/>
        <v>faith</v>
      </c>
      <c r="S1695" s="10">
        <f t="shared" si="159"/>
        <v>42803.586944444447</v>
      </c>
      <c r="T1695" s="10">
        <f t="shared" si="160"/>
        <v>42834.499999999993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0.05</v>
      </c>
      <c r="P1696" s="5">
        <f t="shared" si="157"/>
        <v>5</v>
      </c>
      <c r="Q1696" t="str">
        <f t="shared" si="158"/>
        <v>music</v>
      </c>
      <c r="R1696" t="str">
        <f t="shared" si="161"/>
        <v>faith</v>
      </c>
      <c r="S1696" s="10">
        <f t="shared" si="159"/>
        <v>42791.336504629631</v>
      </c>
      <c r="T1696" s="10">
        <f t="shared" si="160"/>
        <v>42820.85833333333</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11.708333333333334</v>
      </c>
      <c r="P1697" s="5">
        <f t="shared" si="157"/>
        <v>61.086956521739133</v>
      </c>
      <c r="Q1697" t="str">
        <f t="shared" si="158"/>
        <v>music</v>
      </c>
      <c r="R1697" t="str">
        <f t="shared" si="161"/>
        <v>faith</v>
      </c>
      <c r="S1697" s="10">
        <f t="shared" si="159"/>
        <v>42800.698078703703</v>
      </c>
      <c r="T1697" s="10">
        <f t="shared" si="160"/>
        <v>42834.708333333336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5">
        <f t="shared" si="157"/>
        <v>0</v>
      </c>
      <c r="Q1698" t="str">
        <f t="shared" si="158"/>
        <v>music</v>
      </c>
      <c r="R1698" t="str">
        <f t="shared" si="161"/>
        <v>faith</v>
      </c>
      <c r="S1698" s="10">
        <f t="shared" si="159"/>
        <v>42795.736238425925</v>
      </c>
      <c r="T1698" s="10">
        <f t="shared" si="160"/>
        <v>42825.694571759253</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20.208000000000002</v>
      </c>
      <c r="P1699" s="5">
        <f t="shared" si="157"/>
        <v>114.81818181818181</v>
      </c>
      <c r="Q1699" t="str">
        <f t="shared" si="158"/>
        <v>music</v>
      </c>
      <c r="R1699" t="str">
        <f t="shared" si="161"/>
        <v>faith</v>
      </c>
      <c r="S1699" s="10">
        <f t="shared" si="159"/>
        <v>42804.69962962962</v>
      </c>
      <c r="T1699" s="10">
        <f t="shared" si="160"/>
        <v>42834.657962962963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5">
        <f t="shared" si="157"/>
        <v>0</v>
      </c>
      <c r="Q1700" t="str">
        <f t="shared" si="158"/>
        <v>music</v>
      </c>
      <c r="R1700" t="str">
        <f t="shared" si="161"/>
        <v>faith</v>
      </c>
      <c r="S1700" s="10">
        <f t="shared" si="159"/>
        <v>42795.874537037038</v>
      </c>
      <c r="T1700" s="10">
        <f t="shared" si="160"/>
        <v>42819.814583333333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4.2311459353574925</v>
      </c>
      <c r="P1701" s="5">
        <f t="shared" si="157"/>
        <v>54</v>
      </c>
      <c r="Q1701" t="str">
        <f t="shared" si="158"/>
        <v>music</v>
      </c>
      <c r="R1701" t="str">
        <f t="shared" si="161"/>
        <v>faith</v>
      </c>
      <c r="S1701" s="10">
        <f t="shared" si="159"/>
        <v>42806.530613425923</v>
      </c>
      <c r="T1701" s="10">
        <f t="shared" si="160"/>
        <v>42836.530613425923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26.06</v>
      </c>
      <c r="P1702" s="5">
        <f t="shared" si="157"/>
        <v>65.974683544303801</v>
      </c>
      <c r="Q1702" t="str">
        <f t="shared" si="158"/>
        <v>music</v>
      </c>
      <c r="R1702" t="str">
        <f t="shared" si="161"/>
        <v>faith</v>
      </c>
      <c r="S1702" s="10">
        <f t="shared" si="159"/>
        <v>42795.738310185181</v>
      </c>
      <c r="T1702" s="10">
        <f t="shared" si="160"/>
        <v>42825.833333333336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0.19801980198019803</v>
      </c>
      <c r="P1703" s="5">
        <f t="shared" si="157"/>
        <v>5</v>
      </c>
      <c r="Q1703" t="str">
        <f t="shared" si="158"/>
        <v>music</v>
      </c>
      <c r="R1703" t="str">
        <f t="shared" si="161"/>
        <v>faith</v>
      </c>
      <c r="S1703" s="10">
        <f t="shared" si="159"/>
        <v>41989.331076388888</v>
      </c>
      <c r="T1703" s="10">
        <f t="shared" si="160"/>
        <v>42019.331076388888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6.0606060606060606E-3</v>
      </c>
      <c r="P1704" s="5">
        <f t="shared" si="157"/>
        <v>1</v>
      </c>
      <c r="Q1704" t="str">
        <f t="shared" si="158"/>
        <v>music</v>
      </c>
      <c r="R1704" t="str">
        <f t="shared" si="161"/>
        <v>faith</v>
      </c>
      <c r="S1704" s="10">
        <f t="shared" si="159"/>
        <v>42063.536458333336</v>
      </c>
      <c r="T1704" s="10">
        <f t="shared" si="160"/>
        <v>42093.494791666664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v>
      </c>
      <c r="P1705" s="5">
        <f t="shared" si="157"/>
        <v>25.5</v>
      </c>
      <c r="Q1705" t="str">
        <f t="shared" si="158"/>
        <v>music</v>
      </c>
      <c r="R1705" t="str">
        <f t="shared" si="161"/>
        <v>faith</v>
      </c>
      <c r="S1705" s="10">
        <f t="shared" si="159"/>
        <v>42186.948344907411</v>
      </c>
      <c r="T1705" s="10">
        <f t="shared" si="160"/>
        <v>42246.948344907411</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65.100000000000009</v>
      </c>
      <c r="P1706" s="5">
        <f t="shared" si="157"/>
        <v>118.36363636363636</v>
      </c>
      <c r="Q1706" t="str">
        <f t="shared" si="158"/>
        <v>music</v>
      </c>
      <c r="R1706" t="str">
        <f t="shared" si="161"/>
        <v>faith</v>
      </c>
      <c r="S1706" s="10">
        <f t="shared" si="159"/>
        <v>42020.806400462963</v>
      </c>
      <c r="T1706" s="10">
        <f t="shared" si="160"/>
        <v>42050.806400462963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5">
        <f t="shared" si="157"/>
        <v>0</v>
      </c>
      <c r="Q1707" t="str">
        <f t="shared" si="158"/>
        <v>music</v>
      </c>
      <c r="R1707" t="str">
        <f t="shared" si="161"/>
        <v>faith</v>
      </c>
      <c r="S1707" s="10">
        <f t="shared" si="159"/>
        <v>42244.683402777773</v>
      </c>
      <c r="T1707" s="10">
        <f t="shared" si="160"/>
        <v>42256.333333333336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5">
        <f t="shared" si="157"/>
        <v>0</v>
      </c>
      <c r="Q1708" t="str">
        <f t="shared" si="158"/>
        <v>music</v>
      </c>
      <c r="R1708" t="str">
        <f t="shared" si="161"/>
        <v>faith</v>
      </c>
      <c r="S1708" s="10">
        <f t="shared" si="159"/>
        <v>42178.973055555551</v>
      </c>
      <c r="T1708" s="10">
        <f t="shared" si="160"/>
        <v>42238.973055555551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v>
      </c>
      <c r="P1709" s="5">
        <f t="shared" si="157"/>
        <v>54.111111111111114</v>
      </c>
      <c r="Q1709" t="str">
        <f t="shared" si="158"/>
        <v>music</v>
      </c>
      <c r="R1709" t="str">
        <f t="shared" si="161"/>
        <v>faith</v>
      </c>
      <c r="S1709" s="10">
        <f t="shared" si="159"/>
        <v>42427.387673611105</v>
      </c>
      <c r="T1709" s="10">
        <f t="shared" si="160"/>
        <v>42457.346006944441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5">
        <f t="shared" si="157"/>
        <v>0</v>
      </c>
      <c r="Q1710" t="str">
        <f t="shared" si="158"/>
        <v>music</v>
      </c>
      <c r="R1710" t="str">
        <f t="shared" si="161"/>
        <v>faith</v>
      </c>
      <c r="S1710" s="10">
        <f t="shared" si="159"/>
        <v>42451.533634259256</v>
      </c>
      <c r="T1710" s="10">
        <f t="shared" si="160"/>
        <v>42491.533634259256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4.8571428571428568</v>
      </c>
      <c r="P1711" s="5">
        <f t="shared" si="157"/>
        <v>21.25</v>
      </c>
      <c r="Q1711" t="str">
        <f t="shared" si="158"/>
        <v>music</v>
      </c>
      <c r="R1711" t="str">
        <f t="shared" si="161"/>
        <v>faith</v>
      </c>
      <c r="S1711" s="10">
        <f t="shared" si="159"/>
        <v>41841.230486111104</v>
      </c>
      <c r="T1711" s="10">
        <f t="shared" si="160"/>
        <v>41882.485416666663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0.67999999999999994</v>
      </c>
      <c r="P1712" s="5">
        <f t="shared" si="157"/>
        <v>34</v>
      </c>
      <c r="Q1712" t="str">
        <f t="shared" si="158"/>
        <v>music</v>
      </c>
      <c r="R1712" t="str">
        <f t="shared" si="161"/>
        <v>faith</v>
      </c>
      <c r="S1712" s="10">
        <f t="shared" si="159"/>
        <v>42341.257962962954</v>
      </c>
      <c r="T1712" s="10">
        <f t="shared" si="160"/>
        <v>42387.208333333336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10.5</v>
      </c>
      <c r="P1713" s="5">
        <f t="shared" si="157"/>
        <v>525</v>
      </c>
      <c r="Q1713" t="str">
        <f t="shared" si="158"/>
        <v>music</v>
      </c>
      <c r="R1713" t="str">
        <f t="shared" si="161"/>
        <v>faith</v>
      </c>
      <c r="S1713" s="10">
        <f t="shared" si="159"/>
        <v>41852.312893518516</v>
      </c>
      <c r="T1713" s="10">
        <f t="shared" si="160"/>
        <v>41883.312893518516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5">
        <f t="shared" si="157"/>
        <v>0</v>
      </c>
      <c r="Q1714" t="str">
        <f t="shared" si="158"/>
        <v>music</v>
      </c>
      <c r="R1714" t="str">
        <f t="shared" si="161"/>
        <v>faith</v>
      </c>
      <c r="S1714" s="10">
        <f t="shared" si="159"/>
        <v>42125.580474537033</v>
      </c>
      <c r="T1714" s="10">
        <f t="shared" si="160"/>
        <v>42185.580474537033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1.6666666666666667</v>
      </c>
      <c r="P1715" s="5">
        <f t="shared" si="157"/>
        <v>50</v>
      </c>
      <c r="Q1715" t="str">
        <f t="shared" si="158"/>
        <v>music</v>
      </c>
      <c r="R1715" t="str">
        <f t="shared" si="161"/>
        <v>faith</v>
      </c>
      <c r="S1715" s="10">
        <f t="shared" si="159"/>
        <v>41887.467731481483</v>
      </c>
      <c r="T1715" s="10">
        <f t="shared" si="160"/>
        <v>41917.467731481483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7.8680000000000003</v>
      </c>
      <c r="P1716" s="5">
        <f t="shared" si="157"/>
        <v>115.70588235294117</v>
      </c>
      <c r="Q1716" t="str">
        <f t="shared" si="158"/>
        <v>music</v>
      </c>
      <c r="R1716" t="str">
        <f t="shared" si="161"/>
        <v>faith</v>
      </c>
      <c r="S1716" s="10">
        <f t="shared" si="159"/>
        <v>42095.585196759253</v>
      </c>
      <c r="T1716" s="10">
        <f t="shared" si="160"/>
        <v>42125.585196759253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0.22</v>
      </c>
      <c r="P1717" s="5">
        <f t="shared" si="157"/>
        <v>5.5</v>
      </c>
      <c r="Q1717" t="str">
        <f t="shared" si="158"/>
        <v>music</v>
      </c>
      <c r="R1717" t="str">
        <f t="shared" si="161"/>
        <v>faith</v>
      </c>
      <c r="S1717" s="10">
        <f t="shared" si="159"/>
        <v>42063.884085648147</v>
      </c>
      <c r="T1717" s="10">
        <f t="shared" si="160"/>
        <v>42093.806944444441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7.5</v>
      </c>
      <c r="P1718" s="5">
        <f t="shared" si="157"/>
        <v>50</v>
      </c>
      <c r="Q1718" t="str">
        <f t="shared" si="158"/>
        <v>music</v>
      </c>
      <c r="R1718" t="str">
        <f t="shared" si="161"/>
        <v>faith</v>
      </c>
      <c r="S1718" s="10">
        <f t="shared" si="159"/>
        <v>42673.244201388887</v>
      </c>
      <c r="T1718" s="10">
        <f t="shared" si="160"/>
        <v>42713.285868055551</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42.725880551301685</v>
      </c>
      <c r="P1719" s="5">
        <f t="shared" si="157"/>
        <v>34.024390243902438</v>
      </c>
      <c r="Q1719" t="str">
        <f t="shared" si="158"/>
        <v>music</v>
      </c>
      <c r="R1719" t="str">
        <f t="shared" si="161"/>
        <v>faith</v>
      </c>
      <c r="S1719" s="10">
        <f t="shared" si="159"/>
        <v>42460.648587962954</v>
      </c>
      <c r="T1719" s="10">
        <f t="shared" si="160"/>
        <v>42480.833333333336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0.2142857142857143</v>
      </c>
      <c r="P1720" s="5">
        <f t="shared" si="157"/>
        <v>37.5</v>
      </c>
      <c r="Q1720" t="str">
        <f t="shared" si="158"/>
        <v>music</v>
      </c>
      <c r="R1720" t="str">
        <f t="shared" si="161"/>
        <v>faith</v>
      </c>
      <c r="S1720" s="10">
        <f t="shared" si="159"/>
        <v>42460.277187499996</v>
      </c>
      <c r="T1720" s="10">
        <f t="shared" si="160"/>
        <v>42503.874305555553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0.87500000000000011</v>
      </c>
      <c r="P1721" s="5">
        <f t="shared" si="157"/>
        <v>11.666666666666666</v>
      </c>
      <c r="Q1721" t="str">
        <f t="shared" si="158"/>
        <v>music</v>
      </c>
      <c r="R1721" t="str">
        <f t="shared" si="161"/>
        <v>faith</v>
      </c>
      <c r="S1721" s="10">
        <f t="shared" si="159"/>
        <v>41869.201284722221</v>
      </c>
      <c r="T1721" s="10">
        <f t="shared" si="160"/>
        <v>41899.201284722221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v>
      </c>
      <c r="P1722" s="5">
        <f t="shared" si="157"/>
        <v>28.125</v>
      </c>
      <c r="Q1722" t="str">
        <f t="shared" si="158"/>
        <v>music</v>
      </c>
      <c r="R1722" t="str">
        <f t="shared" si="161"/>
        <v>faith</v>
      </c>
      <c r="S1722" s="10">
        <f t="shared" si="159"/>
        <v>41922.449895833335</v>
      </c>
      <c r="T1722" s="10">
        <f t="shared" si="160"/>
        <v>41952.491562499999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5">
        <f t="shared" si="157"/>
        <v>0</v>
      </c>
      <c r="Q1723" t="str">
        <f t="shared" si="158"/>
        <v>music</v>
      </c>
      <c r="R1723" t="str">
        <f t="shared" si="161"/>
        <v>faith</v>
      </c>
      <c r="S1723" s="10">
        <f t="shared" si="159"/>
        <v>42319.12804398148</v>
      </c>
      <c r="T1723" s="10">
        <f t="shared" si="160"/>
        <v>42349.12804398148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3.4722222222222224E-2</v>
      </c>
      <c r="P1724" s="5">
        <f t="shared" si="157"/>
        <v>1</v>
      </c>
      <c r="Q1724" t="str">
        <f t="shared" si="158"/>
        <v>music</v>
      </c>
      <c r="R1724" t="str">
        <f t="shared" si="161"/>
        <v>faith</v>
      </c>
      <c r="S1724" s="10">
        <f t="shared" si="159"/>
        <v>42425.627650462957</v>
      </c>
      <c r="T1724" s="10">
        <f t="shared" si="160"/>
        <v>42462.673611111109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v>
      </c>
      <c r="P1725" s="5">
        <f t="shared" si="157"/>
        <v>216.66666666666666</v>
      </c>
      <c r="Q1725" t="str">
        <f t="shared" si="158"/>
        <v>music</v>
      </c>
      <c r="R1725" t="str">
        <f t="shared" si="161"/>
        <v>faith</v>
      </c>
      <c r="S1725" s="10">
        <f t="shared" si="159"/>
        <v>42129.492071759254</v>
      </c>
      <c r="T1725" s="10">
        <f t="shared" si="160"/>
        <v>42185.916666666664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0.58333333333333337</v>
      </c>
      <c r="P1726" s="5">
        <f t="shared" si="157"/>
        <v>8.75</v>
      </c>
      <c r="Q1726" t="str">
        <f t="shared" si="158"/>
        <v>music</v>
      </c>
      <c r="R1726" t="str">
        <f t="shared" si="161"/>
        <v>faith</v>
      </c>
      <c r="S1726" s="10">
        <f t="shared" si="159"/>
        <v>41912.599097222221</v>
      </c>
      <c r="T1726" s="10">
        <f t="shared" si="160"/>
        <v>41942.599097222221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10.181818181818182</v>
      </c>
      <c r="P1727" s="5">
        <f t="shared" si="157"/>
        <v>62.222222222222221</v>
      </c>
      <c r="Q1727" t="str">
        <f t="shared" si="158"/>
        <v>music</v>
      </c>
      <c r="R1727" t="str">
        <f t="shared" si="161"/>
        <v>faith</v>
      </c>
      <c r="S1727" s="10">
        <f t="shared" si="159"/>
        <v>41845.634826388887</v>
      </c>
      <c r="T1727" s="10">
        <f t="shared" si="160"/>
        <v>41875.634826388887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33.784615384615385</v>
      </c>
      <c r="P1728" s="5">
        <f t="shared" si="157"/>
        <v>137.25</v>
      </c>
      <c r="Q1728" t="str">
        <f t="shared" si="158"/>
        <v>music</v>
      </c>
      <c r="R1728" t="str">
        <f t="shared" si="161"/>
        <v>faith</v>
      </c>
      <c r="S1728" s="10">
        <f t="shared" si="159"/>
        <v>41788.586388888885</v>
      </c>
      <c r="T1728" s="10">
        <f t="shared" si="160"/>
        <v>41817.586388888885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3.3333333333333333E-2</v>
      </c>
      <c r="P1729" s="5">
        <f t="shared" si="157"/>
        <v>1</v>
      </c>
      <c r="Q1729" t="str">
        <f t="shared" si="158"/>
        <v>music</v>
      </c>
      <c r="R1729" t="str">
        <f t="shared" si="161"/>
        <v>faith</v>
      </c>
      <c r="S1729" s="10">
        <f t="shared" si="159"/>
        <v>42044.594641203708</v>
      </c>
      <c r="T1729" s="10">
        <f t="shared" si="160"/>
        <v>42099.124999999993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68.400000000000006</v>
      </c>
      <c r="P1730" s="5">
        <f t="shared" si="157"/>
        <v>122.14285714285714</v>
      </c>
      <c r="Q1730" t="str">
        <f t="shared" si="158"/>
        <v>music</v>
      </c>
      <c r="R1730" t="str">
        <f t="shared" si="161"/>
        <v>faith</v>
      </c>
      <c r="S1730" s="10">
        <f t="shared" si="159"/>
        <v>42268.292523148142</v>
      </c>
      <c r="T1730" s="10">
        <f t="shared" si="160"/>
        <v>42298.292523148142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E1731/D1731*100</f>
        <v>0</v>
      </c>
      <c r="P1731" s="5">
        <f t="shared" ref="P1731:P1794" si="163">IFERROR(E1731/L1731,0)</f>
        <v>0</v>
      </c>
      <c r="Q1731" t="str">
        <f t="shared" ref="Q1731:Q1794" si="164">LEFT(N1731,SEARCH("/",N1731)-1)</f>
        <v>music</v>
      </c>
      <c r="R1731" t="str">
        <f t="shared" si="161"/>
        <v>faith</v>
      </c>
      <c r="S1731" s="10">
        <f t="shared" ref="S1731:S1794" si="165">J1731/60/60/24+DATE(1970,1,1)-8/24</f>
        <v>42470.718819444439</v>
      </c>
      <c r="T1731" s="10">
        <f t="shared" ref="T1731:T1794" si="166">I1731/60/60/24+DATE(1970,1,1)-8/24</f>
        <v>42530.718819444439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5">
        <f t="shared" si="163"/>
        <v>0</v>
      </c>
      <c r="Q1732" t="str">
        <f t="shared" si="164"/>
        <v>music</v>
      </c>
      <c r="R1732" t="str">
        <f t="shared" ref="R1732:R1795" si="167">RIGHT(N1732,LEN(N1732)-SEARCH("/",N1732))</f>
        <v>faith</v>
      </c>
      <c r="S1732" s="10">
        <f t="shared" si="165"/>
        <v>42271.754432870373</v>
      </c>
      <c r="T1732" s="10">
        <f t="shared" si="166"/>
        <v>42301.754432870373</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5">
        <f t="shared" si="163"/>
        <v>0</v>
      </c>
      <c r="Q1733" t="str">
        <f t="shared" si="164"/>
        <v>music</v>
      </c>
      <c r="R1733" t="str">
        <f t="shared" si="167"/>
        <v>faith</v>
      </c>
      <c r="S1733" s="10">
        <f t="shared" si="165"/>
        <v>42152.573518518511</v>
      </c>
      <c r="T1733" s="10">
        <f t="shared" si="166"/>
        <v>42166.291666666664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5">
        <f t="shared" si="163"/>
        <v>0</v>
      </c>
      <c r="Q1734" t="str">
        <f t="shared" si="164"/>
        <v>music</v>
      </c>
      <c r="R1734" t="str">
        <f t="shared" si="167"/>
        <v>faith</v>
      </c>
      <c r="S1734" s="10">
        <f t="shared" si="165"/>
        <v>42325.350474537037</v>
      </c>
      <c r="T1734" s="10">
        <f t="shared" si="166"/>
        <v>42384.874999999993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5">
        <f t="shared" si="163"/>
        <v>0</v>
      </c>
      <c r="Q1735" t="str">
        <f t="shared" si="164"/>
        <v>music</v>
      </c>
      <c r="R1735" t="str">
        <f t="shared" si="167"/>
        <v>faith</v>
      </c>
      <c r="S1735" s="10">
        <f t="shared" si="165"/>
        <v>42614.342291666668</v>
      </c>
      <c r="T1735" s="10">
        <f t="shared" si="166"/>
        <v>42626.562499999993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2.2222222222222223E-2</v>
      </c>
      <c r="P1736" s="5">
        <f t="shared" si="163"/>
        <v>1</v>
      </c>
      <c r="Q1736" t="str">
        <f t="shared" si="164"/>
        <v>music</v>
      </c>
      <c r="R1736" t="str">
        <f t="shared" si="167"/>
        <v>faith</v>
      </c>
      <c r="S1736" s="10">
        <f t="shared" si="165"/>
        <v>42101.703194444439</v>
      </c>
      <c r="T1736" s="10">
        <f t="shared" si="166"/>
        <v>42131.703194444439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11</v>
      </c>
      <c r="P1737" s="5">
        <f t="shared" si="163"/>
        <v>55</v>
      </c>
      <c r="Q1737" t="str">
        <f t="shared" si="164"/>
        <v>music</v>
      </c>
      <c r="R1737" t="str">
        <f t="shared" si="167"/>
        <v>faith</v>
      </c>
      <c r="S1737" s="10">
        <f t="shared" si="165"/>
        <v>42559.480844907412</v>
      </c>
      <c r="T1737" s="10">
        <f t="shared" si="166"/>
        <v>42589.480844907412</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0.73333333333333328</v>
      </c>
      <c r="P1738" s="5">
        <f t="shared" si="163"/>
        <v>22</v>
      </c>
      <c r="Q1738" t="str">
        <f t="shared" si="164"/>
        <v>music</v>
      </c>
      <c r="R1738" t="str">
        <f t="shared" si="167"/>
        <v>faith</v>
      </c>
      <c r="S1738" s="10">
        <f t="shared" si="165"/>
        <v>42286.52815972222</v>
      </c>
      <c r="T1738" s="10">
        <f t="shared" si="166"/>
        <v>42316.569826388884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21.25</v>
      </c>
      <c r="P1739" s="5">
        <f t="shared" si="163"/>
        <v>56.666666666666664</v>
      </c>
      <c r="Q1739" t="str">
        <f t="shared" si="164"/>
        <v>music</v>
      </c>
      <c r="R1739" t="str">
        <f t="shared" si="167"/>
        <v>faith</v>
      </c>
      <c r="S1739" s="10">
        <f t="shared" si="165"/>
        <v>42175.615648148152</v>
      </c>
      <c r="T1739" s="10">
        <f t="shared" si="166"/>
        <v>42205.615648148152</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0.4</v>
      </c>
      <c r="P1740" s="5">
        <f t="shared" si="163"/>
        <v>20</v>
      </c>
      <c r="Q1740" t="str">
        <f t="shared" si="164"/>
        <v>music</v>
      </c>
      <c r="R1740" t="str">
        <f t="shared" si="167"/>
        <v>faith</v>
      </c>
      <c r="S1740" s="10">
        <f t="shared" si="165"/>
        <v>41884.540995370371</v>
      </c>
      <c r="T1740" s="10">
        <f t="shared" si="166"/>
        <v>41914.540995370371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0.1</v>
      </c>
      <c r="P1741" s="5">
        <f t="shared" si="163"/>
        <v>1</v>
      </c>
      <c r="Q1741" t="str">
        <f t="shared" si="164"/>
        <v>music</v>
      </c>
      <c r="R1741" t="str">
        <f t="shared" si="167"/>
        <v>faith</v>
      </c>
      <c r="S1741" s="10">
        <f t="shared" si="165"/>
        <v>42435.540879629632</v>
      </c>
      <c r="T1741" s="10">
        <f t="shared" si="166"/>
        <v>42494.499212962961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5">
        <f t="shared" si="163"/>
        <v>0</v>
      </c>
      <c r="Q1742" t="str">
        <f t="shared" si="164"/>
        <v>music</v>
      </c>
      <c r="R1742" t="str">
        <f t="shared" si="167"/>
        <v>faith</v>
      </c>
      <c r="S1742" s="10">
        <f t="shared" si="165"/>
        <v>42171.48405092593</v>
      </c>
      <c r="T1742" s="10">
        <f t="shared" si="166"/>
        <v>42201.48405092593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5">
        <f t="shared" si="163"/>
        <v>25.576923076923077</v>
      </c>
      <c r="Q1743" t="str">
        <f t="shared" si="164"/>
        <v>photography</v>
      </c>
      <c r="R1743" t="str">
        <f t="shared" si="167"/>
        <v>photobooks</v>
      </c>
      <c r="S1743" s="10">
        <f t="shared" si="165"/>
        <v>42120.294803240737</v>
      </c>
      <c r="T1743" s="10">
        <f t="shared" si="166"/>
        <v>42165.294803240737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5">
        <f t="shared" si="163"/>
        <v>63.970588235294116</v>
      </c>
      <c r="Q1744" t="str">
        <f t="shared" si="164"/>
        <v>photography</v>
      </c>
      <c r="R1744" t="str">
        <f t="shared" si="167"/>
        <v>photobooks</v>
      </c>
      <c r="S1744" s="10">
        <f t="shared" si="165"/>
        <v>42710.543634259251</v>
      </c>
      <c r="T1744" s="10">
        <f t="shared" si="166"/>
        <v>42742.541666666664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5">
        <f t="shared" si="163"/>
        <v>89.925373134328353</v>
      </c>
      <c r="Q1745" t="str">
        <f t="shared" si="164"/>
        <v>photography</v>
      </c>
      <c r="R1745" t="str">
        <f t="shared" si="167"/>
        <v>photobooks</v>
      </c>
      <c r="S1745" s="10">
        <f t="shared" si="165"/>
        <v>42586.592303240737</v>
      </c>
      <c r="T1745" s="10">
        <f t="shared" si="166"/>
        <v>42608.832638888889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118.45454545454545</v>
      </c>
      <c r="P1746" s="5">
        <f t="shared" si="163"/>
        <v>93.071428571428569</v>
      </c>
      <c r="Q1746" t="str">
        <f t="shared" si="164"/>
        <v>photography</v>
      </c>
      <c r="R1746" t="str">
        <f t="shared" si="167"/>
        <v>photobooks</v>
      </c>
      <c r="S1746" s="10">
        <f t="shared" si="165"/>
        <v>42026.271724537037</v>
      </c>
      <c r="T1746" s="10">
        <f t="shared" si="166"/>
        <v>42071.230057870365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5">
        <f t="shared" si="163"/>
        <v>89.674157303370791</v>
      </c>
      <c r="Q1747" t="str">
        <f t="shared" si="164"/>
        <v>photography</v>
      </c>
      <c r="R1747" t="str">
        <f t="shared" si="167"/>
        <v>photobooks</v>
      </c>
      <c r="S1747" s="10">
        <f t="shared" si="165"/>
        <v>42689.926365740735</v>
      </c>
      <c r="T1747" s="10">
        <f t="shared" si="166"/>
        <v>42725.749999999993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148.10000000000002</v>
      </c>
      <c r="P1748" s="5">
        <f t="shared" si="163"/>
        <v>207.61682242990653</v>
      </c>
      <c r="Q1748" t="str">
        <f t="shared" si="164"/>
        <v>photography</v>
      </c>
      <c r="R1748" t="str">
        <f t="shared" si="167"/>
        <v>photobooks</v>
      </c>
      <c r="S1748" s="10">
        <f t="shared" si="165"/>
        <v>42667.843368055554</v>
      </c>
      <c r="T1748" s="10">
        <f t="shared" si="166"/>
        <v>42697.749999999993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5">
        <f t="shared" si="163"/>
        <v>59.408805031446541</v>
      </c>
      <c r="Q1749" t="str">
        <f t="shared" si="164"/>
        <v>photography</v>
      </c>
      <c r="R1749" t="str">
        <f t="shared" si="167"/>
        <v>photobooks</v>
      </c>
      <c r="S1749" s="10">
        <f t="shared" si="165"/>
        <v>42292.102199074077</v>
      </c>
      <c r="T1749" s="10">
        <f t="shared" si="166"/>
        <v>42321.291666666664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129.94800000000001</v>
      </c>
      <c r="P1750" s="5">
        <f t="shared" si="163"/>
        <v>358.97237569060775</v>
      </c>
      <c r="Q1750" t="str">
        <f t="shared" si="164"/>
        <v>photography</v>
      </c>
      <c r="R1750" t="str">
        <f t="shared" si="167"/>
        <v>photobooks</v>
      </c>
      <c r="S1750" s="10">
        <f t="shared" si="165"/>
        <v>42219.617395833331</v>
      </c>
      <c r="T1750" s="10">
        <f t="shared" si="166"/>
        <v>42249.617395833331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123.48756218905473</v>
      </c>
      <c r="P1751" s="5">
        <f t="shared" si="163"/>
        <v>94.736641221374043</v>
      </c>
      <c r="Q1751" t="str">
        <f t="shared" si="164"/>
        <v>photography</v>
      </c>
      <c r="R1751" t="str">
        <f t="shared" si="167"/>
        <v>photobooks</v>
      </c>
      <c r="S1751" s="10">
        <f t="shared" si="165"/>
        <v>42758.642604166664</v>
      </c>
      <c r="T1751" s="10">
        <f t="shared" si="166"/>
        <v>42795.458333333336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5">
        <f t="shared" si="163"/>
        <v>80.647999999999996</v>
      </c>
      <c r="Q1752" t="str">
        <f t="shared" si="164"/>
        <v>photography</v>
      </c>
      <c r="R1752" t="str">
        <f t="shared" si="167"/>
        <v>photobooks</v>
      </c>
      <c r="S1752" s="10">
        <f t="shared" si="165"/>
        <v>42454.503518518519</v>
      </c>
      <c r="T1752" s="10">
        <f t="shared" si="166"/>
        <v>42479.503518518519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5">
        <f t="shared" si="163"/>
        <v>168.68852459016392</v>
      </c>
      <c r="Q1753" t="str">
        <f t="shared" si="164"/>
        <v>photography</v>
      </c>
      <c r="R1753" t="str">
        <f t="shared" si="167"/>
        <v>photobooks</v>
      </c>
      <c r="S1753" s="10">
        <f t="shared" si="165"/>
        <v>42052.448182870365</v>
      </c>
      <c r="T1753" s="10">
        <f t="shared" si="166"/>
        <v>42082.4065162037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260.16666666666663</v>
      </c>
      <c r="P1754" s="5">
        <f t="shared" si="163"/>
        <v>34.68888888888889</v>
      </c>
      <c r="Q1754" t="str">
        <f t="shared" si="164"/>
        <v>photography</v>
      </c>
      <c r="R1754" t="str">
        <f t="shared" si="167"/>
        <v>photobooks</v>
      </c>
      <c r="S1754" s="10">
        <f t="shared" si="165"/>
        <v>42626.919930555552</v>
      </c>
      <c r="T1754" s="10">
        <f t="shared" si="166"/>
        <v>42656.919930555552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5">
        <f t="shared" si="163"/>
        <v>462.85714285714283</v>
      </c>
      <c r="Q1755" t="str">
        <f t="shared" si="164"/>
        <v>photography</v>
      </c>
      <c r="R1755" t="str">
        <f t="shared" si="167"/>
        <v>photobooks</v>
      </c>
      <c r="S1755" s="10">
        <f t="shared" si="165"/>
        <v>42420.416296296295</v>
      </c>
      <c r="T1755" s="10">
        <f t="shared" si="166"/>
        <v>42450.374629629623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110.52941176470587</v>
      </c>
      <c r="P1756" s="5">
        <f t="shared" si="163"/>
        <v>104.38888888888889</v>
      </c>
      <c r="Q1756" t="str">
        <f t="shared" si="164"/>
        <v>photography</v>
      </c>
      <c r="R1756" t="str">
        <f t="shared" si="167"/>
        <v>photobooks</v>
      </c>
      <c r="S1756" s="10">
        <f t="shared" si="165"/>
        <v>42067.543437499997</v>
      </c>
      <c r="T1756" s="10">
        <f t="shared" si="166"/>
        <v>42097.501770833333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120</v>
      </c>
      <c r="P1757" s="5">
        <f t="shared" si="163"/>
        <v>7.5</v>
      </c>
      <c r="Q1757" t="str">
        <f t="shared" si="164"/>
        <v>photography</v>
      </c>
      <c r="R1757" t="str">
        <f t="shared" si="167"/>
        <v>photobooks</v>
      </c>
      <c r="S1757" s="10">
        <f t="shared" si="165"/>
        <v>42252.455567129626</v>
      </c>
      <c r="T1757" s="10">
        <f t="shared" si="166"/>
        <v>42282.455567129626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5">
        <f t="shared" si="163"/>
        <v>47.13</v>
      </c>
      <c r="Q1758" t="str">
        <f t="shared" si="164"/>
        <v>photography</v>
      </c>
      <c r="R1758" t="str">
        <f t="shared" si="167"/>
        <v>photobooks</v>
      </c>
      <c r="S1758" s="10">
        <f t="shared" si="165"/>
        <v>42570.834131944437</v>
      </c>
      <c r="T1758" s="10">
        <f t="shared" si="166"/>
        <v>42610.834131944437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5">
        <f t="shared" si="163"/>
        <v>414.28571428571428</v>
      </c>
      <c r="Q1759" t="str">
        <f t="shared" si="164"/>
        <v>photography</v>
      </c>
      <c r="R1759" t="str">
        <f t="shared" si="167"/>
        <v>photobooks</v>
      </c>
      <c r="S1759" s="10">
        <f t="shared" si="165"/>
        <v>42733.494016203702</v>
      </c>
      <c r="T1759" s="10">
        <f t="shared" si="166"/>
        <v>42763.478472222218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5">
        <f t="shared" si="163"/>
        <v>42.481481481481481</v>
      </c>
      <c r="Q1760" t="str">
        <f t="shared" si="164"/>
        <v>photography</v>
      </c>
      <c r="R1760" t="str">
        <f t="shared" si="167"/>
        <v>photobooks</v>
      </c>
      <c r="S1760" s="10">
        <f t="shared" si="165"/>
        <v>42505.62259259259</v>
      </c>
      <c r="T1760" s="10">
        <f t="shared" si="166"/>
        <v>42565.62259259259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5">
        <f t="shared" si="163"/>
        <v>108.77551020408163</v>
      </c>
      <c r="Q1761" t="str">
        <f t="shared" si="164"/>
        <v>photography</v>
      </c>
      <c r="R1761" t="str">
        <f t="shared" si="167"/>
        <v>photobooks</v>
      </c>
      <c r="S1761" s="10">
        <f t="shared" si="165"/>
        <v>42068.495706018519</v>
      </c>
      <c r="T1761" s="10">
        <f t="shared" si="166"/>
        <v>42088.454039351847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v>
      </c>
      <c r="P1762" s="5">
        <f t="shared" si="163"/>
        <v>81.098039215686271</v>
      </c>
      <c r="Q1762" t="str">
        <f t="shared" si="164"/>
        <v>photography</v>
      </c>
      <c r="R1762" t="str">
        <f t="shared" si="167"/>
        <v>photobooks</v>
      </c>
      <c r="S1762" s="10">
        <f t="shared" si="165"/>
        <v>42405.339270833334</v>
      </c>
      <c r="T1762" s="10">
        <f t="shared" si="166"/>
        <v>42425.339270833334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5">
        <f t="shared" si="163"/>
        <v>51.666666666666664</v>
      </c>
      <c r="Q1763" t="str">
        <f t="shared" si="164"/>
        <v>photography</v>
      </c>
      <c r="R1763" t="str">
        <f t="shared" si="167"/>
        <v>photobooks</v>
      </c>
      <c r="S1763" s="10">
        <f t="shared" si="165"/>
        <v>42209.234490740739</v>
      </c>
      <c r="T1763" s="10">
        <f t="shared" si="166"/>
        <v>42259.234490740739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5">
        <f t="shared" si="163"/>
        <v>35.4</v>
      </c>
      <c r="Q1764" t="str">
        <f t="shared" si="164"/>
        <v>photography</v>
      </c>
      <c r="R1764" t="str">
        <f t="shared" si="167"/>
        <v>photobooks</v>
      </c>
      <c r="S1764" s="10">
        <f t="shared" si="165"/>
        <v>42410.648668981477</v>
      </c>
      <c r="T1764" s="10">
        <f t="shared" si="166"/>
        <v>42440.648668981477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5">
        <f t="shared" si="163"/>
        <v>103.63559322033899</v>
      </c>
      <c r="Q1765" t="str">
        <f t="shared" si="164"/>
        <v>photography</v>
      </c>
      <c r="R1765" t="str">
        <f t="shared" si="167"/>
        <v>photobooks</v>
      </c>
      <c r="S1765" s="10">
        <f t="shared" si="165"/>
        <v>42636.535185185181</v>
      </c>
      <c r="T1765" s="10">
        <f t="shared" si="166"/>
        <v>42666.535185185181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19.600000000000001</v>
      </c>
      <c r="P1766" s="5">
        <f t="shared" si="163"/>
        <v>55.282051282051285</v>
      </c>
      <c r="Q1766" t="str">
        <f t="shared" si="164"/>
        <v>photography</v>
      </c>
      <c r="R1766" t="str">
        <f t="shared" si="167"/>
        <v>photobooks</v>
      </c>
      <c r="S1766" s="10">
        <f t="shared" si="165"/>
        <v>41825.15253472222</v>
      </c>
      <c r="T1766" s="10">
        <f t="shared" si="166"/>
        <v>41854.15253472222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59.467839999999995</v>
      </c>
      <c r="P1767" s="5">
        <f t="shared" si="163"/>
        <v>72.16970873786407</v>
      </c>
      <c r="Q1767" t="str">
        <f t="shared" si="164"/>
        <v>photography</v>
      </c>
      <c r="R1767" t="str">
        <f t="shared" si="167"/>
        <v>photobooks</v>
      </c>
      <c r="S1767" s="10">
        <f t="shared" si="165"/>
        <v>41834.647129629629</v>
      </c>
      <c r="T1767" s="10">
        <f t="shared" si="166"/>
        <v>41864.647129629629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5">
        <f t="shared" si="163"/>
        <v>0</v>
      </c>
      <c r="Q1768" t="str">
        <f t="shared" si="164"/>
        <v>photography</v>
      </c>
      <c r="R1768" t="str">
        <f t="shared" si="167"/>
        <v>photobooks</v>
      </c>
      <c r="S1768" s="10">
        <f t="shared" si="165"/>
        <v>41855.52648148148</v>
      </c>
      <c r="T1768" s="10">
        <f t="shared" si="166"/>
        <v>41876.52648148148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45.72</v>
      </c>
      <c r="P1769" s="5">
        <f t="shared" si="163"/>
        <v>58.615384615384613</v>
      </c>
      <c r="Q1769" t="str">
        <f t="shared" si="164"/>
        <v>photography</v>
      </c>
      <c r="R1769" t="str">
        <f t="shared" si="167"/>
        <v>photobooks</v>
      </c>
      <c r="S1769" s="10">
        <f t="shared" si="165"/>
        <v>41824.325046296297</v>
      </c>
      <c r="T1769" s="10">
        <f t="shared" si="166"/>
        <v>41854.325046296297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v>
      </c>
      <c r="P1770" s="5">
        <f t="shared" si="163"/>
        <v>12.466666666666667</v>
      </c>
      <c r="Q1770" t="str">
        <f t="shared" si="164"/>
        <v>photography</v>
      </c>
      <c r="R1770" t="str">
        <f t="shared" si="167"/>
        <v>photobooks</v>
      </c>
      <c r="S1770" s="10">
        <f t="shared" si="165"/>
        <v>41849.227361111109</v>
      </c>
      <c r="T1770" s="10">
        <f t="shared" si="166"/>
        <v>41909.227361111109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2.7025000000000001</v>
      </c>
      <c r="P1771" s="5">
        <f t="shared" si="163"/>
        <v>49.136363636363633</v>
      </c>
      <c r="Q1771" t="str">
        <f t="shared" si="164"/>
        <v>photography</v>
      </c>
      <c r="R1771" t="str">
        <f t="shared" si="167"/>
        <v>photobooks</v>
      </c>
      <c r="S1771" s="10">
        <f t="shared" si="165"/>
        <v>41987.485636574071</v>
      </c>
      <c r="T1771" s="10">
        <f t="shared" si="166"/>
        <v>42017.485636574071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56.51428571428572</v>
      </c>
      <c r="P1772" s="5">
        <f t="shared" si="163"/>
        <v>150.5</v>
      </c>
      <c r="Q1772" t="str">
        <f t="shared" si="164"/>
        <v>photography</v>
      </c>
      <c r="R1772" t="str">
        <f t="shared" si="167"/>
        <v>photobooks</v>
      </c>
      <c r="S1772" s="10">
        <f t="shared" si="165"/>
        <v>41891.446689814817</v>
      </c>
      <c r="T1772" s="10">
        <f t="shared" si="166"/>
        <v>41926.446689814817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21.30952380952381</v>
      </c>
      <c r="P1773" s="5">
        <f t="shared" si="163"/>
        <v>35.799999999999997</v>
      </c>
      <c r="Q1773" t="str">
        <f t="shared" si="164"/>
        <v>photography</v>
      </c>
      <c r="R1773" t="str">
        <f t="shared" si="167"/>
        <v>photobooks</v>
      </c>
      <c r="S1773" s="10">
        <f t="shared" si="165"/>
        <v>41905.646296296298</v>
      </c>
      <c r="T1773" s="10">
        <f t="shared" si="166"/>
        <v>41935.646296296298</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15.6</v>
      </c>
      <c r="P1774" s="5">
        <f t="shared" si="163"/>
        <v>45.157894736842103</v>
      </c>
      <c r="Q1774" t="str">
        <f t="shared" si="164"/>
        <v>photography</v>
      </c>
      <c r="R1774" t="str">
        <f t="shared" si="167"/>
        <v>photobooks</v>
      </c>
      <c r="S1774" s="10">
        <f t="shared" si="165"/>
        <v>41766.384675925925</v>
      </c>
      <c r="T1774" s="10">
        <f t="shared" si="166"/>
        <v>41826.384675925925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6.2566666666666677</v>
      </c>
      <c r="P1775" s="5">
        <f t="shared" si="163"/>
        <v>98.78947368421052</v>
      </c>
      <c r="Q1775" t="str">
        <f t="shared" si="164"/>
        <v>photography</v>
      </c>
      <c r="R1775" t="str">
        <f t="shared" si="167"/>
        <v>photobooks</v>
      </c>
      <c r="S1775" s="10">
        <f t="shared" si="165"/>
        <v>41978.427060185182</v>
      </c>
      <c r="T1775" s="10">
        <f t="shared" si="166"/>
        <v>42023.427060185182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45.92</v>
      </c>
      <c r="P1776" s="5">
        <f t="shared" si="163"/>
        <v>88.307692307692307</v>
      </c>
      <c r="Q1776" t="str">
        <f t="shared" si="164"/>
        <v>photography</v>
      </c>
      <c r="R1776" t="str">
        <f t="shared" si="167"/>
        <v>photobooks</v>
      </c>
      <c r="S1776" s="10">
        <f t="shared" si="165"/>
        <v>41929.885324074072</v>
      </c>
      <c r="T1776" s="10">
        <f t="shared" si="166"/>
        <v>41972.290972222218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65.101538461538468</v>
      </c>
      <c r="P1777" s="5">
        <f t="shared" si="163"/>
        <v>170.62903225806451</v>
      </c>
      <c r="Q1777" t="str">
        <f t="shared" si="164"/>
        <v>photography</v>
      </c>
      <c r="R1777" t="str">
        <f t="shared" si="167"/>
        <v>photobooks</v>
      </c>
      <c r="S1777" s="10">
        <f t="shared" si="165"/>
        <v>41891.643055555556</v>
      </c>
      <c r="T1777" s="10">
        <f t="shared" si="166"/>
        <v>41936.643055555556</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v>
      </c>
      <c r="P1778" s="5">
        <f t="shared" si="163"/>
        <v>83.75</v>
      </c>
      <c r="Q1778" t="str">
        <f t="shared" si="164"/>
        <v>photography</v>
      </c>
      <c r="R1778" t="str">
        <f t="shared" si="167"/>
        <v>photobooks</v>
      </c>
      <c r="S1778" s="10">
        <f t="shared" si="165"/>
        <v>41905.623506944445</v>
      </c>
      <c r="T1778" s="10">
        <f t="shared" si="166"/>
        <v>41941.623506944445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13.5625</v>
      </c>
      <c r="P1779" s="5">
        <f t="shared" si="163"/>
        <v>65.099999999999994</v>
      </c>
      <c r="Q1779" t="str">
        <f t="shared" si="164"/>
        <v>photography</v>
      </c>
      <c r="R1779" t="str">
        <f t="shared" si="167"/>
        <v>photobooks</v>
      </c>
      <c r="S1779" s="10">
        <f t="shared" si="165"/>
        <v>42025.02376157407</v>
      </c>
      <c r="T1779" s="10">
        <f t="shared" si="166"/>
        <v>42055.02376157407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1.9900000000000002</v>
      </c>
      <c r="P1780" s="5">
        <f t="shared" si="163"/>
        <v>66.333333333333329</v>
      </c>
      <c r="Q1780" t="str">
        <f t="shared" si="164"/>
        <v>photography</v>
      </c>
      <c r="R1780" t="str">
        <f t="shared" si="167"/>
        <v>photobooks</v>
      </c>
      <c r="S1780" s="10">
        <f t="shared" si="165"/>
        <v>42045.530034722215</v>
      </c>
      <c r="T1780" s="10">
        <f t="shared" si="166"/>
        <v>42090.488368055558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36.236363636363642</v>
      </c>
      <c r="P1781" s="5">
        <f t="shared" si="163"/>
        <v>104.89473684210526</v>
      </c>
      <c r="Q1781" t="str">
        <f t="shared" si="164"/>
        <v>photography</v>
      </c>
      <c r="R1781" t="str">
        <f t="shared" si="167"/>
        <v>photobooks</v>
      </c>
      <c r="S1781" s="10">
        <f t="shared" si="165"/>
        <v>42585.358564814807</v>
      </c>
      <c r="T1781" s="10">
        <f t="shared" si="166"/>
        <v>42615.358564814807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39.743333333333339</v>
      </c>
      <c r="P1782" s="5">
        <f t="shared" si="163"/>
        <v>78.440789473684205</v>
      </c>
      <c r="Q1782" t="str">
        <f t="shared" si="164"/>
        <v>photography</v>
      </c>
      <c r="R1782" t="str">
        <f t="shared" si="167"/>
        <v>photobooks</v>
      </c>
      <c r="S1782" s="10">
        <f t="shared" si="165"/>
        <v>42493.267476851855</v>
      </c>
      <c r="T1782" s="10">
        <f t="shared" si="166"/>
        <v>42553.267476851855</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25.763636363636365</v>
      </c>
      <c r="P1783" s="5">
        <f t="shared" si="163"/>
        <v>59.041666666666664</v>
      </c>
      <c r="Q1783" t="str">
        <f t="shared" si="164"/>
        <v>photography</v>
      </c>
      <c r="R1783" t="str">
        <f t="shared" si="167"/>
        <v>photobooks</v>
      </c>
      <c r="S1783" s="10">
        <f t="shared" si="165"/>
        <v>42597.284085648142</v>
      </c>
      <c r="T1783" s="10">
        <f t="shared" si="166"/>
        <v>42628.284085648142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15.491428571428573</v>
      </c>
      <c r="P1784" s="5">
        <f t="shared" si="163"/>
        <v>71.34210526315789</v>
      </c>
      <c r="Q1784" t="str">
        <f t="shared" si="164"/>
        <v>photography</v>
      </c>
      <c r="R1784" t="str">
        <f t="shared" si="167"/>
        <v>photobooks</v>
      </c>
      <c r="S1784" s="10">
        <f t="shared" si="165"/>
        <v>42388.241770833331</v>
      </c>
      <c r="T1784" s="10">
        <f t="shared" si="166"/>
        <v>42421.241770833331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23.692499999999999</v>
      </c>
      <c r="P1785" s="5">
        <f t="shared" si="163"/>
        <v>51.227027027027027</v>
      </c>
      <c r="Q1785" t="str">
        <f t="shared" si="164"/>
        <v>photography</v>
      </c>
      <c r="R1785" t="str">
        <f t="shared" si="167"/>
        <v>photobooks</v>
      </c>
      <c r="S1785" s="10">
        <f t="shared" si="165"/>
        <v>42115.616643518515</v>
      </c>
      <c r="T1785" s="10">
        <f t="shared" si="166"/>
        <v>42145.616643518515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39.76</v>
      </c>
      <c r="P1786" s="5">
        <f t="shared" si="163"/>
        <v>60.242424242424242</v>
      </c>
      <c r="Q1786" t="str">
        <f t="shared" si="164"/>
        <v>photography</v>
      </c>
      <c r="R1786" t="str">
        <f t="shared" si="167"/>
        <v>photobooks</v>
      </c>
      <c r="S1786" s="10">
        <f t="shared" si="165"/>
        <v>42003.322222222218</v>
      </c>
      <c r="T1786" s="10">
        <f t="shared" si="166"/>
        <v>42034.809027777774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20.220833333333331</v>
      </c>
      <c r="P1787" s="5">
        <f t="shared" si="163"/>
        <v>44.935185185185183</v>
      </c>
      <c r="Q1787" t="str">
        <f t="shared" si="164"/>
        <v>photography</v>
      </c>
      <c r="R1787" t="str">
        <f t="shared" si="167"/>
        <v>photobooks</v>
      </c>
      <c r="S1787" s="10">
        <f t="shared" si="165"/>
        <v>41896.801562499997</v>
      </c>
      <c r="T1787" s="10">
        <f t="shared" si="166"/>
        <v>41927.666666666664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47.631578947368418</v>
      </c>
      <c r="P1788" s="5">
        <f t="shared" si="163"/>
        <v>31.206896551724139</v>
      </c>
      <c r="Q1788" t="str">
        <f t="shared" si="164"/>
        <v>photography</v>
      </c>
      <c r="R1788" t="str">
        <f t="shared" si="167"/>
        <v>photobooks</v>
      </c>
      <c r="S1788" s="10">
        <f t="shared" si="165"/>
        <v>41958.217326388891</v>
      </c>
      <c r="T1788" s="10">
        <f t="shared" si="166"/>
        <v>41988.217326388891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15.329999999999998</v>
      </c>
      <c r="P1789" s="5">
        <f t="shared" si="163"/>
        <v>63.875</v>
      </c>
      <c r="Q1789" t="str">
        <f t="shared" si="164"/>
        <v>photography</v>
      </c>
      <c r="R1789" t="str">
        <f t="shared" si="167"/>
        <v>photobooks</v>
      </c>
      <c r="S1789" s="10">
        <f t="shared" si="165"/>
        <v>42068.322187499994</v>
      </c>
      <c r="T1789" s="10">
        <f t="shared" si="166"/>
        <v>42098.28052083333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v>
      </c>
      <c r="P1790" s="5">
        <f t="shared" si="163"/>
        <v>19</v>
      </c>
      <c r="Q1790" t="str">
        <f t="shared" si="164"/>
        <v>photography</v>
      </c>
      <c r="R1790" t="str">
        <f t="shared" si="167"/>
        <v>photobooks</v>
      </c>
      <c r="S1790" s="10">
        <f t="shared" si="165"/>
        <v>41913.615069444444</v>
      </c>
      <c r="T1790" s="10">
        <f t="shared" si="166"/>
        <v>41943.615069444444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0.5</v>
      </c>
      <c r="P1791" s="5">
        <f t="shared" si="163"/>
        <v>10</v>
      </c>
      <c r="Q1791" t="str">
        <f t="shared" si="164"/>
        <v>photography</v>
      </c>
      <c r="R1791" t="str">
        <f t="shared" si="167"/>
        <v>photobooks</v>
      </c>
      <c r="S1791" s="10">
        <f t="shared" si="165"/>
        <v>41955.916701388887</v>
      </c>
      <c r="T1791" s="10">
        <f t="shared" si="166"/>
        <v>42015.916701388887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4.957575757575758</v>
      </c>
      <c r="P1792" s="5">
        <f t="shared" si="163"/>
        <v>109.06666666666666</v>
      </c>
      <c r="Q1792" t="str">
        <f t="shared" si="164"/>
        <v>photography</v>
      </c>
      <c r="R1792" t="str">
        <f t="shared" si="167"/>
        <v>photobooks</v>
      </c>
      <c r="S1792" s="10">
        <f t="shared" si="165"/>
        <v>42010.341180555559</v>
      </c>
      <c r="T1792" s="10">
        <f t="shared" si="166"/>
        <v>42040.341180555559</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3.5666666666666664</v>
      </c>
      <c r="P1793" s="5">
        <f t="shared" si="163"/>
        <v>26.75</v>
      </c>
      <c r="Q1793" t="str">
        <f t="shared" si="164"/>
        <v>photography</v>
      </c>
      <c r="R1793" t="str">
        <f t="shared" si="167"/>
        <v>photobooks</v>
      </c>
      <c r="S1793" s="10">
        <f t="shared" si="165"/>
        <v>41973.407002314816</v>
      </c>
      <c r="T1793" s="10">
        <f t="shared" si="166"/>
        <v>42033.407002314816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61.124000000000002</v>
      </c>
      <c r="P1794" s="5">
        <f t="shared" si="163"/>
        <v>109.93525179856115</v>
      </c>
      <c r="Q1794" t="str">
        <f t="shared" si="164"/>
        <v>photography</v>
      </c>
      <c r="R1794" t="str">
        <f t="shared" si="167"/>
        <v>photobooks</v>
      </c>
      <c r="S1794" s="10">
        <f t="shared" si="165"/>
        <v>42188.697708333326</v>
      </c>
      <c r="T1794" s="10">
        <f t="shared" si="166"/>
        <v>42225.957638888889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E1795/D1795*100</f>
        <v>1.3333333333333335</v>
      </c>
      <c r="P1795" s="5">
        <f t="shared" ref="P1795:P1858" si="169">IFERROR(E1795/L1795,0)</f>
        <v>20</v>
      </c>
      <c r="Q1795" t="str">
        <f t="shared" ref="Q1795:Q1858" si="170">LEFT(N1795,SEARCH("/",N1795)-1)</f>
        <v>photography</v>
      </c>
      <c r="R1795" t="str">
        <f t="shared" si="167"/>
        <v>photobooks</v>
      </c>
      <c r="S1795" s="10">
        <f t="shared" ref="S1795:S1858" si="171">J1795/60/60/24+DATE(1970,1,1)-8/24</f>
        <v>41940.558333333334</v>
      </c>
      <c r="T1795" s="10">
        <f t="shared" ref="T1795:T1858" si="172">I1795/60/60/24+DATE(1970,1,1)-8/24</f>
        <v>41970.6</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11.077777777777778</v>
      </c>
      <c r="P1796" s="5">
        <f t="shared" si="169"/>
        <v>55.388888888888886</v>
      </c>
      <c r="Q1796" t="str">
        <f t="shared" si="170"/>
        <v>photography</v>
      </c>
      <c r="R1796" t="str">
        <f t="shared" ref="R1796:R1859" si="173">RIGHT(N1796,LEN(N1796)-SEARCH("/",N1796))</f>
        <v>photobooks</v>
      </c>
      <c r="S1796" s="10">
        <f t="shared" si="171"/>
        <v>42011.217847222222</v>
      </c>
      <c r="T1796" s="10">
        <f t="shared" si="172"/>
        <v>42046.217847222222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38.735714285714288</v>
      </c>
      <c r="P1797" s="5">
        <f t="shared" si="169"/>
        <v>133.90123456790124</v>
      </c>
      <c r="Q1797" t="str">
        <f t="shared" si="170"/>
        <v>photography</v>
      </c>
      <c r="R1797" t="str">
        <f t="shared" si="173"/>
        <v>photobooks</v>
      </c>
      <c r="S1797" s="10">
        <f t="shared" si="171"/>
        <v>42627.955335648141</v>
      </c>
      <c r="T1797" s="10">
        <f t="shared" si="172"/>
        <v>42657.333333333336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22.05263157894737</v>
      </c>
      <c r="P1798" s="5">
        <f t="shared" si="169"/>
        <v>48.720930232558139</v>
      </c>
      <c r="Q1798" t="str">
        <f t="shared" si="170"/>
        <v>photography</v>
      </c>
      <c r="R1798" t="str">
        <f t="shared" si="173"/>
        <v>photobooks</v>
      </c>
      <c r="S1798" s="10">
        <f t="shared" si="171"/>
        <v>42515.106087962959</v>
      </c>
      <c r="T1798" s="10">
        <f t="shared" si="172"/>
        <v>42575.106087962959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67.55</v>
      </c>
      <c r="P1799" s="5">
        <f t="shared" si="169"/>
        <v>48.25</v>
      </c>
      <c r="Q1799" t="str">
        <f t="shared" si="170"/>
        <v>photography</v>
      </c>
      <c r="R1799" t="str">
        <f t="shared" si="173"/>
        <v>photobooks</v>
      </c>
      <c r="S1799" s="10">
        <f t="shared" si="171"/>
        <v>42689.235983796294</v>
      </c>
      <c r="T1799" s="10">
        <f t="shared" si="172"/>
        <v>42719.235983796294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13.637499999999999</v>
      </c>
      <c r="P1800" s="5">
        <f t="shared" si="169"/>
        <v>58.972972972972975</v>
      </c>
      <c r="Q1800" t="str">
        <f t="shared" si="170"/>
        <v>photography</v>
      </c>
      <c r="R1800" t="str">
        <f t="shared" si="173"/>
        <v>photobooks</v>
      </c>
      <c r="S1800" s="10">
        <f t="shared" si="171"/>
        <v>42343.993437499994</v>
      </c>
      <c r="T1800" s="10">
        <f t="shared" si="172"/>
        <v>42403.993437499994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v>
      </c>
      <c r="P1801" s="5">
        <f t="shared" si="169"/>
        <v>11.638333333333334</v>
      </c>
      <c r="Q1801" t="str">
        <f t="shared" si="170"/>
        <v>photography</v>
      </c>
      <c r="R1801" t="str">
        <f t="shared" si="173"/>
        <v>photobooks</v>
      </c>
      <c r="S1801" s="10">
        <f t="shared" si="171"/>
        <v>41934.509351851848</v>
      </c>
      <c r="T1801" s="10">
        <f t="shared" si="172"/>
        <v>41954.551018518519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20.44963251188932</v>
      </c>
      <c r="P1802" s="5">
        <f t="shared" si="169"/>
        <v>83.716814159292042</v>
      </c>
      <c r="Q1802" t="str">
        <f t="shared" si="170"/>
        <v>photography</v>
      </c>
      <c r="R1802" t="str">
        <f t="shared" si="173"/>
        <v>photobooks</v>
      </c>
      <c r="S1802" s="10">
        <f t="shared" si="171"/>
        <v>42623.272800925923</v>
      </c>
      <c r="T1802" s="10">
        <f t="shared" si="172"/>
        <v>42653.272800925923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13.852941176470587</v>
      </c>
      <c r="P1803" s="5">
        <f t="shared" si="169"/>
        <v>63.648648648648646</v>
      </c>
      <c r="Q1803" t="str">
        <f t="shared" si="170"/>
        <v>photography</v>
      </c>
      <c r="R1803" t="str">
        <f t="shared" si="173"/>
        <v>photobooks</v>
      </c>
      <c r="S1803" s="10">
        <f t="shared" si="171"/>
        <v>42321.327175925922</v>
      </c>
      <c r="T1803" s="10">
        <f t="shared" si="172"/>
        <v>42353.173611111109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48.485714285714288</v>
      </c>
      <c r="P1804" s="5">
        <f t="shared" si="169"/>
        <v>94.277777777777771</v>
      </c>
      <c r="Q1804" t="str">
        <f t="shared" si="170"/>
        <v>photography</v>
      </c>
      <c r="R1804" t="str">
        <f t="shared" si="173"/>
        <v>photobooks</v>
      </c>
      <c r="S1804" s="10">
        <f t="shared" si="171"/>
        <v>42159.139236111114</v>
      </c>
      <c r="T1804" s="10">
        <f t="shared" si="172"/>
        <v>42182.582638888889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30.8</v>
      </c>
      <c r="P1805" s="5">
        <f t="shared" si="169"/>
        <v>71.86666666666666</v>
      </c>
      <c r="Q1805" t="str">
        <f t="shared" si="170"/>
        <v>photography</v>
      </c>
      <c r="R1805" t="str">
        <f t="shared" si="173"/>
        <v>photobooks</v>
      </c>
      <c r="S1805" s="10">
        <f t="shared" si="171"/>
        <v>42017.738217592596</v>
      </c>
      <c r="T1805" s="10">
        <f t="shared" si="172"/>
        <v>42048.738217592596</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35.174193548387095</v>
      </c>
      <c r="P1806" s="5">
        <f t="shared" si="169"/>
        <v>104.84615384615384</v>
      </c>
      <c r="Q1806" t="str">
        <f t="shared" si="170"/>
        <v>photography</v>
      </c>
      <c r="R1806" t="str">
        <f t="shared" si="173"/>
        <v>photobooks</v>
      </c>
      <c r="S1806" s="10">
        <f t="shared" si="171"/>
        <v>42282.344953703701</v>
      </c>
      <c r="T1806" s="10">
        <f t="shared" si="172"/>
        <v>42322.386620370373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36.404444444444444</v>
      </c>
      <c r="P1807" s="5">
        <f t="shared" si="169"/>
        <v>67.139344262295083</v>
      </c>
      <c r="Q1807" t="str">
        <f t="shared" si="170"/>
        <v>photography</v>
      </c>
      <c r="R1807" t="str">
        <f t="shared" si="173"/>
        <v>photobooks</v>
      </c>
      <c r="S1807" s="10">
        <f t="shared" si="171"/>
        <v>42247.470578703702</v>
      </c>
      <c r="T1807" s="10">
        <f t="shared" si="172"/>
        <v>42279.416666666664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2.9550000000000001</v>
      </c>
      <c r="P1808" s="5">
        <f t="shared" si="169"/>
        <v>73.875</v>
      </c>
      <c r="Q1808" t="str">
        <f t="shared" si="170"/>
        <v>photography</v>
      </c>
      <c r="R1808" t="str">
        <f t="shared" si="173"/>
        <v>photobooks</v>
      </c>
      <c r="S1808" s="10">
        <f t="shared" si="171"/>
        <v>41877.304965277777</v>
      </c>
      <c r="T1808" s="10">
        <f t="shared" si="172"/>
        <v>41912.304965277777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11.06</v>
      </c>
      <c r="P1809" s="5">
        <f t="shared" si="169"/>
        <v>69.125</v>
      </c>
      <c r="Q1809" t="str">
        <f t="shared" si="170"/>
        <v>photography</v>
      </c>
      <c r="R1809" t="str">
        <f t="shared" si="173"/>
        <v>photobooks</v>
      </c>
      <c r="S1809" s="10">
        <f t="shared" si="171"/>
        <v>41879.735104166662</v>
      </c>
      <c r="T1809" s="10">
        <f t="shared" si="172"/>
        <v>41909.735104166662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41.407142857142858</v>
      </c>
      <c r="P1810" s="5">
        <f t="shared" si="169"/>
        <v>120.77083333333333</v>
      </c>
      <c r="Q1810" t="str">
        <f t="shared" si="170"/>
        <v>photography</v>
      </c>
      <c r="R1810" t="str">
        <f t="shared" si="173"/>
        <v>photobooks</v>
      </c>
      <c r="S1810" s="10">
        <f t="shared" si="171"/>
        <v>42742.347569444442</v>
      </c>
      <c r="T1810" s="10">
        <f t="shared" si="172"/>
        <v>42777.347569444442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10.857142857142858</v>
      </c>
      <c r="P1811" s="5">
        <f t="shared" si="169"/>
        <v>42.222222222222221</v>
      </c>
      <c r="Q1811" t="str">
        <f t="shared" si="170"/>
        <v>photography</v>
      </c>
      <c r="R1811" t="str">
        <f t="shared" si="173"/>
        <v>photobooks</v>
      </c>
      <c r="S1811" s="10">
        <f t="shared" si="171"/>
        <v>42029.574525462966</v>
      </c>
      <c r="T1811" s="10">
        <f t="shared" si="172"/>
        <v>42064.574525462966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3.3333333333333335</v>
      </c>
      <c r="P1812" s="5">
        <f t="shared" si="169"/>
        <v>7.5</v>
      </c>
      <c r="Q1812" t="str">
        <f t="shared" si="170"/>
        <v>photography</v>
      </c>
      <c r="R1812" t="str">
        <f t="shared" si="173"/>
        <v>photobooks</v>
      </c>
      <c r="S1812" s="10">
        <f t="shared" si="171"/>
        <v>41860.576689814814</v>
      </c>
      <c r="T1812" s="10">
        <f t="shared" si="172"/>
        <v>41872.576689814814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7.407407407407407E-2</v>
      </c>
      <c r="P1813" s="5">
        <f t="shared" si="169"/>
        <v>1.5384615384615385</v>
      </c>
      <c r="Q1813" t="str">
        <f t="shared" si="170"/>
        <v>photography</v>
      </c>
      <c r="R1813" t="str">
        <f t="shared" si="173"/>
        <v>photobooks</v>
      </c>
      <c r="S1813" s="10">
        <f t="shared" si="171"/>
        <v>41876.100347222222</v>
      </c>
      <c r="T1813" s="10">
        <f t="shared" si="172"/>
        <v>41935.833333333328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13.307692307692307</v>
      </c>
      <c r="P1814" s="5">
        <f t="shared" si="169"/>
        <v>37.608695652173914</v>
      </c>
      <c r="Q1814" t="str">
        <f t="shared" si="170"/>
        <v>photography</v>
      </c>
      <c r="R1814" t="str">
        <f t="shared" si="173"/>
        <v>photobooks</v>
      </c>
      <c r="S1814" s="10">
        <f t="shared" si="171"/>
        <v>42523.985370370363</v>
      </c>
      <c r="T1814" s="10">
        <f t="shared" si="172"/>
        <v>42553.985370370363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5">
        <f t="shared" si="169"/>
        <v>0</v>
      </c>
      <c r="Q1815" t="str">
        <f t="shared" si="170"/>
        <v>photography</v>
      </c>
      <c r="R1815" t="str">
        <f t="shared" si="173"/>
        <v>photobooks</v>
      </c>
      <c r="S1815" s="10">
        <f t="shared" si="171"/>
        <v>41829.55569444444</v>
      </c>
      <c r="T1815" s="10">
        <f t="shared" si="172"/>
        <v>41859.55569444444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49.183333333333337</v>
      </c>
      <c r="P1816" s="5">
        <f t="shared" si="169"/>
        <v>42.157142857142858</v>
      </c>
      <c r="Q1816" t="str">
        <f t="shared" si="170"/>
        <v>photography</v>
      </c>
      <c r="R1816" t="str">
        <f t="shared" si="173"/>
        <v>photobooks</v>
      </c>
      <c r="S1816" s="10">
        <f t="shared" si="171"/>
        <v>42032.980740740742</v>
      </c>
      <c r="T1816" s="10">
        <f t="shared" si="172"/>
        <v>42062.980740740742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5">
        <f t="shared" si="169"/>
        <v>0</v>
      </c>
      <c r="Q1817" t="str">
        <f t="shared" si="170"/>
        <v>photography</v>
      </c>
      <c r="R1817" t="str">
        <f t="shared" si="173"/>
        <v>photobooks</v>
      </c>
      <c r="S1817" s="10">
        <f t="shared" si="171"/>
        <v>42172.573344907411</v>
      </c>
      <c r="T1817" s="10">
        <f t="shared" si="172"/>
        <v>42186.573344907411</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v>
      </c>
      <c r="P1818" s="5">
        <f t="shared" si="169"/>
        <v>84.833333333333329</v>
      </c>
      <c r="Q1818" t="str">
        <f t="shared" si="170"/>
        <v>photography</v>
      </c>
      <c r="R1818" t="str">
        <f t="shared" si="173"/>
        <v>photobooks</v>
      </c>
      <c r="S1818" s="10">
        <f t="shared" si="171"/>
        <v>42548.542858796289</v>
      </c>
      <c r="T1818" s="10">
        <f t="shared" si="172"/>
        <v>42576.458333333336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52.327777777777776</v>
      </c>
      <c r="P1819" s="5">
        <f t="shared" si="169"/>
        <v>94.19</v>
      </c>
      <c r="Q1819" t="str">
        <f t="shared" si="170"/>
        <v>photography</v>
      </c>
      <c r="R1819" t="str">
        <f t="shared" si="173"/>
        <v>photobooks</v>
      </c>
      <c r="S1819" s="10">
        <f t="shared" si="171"/>
        <v>42705.328784722216</v>
      </c>
      <c r="T1819" s="10">
        <f t="shared" si="172"/>
        <v>42764.957638888889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5">
        <f t="shared" si="169"/>
        <v>0</v>
      </c>
      <c r="Q1820" t="str">
        <f t="shared" si="170"/>
        <v>photography</v>
      </c>
      <c r="R1820" t="str">
        <f t="shared" si="173"/>
        <v>photobooks</v>
      </c>
      <c r="S1820" s="10">
        <f t="shared" si="171"/>
        <v>42066.901041666664</v>
      </c>
      <c r="T1820" s="10">
        <f t="shared" si="172"/>
        <v>42096.859374999993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v>
      </c>
      <c r="P1821" s="5">
        <f t="shared" si="169"/>
        <v>6.25</v>
      </c>
      <c r="Q1821" t="str">
        <f t="shared" si="170"/>
        <v>photography</v>
      </c>
      <c r="R1821" t="str">
        <f t="shared" si="173"/>
        <v>photobooks</v>
      </c>
      <c r="S1821" s="10">
        <f t="shared" si="171"/>
        <v>41820.418935185182</v>
      </c>
      <c r="T1821" s="10">
        <f t="shared" si="172"/>
        <v>41850.418935185182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v>
      </c>
      <c r="P1822" s="5">
        <f t="shared" si="169"/>
        <v>213.375</v>
      </c>
      <c r="Q1822" t="str">
        <f t="shared" si="170"/>
        <v>photography</v>
      </c>
      <c r="R1822" t="str">
        <f t="shared" si="173"/>
        <v>photobooks</v>
      </c>
      <c r="S1822" s="10">
        <f t="shared" si="171"/>
        <v>42064.75104166667</v>
      </c>
      <c r="T1822" s="10">
        <f t="shared" si="172"/>
        <v>42094.709374999999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134.88999999999999</v>
      </c>
      <c r="P1823" s="5">
        <f t="shared" si="169"/>
        <v>59.162280701754383</v>
      </c>
      <c r="Q1823" t="str">
        <f t="shared" si="170"/>
        <v>music</v>
      </c>
      <c r="R1823" t="str">
        <f t="shared" si="173"/>
        <v>rock</v>
      </c>
      <c r="S1823" s="10">
        <f t="shared" si="171"/>
        <v>40925.985729166663</v>
      </c>
      <c r="T1823" s="10">
        <f t="shared" si="172"/>
        <v>40970.985729166663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100</v>
      </c>
      <c r="P1824" s="5">
        <f t="shared" si="169"/>
        <v>27.272727272727273</v>
      </c>
      <c r="Q1824" t="str">
        <f t="shared" si="170"/>
        <v>music</v>
      </c>
      <c r="R1824" t="str">
        <f t="shared" si="173"/>
        <v>rock</v>
      </c>
      <c r="S1824" s="10">
        <f t="shared" si="171"/>
        <v>41634.463680555549</v>
      </c>
      <c r="T1824" s="10">
        <f t="shared" si="172"/>
        <v>41670.459027777775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5">
        <f t="shared" si="169"/>
        <v>24.575757575757574</v>
      </c>
      <c r="Q1825" t="str">
        <f t="shared" si="170"/>
        <v>music</v>
      </c>
      <c r="R1825" t="str">
        <f t="shared" si="173"/>
        <v>rock</v>
      </c>
      <c r="S1825" s="10">
        <f t="shared" si="171"/>
        <v>41176.35157407407</v>
      </c>
      <c r="T1825" s="10">
        <f t="shared" si="172"/>
        <v>41206.35157407407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5">
        <f t="shared" si="169"/>
        <v>75.05</v>
      </c>
      <c r="Q1826" t="str">
        <f t="shared" si="170"/>
        <v>music</v>
      </c>
      <c r="R1826" t="str">
        <f t="shared" si="173"/>
        <v>rock</v>
      </c>
      <c r="S1826" s="10">
        <f t="shared" si="171"/>
        <v>41626.582951388889</v>
      </c>
      <c r="T1826" s="10">
        <f t="shared" si="172"/>
        <v>41646.755555555552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5">
        <f t="shared" si="169"/>
        <v>42.02</v>
      </c>
      <c r="Q1827" t="str">
        <f t="shared" si="170"/>
        <v>music</v>
      </c>
      <c r="R1827" t="str">
        <f t="shared" si="173"/>
        <v>rock</v>
      </c>
      <c r="S1827" s="10">
        <f t="shared" si="171"/>
        <v>41443.501192129625</v>
      </c>
      <c r="T1827" s="10">
        <f t="shared" si="172"/>
        <v>41466.501192129625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5">
        <f t="shared" si="169"/>
        <v>53.157894736842103</v>
      </c>
      <c r="Q1828" t="str">
        <f t="shared" si="170"/>
        <v>music</v>
      </c>
      <c r="R1828" t="str">
        <f t="shared" si="173"/>
        <v>rock</v>
      </c>
      <c r="S1828" s="10">
        <f t="shared" si="171"/>
        <v>41657.590474537035</v>
      </c>
      <c r="T1828" s="10">
        <f t="shared" si="172"/>
        <v>41687.590474537035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5">
        <f t="shared" si="169"/>
        <v>83.885416666666671</v>
      </c>
      <c r="Q1829" t="str">
        <f t="shared" si="170"/>
        <v>music</v>
      </c>
      <c r="R1829" t="str">
        <f t="shared" si="173"/>
        <v>rock</v>
      </c>
      <c r="S1829" s="10">
        <f t="shared" si="171"/>
        <v>40554.992604166662</v>
      </c>
      <c r="T1829" s="10">
        <f t="shared" si="172"/>
        <v>40604.992604166662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100.16000000000001</v>
      </c>
      <c r="P1830" s="5">
        <f t="shared" si="169"/>
        <v>417.33333333333331</v>
      </c>
      <c r="Q1830" t="str">
        <f t="shared" si="170"/>
        <v>music</v>
      </c>
      <c r="R1830" t="str">
        <f t="shared" si="173"/>
        <v>rock</v>
      </c>
      <c r="S1830" s="10">
        <f t="shared" si="171"/>
        <v>41736.566319444442</v>
      </c>
      <c r="T1830" s="10">
        <f t="shared" si="172"/>
        <v>41768.583333333328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5">
        <f t="shared" si="169"/>
        <v>75.765151515151516</v>
      </c>
      <c r="Q1831" t="str">
        <f t="shared" si="170"/>
        <v>music</v>
      </c>
      <c r="R1831" t="str">
        <f t="shared" si="173"/>
        <v>rock</v>
      </c>
      <c r="S1831" s="10">
        <f t="shared" si="171"/>
        <v>40515.754293981481</v>
      </c>
      <c r="T1831" s="10">
        <f t="shared" si="172"/>
        <v>40564.583333333328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101.53333333333335</v>
      </c>
      <c r="P1832" s="5">
        <f t="shared" si="169"/>
        <v>67.389380530973455</v>
      </c>
      <c r="Q1832" t="str">
        <f t="shared" si="170"/>
        <v>music</v>
      </c>
      <c r="R1832" t="str">
        <f t="shared" si="173"/>
        <v>rock</v>
      </c>
      <c r="S1832" s="10">
        <f t="shared" si="171"/>
        <v>41664.350775462961</v>
      </c>
      <c r="T1832" s="10">
        <f t="shared" si="172"/>
        <v>41694.350775462961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5">
        <f t="shared" si="169"/>
        <v>73.571428571428569</v>
      </c>
      <c r="Q1833" t="str">
        <f t="shared" si="170"/>
        <v>music</v>
      </c>
      <c r="R1833" t="str">
        <f t="shared" si="173"/>
        <v>rock</v>
      </c>
      <c r="S1833" s="10">
        <f t="shared" si="171"/>
        <v>41026.662766203699</v>
      </c>
      <c r="T1833" s="10">
        <f t="shared" si="172"/>
        <v>41041.662766203699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5">
        <f t="shared" si="169"/>
        <v>25</v>
      </c>
      <c r="Q1834" t="str">
        <f t="shared" si="170"/>
        <v>music</v>
      </c>
      <c r="R1834" t="str">
        <f t="shared" si="173"/>
        <v>rock</v>
      </c>
      <c r="S1834" s="10">
        <f t="shared" si="171"/>
        <v>40576.206331018519</v>
      </c>
      <c r="T1834" s="10">
        <f t="shared" si="172"/>
        <v>40606.206331018519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5">
        <f t="shared" si="169"/>
        <v>42</v>
      </c>
      <c r="Q1835" t="str">
        <f t="shared" si="170"/>
        <v>music</v>
      </c>
      <c r="R1835" t="str">
        <f t="shared" si="173"/>
        <v>rock</v>
      </c>
      <c r="S1835" s="10">
        <f t="shared" si="171"/>
        <v>41302.710682870369</v>
      </c>
      <c r="T1835" s="10">
        <f t="shared" si="172"/>
        <v>41334.999305555553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5">
        <f t="shared" si="169"/>
        <v>131.16666666666666</v>
      </c>
      <c r="Q1836" t="str">
        <f t="shared" si="170"/>
        <v>music</v>
      </c>
      <c r="R1836" t="str">
        <f t="shared" si="173"/>
        <v>rock</v>
      </c>
      <c r="S1836" s="10">
        <f t="shared" si="171"/>
        <v>41988.630729166667</v>
      </c>
      <c r="T1836" s="10">
        <f t="shared" si="172"/>
        <v>42028.630729166667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5">
        <f t="shared" si="169"/>
        <v>47.272727272727273</v>
      </c>
      <c r="Q1837" t="str">
        <f t="shared" si="170"/>
        <v>music</v>
      </c>
      <c r="R1837" t="str">
        <f t="shared" si="173"/>
        <v>rock</v>
      </c>
      <c r="S1837" s="10">
        <f t="shared" si="171"/>
        <v>42430.36887731481</v>
      </c>
      <c r="T1837" s="10">
        <f t="shared" si="172"/>
        <v>42460.327210648145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v>
      </c>
      <c r="P1838" s="5">
        <f t="shared" si="169"/>
        <v>182.12727272727273</v>
      </c>
      <c r="Q1838" t="str">
        <f t="shared" si="170"/>
        <v>music</v>
      </c>
      <c r="R1838" t="str">
        <f t="shared" si="173"/>
        <v>rock</v>
      </c>
      <c r="S1838" s="10">
        <f t="shared" si="171"/>
        <v>41305.476030092592</v>
      </c>
      <c r="T1838" s="10">
        <f t="shared" si="172"/>
        <v>41322.476030092592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306.83333333333331</v>
      </c>
      <c r="P1839" s="5">
        <f t="shared" si="169"/>
        <v>61.366666666666667</v>
      </c>
      <c r="Q1839" t="str">
        <f t="shared" si="170"/>
        <v>music</v>
      </c>
      <c r="R1839" t="str">
        <f t="shared" si="173"/>
        <v>rock</v>
      </c>
      <c r="S1839" s="10">
        <f t="shared" si="171"/>
        <v>40925.714525462965</v>
      </c>
      <c r="T1839" s="10">
        <f t="shared" si="172"/>
        <v>40985.672858796293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5">
        <f t="shared" si="169"/>
        <v>35.767499999999998</v>
      </c>
      <c r="Q1840" t="str">
        <f t="shared" si="170"/>
        <v>music</v>
      </c>
      <c r="R1840" t="str">
        <f t="shared" si="173"/>
        <v>rock</v>
      </c>
      <c r="S1840" s="10">
        <f t="shared" si="171"/>
        <v>40788.453206018516</v>
      </c>
      <c r="T1840" s="10">
        <f t="shared" si="172"/>
        <v>40816.791666666664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205.29999999999998</v>
      </c>
      <c r="P1841" s="5">
        <f t="shared" si="169"/>
        <v>45.62222222222222</v>
      </c>
      <c r="Q1841" t="str">
        <f t="shared" si="170"/>
        <v>music</v>
      </c>
      <c r="R1841" t="str">
        <f t="shared" si="173"/>
        <v>rock</v>
      </c>
      <c r="S1841" s="10">
        <f t="shared" si="171"/>
        <v>42614.388680555552</v>
      </c>
      <c r="T1841" s="10">
        <f t="shared" si="172"/>
        <v>42644.388680555552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108.88888888888889</v>
      </c>
      <c r="P1842" s="5">
        <f t="shared" si="169"/>
        <v>75.384615384615387</v>
      </c>
      <c r="Q1842" t="str">
        <f t="shared" si="170"/>
        <v>music</v>
      </c>
      <c r="R1842" t="str">
        <f t="shared" si="173"/>
        <v>rock</v>
      </c>
      <c r="S1842" s="10">
        <f t="shared" si="171"/>
        <v>41381.76284722222</v>
      </c>
      <c r="T1842" s="10">
        <f t="shared" si="172"/>
        <v>41400.874305555553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v>
      </c>
      <c r="P1843" s="5">
        <f t="shared" si="169"/>
        <v>50.875</v>
      </c>
      <c r="Q1843" t="str">
        <f t="shared" si="170"/>
        <v>music</v>
      </c>
      <c r="R1843" t="str">
        <f t="shared" si="173"/>
        <v>rock</v>
      </c>
      <c r="S1843" s="10">
        <f t="shared" si="171"/>
        <v>41745.512094907404</v>
      </c>
      <c r="T1843" s="10">
        <f t="shared" si="172"/>
        <v>41778.874305555553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125.25</v>
      </c>
      <c r="P1844" s="5">
        <f t="shared" si="169"/>
        <v>119.28571428571429</v>
      </c>
      <c r="Q1844" t="str">
        <f t="shared" si="170"/>
        <v>music</v>
      </c>
      <c r="R1844" t="str">
        <f t="shared" si="173"/>
        <v>rock</v>
      </c>
      <c r="S1844" s="10">
        <f t="shared" si="171"/>
        <v>42031.298391203702</v>
      </c>
      <c r="T1844" s="10">
        <f t="shared" si="172"/>
        <v>42064.915972222218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v>
      </c>
      <c r="P1845" s="5">
        <f t="shared" si="169"/>
        <v>92.541865671641801</v>
      </c>
      <c r="Q1845" t="str">
        <f t="shared" si="170"/>
        <v>music</v>
      </c>
      <c r="R1845" t="str">
        <f t="shared" si="173"/>
        <v>rock</v>
      </c>
      <c r="S1845" s="10">
        <f t="shared" si="171"/>
        <v>40564.661504629628</v>
      </c>
      <c r="T1845" s="10">
        <f t="shared" si="172"/>
        <v>40594.661504629628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5">
        <f t="shared" si="169"/>
        <v>76.05</v>
      </c>
      <c r="Q1846" t="str">
        <f t="shared" si="170"/>
        <v>music</v>
      </c>
      <c r="R1846" t="str">
        <f t="shared" si="173"/>
        <v>rock</v>
      </c>
      <c r="S1846" s="10">
        <f t="shared" si="171"/>
        <v>40666.640208333331</v>
      </c>
      <c r="T1846" s="10">
        <f t="shared" si="172"/>
        <v>40704.791666666664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100</v>
      </c>
      <c r="P1847" s="5">
        <f t="shared" si="169"/>
        <v>52.631578947368418</v>
      </c>
      <c r="Q1847" t="str">
        <f t="shared" si="170"/>
        <v>music</v>
      </c>
      <c r="R1847" t="str">
        <f t="shared" si="173"/>
        <v>rock</v>
      </c>
      <c r="S1847" s="10">
        <f t="shared" si="171"/>
        <v>42522.999976851854</v>
      </c>
      <c r="T1847" s="10">
        <f t="shared" si="172"/>
        <v>42537.871527777774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137.92666666666668</v>
      </c>
      <c r="P1848" s="5">
        <f t="shared" si="169"/>
        <v>98.990430622009569</v>
      </c>
      <c r="Q1848" t="str">
        <f t="shared" si="170"/>
        <v>music</v>
      </c>
      <c r="R1848" t="str">
        <f t="shared" si="173"/>
        <v>rock</v>
      </c>
      <c r="S1848" s="10">
        <f t="shared" si="171"/>
        <v>41228.316863425927</v>
      </c>
      <c r="T1848" s="10">
        <f t="shared" si="172"/>
        <v>41258.316863425927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5">
        <f t="shared" si="169"/>
        <v>79.526315789473685</v>
      </c>
      <c r="Q1849" t="str">
        <f t="shared" si="170"/>
        <v>music</v>
      </c>
      <c r="R1849" t="str">
        <f t="shared" si="173"/>
        <v>rock</v>
      </c>
      <c r="S1849" s="10">
        <f t="shared" si="171"/>
        <v>42093.903148148143</v>
      </c>
      <c r="T1849" s="10">
        <f t="shared" si="172"/>
        <v>42114.903148148143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107.36666666666667</v>
      </c>
      <c r="P1850" s="5">
        <f t="shared" si="169"/>
        <v>134.20833333333334</v>
      </c>
      <c r="Q1850" t="str">
        <f t="shared" si="170"/>
        <v>music</v>
      </c>
      <c r="R1850" t="str">
        <f t="shared" si="173"/>
        <v>rock</v>
      </c>
      <c r="S1850" s="10">
        <f t="shared" si="171"/>
        <v>40691.454722222217</v>
      </c>
      <c r="T1850" s="10">
        <f t="shared" si="172"/>
        <v>40754.957638888889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5">
        <f t="shared" si="169"/>
        <v>37.625</v>
      </c>
      <c r="Q1851" t="str">
        <f t="shared" si="170"/>
        <v>music</v>
      </c>
      <c r="R1851" t="str">
        <f t="shared" si="173"/>
        <v>rock</v>
      </c>
      <c r="S1851" s="10">
        <f t="shared" si="171"/>
        <v>41169.512256944443</v>
      </c>
      <c r="T1851" s="10">
        <f t="shared" si="172"/>
        <v>41199.512256944443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101.52222222222223</v>
      </c>
      <c r="P1852" s="5">
        <f t="shared" si="169"/>
        <v>51.044692737430168</v>
      </c>
      <c r="Q1852" t="str">
        <f t="shared" si="170"/>
        <v>music</v>
      </c>
      <c r="R1852" t="str">
        <f t="shared" si="173"/>
        <v>rock</v>
      </c>
      <c r="S1852" s="10">
        <f t="shared" si="171"/>
        <v>41800.626157407409</v>
      </c>
      <c r="T1852" s="10">
        <f t="shared" si="172"/>
        <v>41830.626157407409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100.07692307692308</v>
      </c>
      <c r="P1853" s="5">
        <f t="shared" si="169"/>
        <v>50.03846153846154</v>
      </c>
      <c r="Q1853" t="str">
        <f t="shared" si="170"/>
        <v>music</v>
      </c>
      <c r="R1853" t="str">
        <f t="shared" si="173"/>
        <v>rock</v>
      </c>
      <c r="S1853" s="10">
        <f t="shared" si="171"/>
        <v>41827.57335648148</v>
      </c>
      <c r="T1853" s="10">
        <f t="shared" si="172"/>
        <v>41847.708333333328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116.96666666666667</v>
      </c>
      <c r="P1854" s="5">
        <f t="shared" si="169"/>
        <v>133.93129770992365</v>
      </c>
      <c r="Q1854" t="str">
        <f t="shared" si="170"/>
        <v>music</v>
      </c>
      <c r="R1854" t="str">
        <f t="shared" si="173"/>
        <v>rock</v>
      </c>
      <c r="S1854" s="10">
        <f t="shared" si="171"/>
        <v>42081.438101851854</v>
      </c>
      <c r="T1854" s="10">
        <f t="shared" si="172"/>
        <v>42118.666666666664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5">
        <f t="shared" si="169"/>
        <v>58.214285714285715</v>
      </c>
      <c r="Q1855" t="str">
        <f t="shared" si="170"/>
        <v>music</v>
      </c>
      <c r="R1855" t="str">
        <f t="shared" si="173"/>
        <v>rock</v>
      </c>
      <c r="S1855" s="10">
        <f t="shared" si="171"/>
        <v>41176.727048611108</v>
      </c>
      <c r="T1855" s="10">
        <f t="shared" si="172"/>
        <v>41226.768715277773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102.12366666666665</v>
      </c>
      <c r="P1856" s="5">
        <f t="shared" si="169"/>
        <v>88.037643678160919</v>
      </c>
      <c r="Q1856" t="str">
        <f t="shared" si="170"/>
        <v>music</v>
      </c>
      <c r="R1856" t="str">
        <f t="shared" si="173"/>
        <v>rock</v>
      </c>
      <c r="S1856" s="10">
        <f t="shared" si="171"/>
        <v>41387.687928240739</v>
      </c>
      <c r="T1856" s="10">
        <f t="shared" si="172"/>
        <v>41417.687928240739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5">
        <f t="shared" si="169"/>
        <v>70.576753926701571</v>
      </c>
      <c r="Q1857" t="str">
        <f t="shared" si="170"/>
        <v>music</v>
      </c>
      <c r="R1857" t="str">
        <f t="shared" si="173"/>
        <v>rock</v>
      </c>
      <c r="S1857" s="10">
        <f t="shared" si="171"/>
        <v>41600.205324074072</v>
      </c>
      <c r="T1857" s="10">
        <f t="shared" si="172"/>
        <v>41645.205324074072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5">
        <f t="shared" si="169"/>
        <v>53.289473684210527</v>
      </c>
      <c r="Q1858" t="str">
        <f t="shared" si="170"/>
        <v>music</v>
      </c>
      <c r="R1858" t="str">
        <f t="shared" si="173"/>
        <v>rock</v>
      </c>
      <c r="S1858" s="10">
        <f t="shared" si="171"/>
        <v>41817.52166666666</v>
      </c>
      <c r="T1858" s="10">
        <f t="shared" si="172"/>
        <v>41838.52166666666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E1859/D1859*100</f>
        <v>100</v>
      </c>
      <c r="P1859" s="5">
        <f t="shared" ref="P1859:P1922" si="175">IFERROR(E1859/L1859,0)</f>
        <v>136.36363636363637</v>
      </c>
      <c r="Q1859" t="str">
        <f t="shared" ref="Q1859:Q1922" si="176">LEFT(N1859,SEARCH("/",N1859)-1)</f>
        <v>music</v>
      </c>
      <c r="R1859" t="str">
        <f t="shared" si="173"/>
        <v>rock</v>
      </c>
      <c r="S1859" s="10">
        <f t="shared" ref="S1859:S1922" si="177">J1859/60/60/24+DATE(1970,1,1)-8/24</f>
        <v>41864.435335648144</v>
      </c>
      <c r="T1859" s="10">
        <f t="shared" ref="T1859:T1922" si="178">I1859/60/60/24+DATE(1970,1,1)-8/24</f>
        <v>41894.435335648144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5">
        <f t="shared" si="175"/>
        <v>40.547315436241611</v>
      </c>
      <c r="Q1860" t="str">
        <f t="shared" si="176"/>
        <v>music</v>
      </c>
      <c r="R1860" t="str">
        <f t="shared" ref="R1860:R1923" si="179">RIGHT(N1860,LEN(N1860)-SEARCH("/",N1860))</f>
        <v>rock</v>
      </c>
      <c r="S1860" s="10">
        <f t="shared" si="177"/>
        <v>40832.8671412037</v>
      </c>
      <c r="T1860" s="10">
        <f t="shared" si="178"/>
        <v>40892.908807870372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5">
        <f t="shared" si="175"/>
        <v>70.625</v>
      </c>
      <c r="Q1861" t="str">
        <f t="shared" si="176"/>
        <v>music</v>
      </c>
      <c r="R1861" t="str">
        <f t="shared" si="179"/>
        <v>rock</v>
      </c>
      <c r="S1861" s="10">
        <f t="shared" si="177"/>
        <v>40778.436678240738</v>
      </c>
      <c r="T1861" s="10">
        <f t="shared" si="178"/>
        <v>40808.436678240738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5">
        <f t="shared" si="175"/>
        <v>52.684210526315788</v>
      </c>
      <c r="Q1862" t="str">
        <f t="shared" si="176"/>
        <v>music</v>
      </c>
      <c r="R1862" t="str">
        <f t="shared" si="179"/>
        <v>rock</v>
      </c>
      <c r="S1862" s="10">
        <f t="shared" si="177"/>
        <v>41655.375972222217</v>
      </c>
      <c r="T1862" s="10">
        <f t="shared" si="178"/>
        <v>41676.375972222217</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5">
        <f t="shared" si="175"/>
        <v>0</v>
      </c>
      <c r="Q1863" t="str">
        <f t="shared" si="176"/>
        <v>games</v>
      </c>
      <c r="R1863" t="str">
        <f t="shared" si="179"/>
        <v>mobile games</v>
      </c>
      <c r="S1863" s="10">
        <f t="shared" si="177"/>
        <v>41999.966909722221</v>
      </c>
      <c r="T1863" s="10">
        <f t="shared" si="178"/>
        <v>42029.966909722221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8.0833333333333321</v>
      </c>
      <c r="P1864" s="5">
        <f t="shared" si="175"/>
        <v>90.9375</v>
      </c>
      <c r="Q1864" t="str">
        <f t="shared" si="176"/>
        <v>games</v>
      </c>
      <c r="R1864" t="str">
        <f t="shared" si="179"/>
        <v>mobile games</v>
      </c>
      <c r="S1864" s="10">
        <f t="shared" si="177"/>
        <v>42755.159421296288</v>
      </c>
      <c r="T1864" s="10">
        <f t="shared" si="178"/>
        <v>42801.979166666664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0.4</v>
      </c>
      <c r="P1865" s="5">
        <f t="shared" si="175"/>
        <v>5</v>
      </c>
      <c r="Q1865" t="str">
        <f t="shared" si="176"/>
        <v>games</v>
      </c>
      <c r="R1865" t="str">
        <f t="shared" si="179"/>
        <v>mobile games</v>
      </c>
      <c r="S1865" s="10">
        <f t="shared" si="177"/>
        <v>41772.463946759257</v>
      </c>
      <c r="T1865" s="10">
        <f t="shared" si="178"/>
        <v>41802.463946759257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42.892307692307689</v>
      </c>
      <c r="P1866" s="5">
        <f t="shared" si="175"/>
        <v>58.083333333333336</v>
      </c>
      <c r="Q1866" t="str">
        <f t="shared" si="176"/>
        <v>games</v>
      </c>
      <c r="R1866" t="str">
        <f t="shared" si="179"/>
        <v>mobile games</v>
      </c>
      <c r="S1866" s="10">
        <f t="shared" si="177"/>
        <v>41733.383101851847</v>
      </c>
      <c r="T1866" s="10">
        <f t="shared" si="178"/>
        <v>41763.383101851847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3.6363636363636364E-3</v>
      </c>
      <c r="P1867" s="5">
        <f t="shared" si="175"/>
        <v>2</v>
      </c>
      <c r="Q1867" t="str">
        <f t="shared" si="176"/>
        <v>games</v>
      </c>
      <c r="R1867" t="str">
        <f t="shared" si="179"/>
        <v>mobile games</v>
      </c>
      <c r="S1867" s="10">
        <f t="shared" si="177"/>
        <v>42645.034108796295</v>
      </c>
      <c r="T1867" s="10">
        <f t="shared" si="178"/>
        <v>42680.075775462967</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0.5</v>
      </c>
      <c r="P1868" s="5">
        <f t="shared" si="175"/>
        <v>62.5</v>
      </c>
      <c r="Q1868" t="str">
        <f t="shared" si="176"/>
        <v>games</v>
      </c>
      <c r="R1868" t="str">
        <f t="shared" si="179"/>
        <v>mobile games</v>
      </c>
      <c r="S1868" s="10">
        <f t="shared" si="177"/>
        <v>42741.913159722222</v>
      </c>
      <c r="T1868" s="10">
        <f t="shared" si="178"/>
        <v>42794.833333333336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0.05</v>
      </c>
      <c r="P1869" s="5">
        <f t="shared" si="175"/>
        <v>10</v>
      </c>
      <c r="Q1869" t="str">
        <f t="shared" si="176"/>
        <v>games</v>
      </c>
      <c r="R1869" t="str">
        <f t="shared" si="179"/>
        <v>mobile games</v>
      </c>
      <c r="S1869" s="10">
        <f t="shared" si="177"/>
        <v>42649.591574074067</v>
      </c>
      <c r="T1869" s="10">
        <f t="shared" si="178"/>
        <v>42679.591574074067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4.8680000000000003</v>
      </c>
      <c r="P1870" s="5">
        <f t="shared" si="175"/>
        <v>71.588235294117652</v>
      </c>
      <c r="Q1870" t="str">
        <f t="shared" si="176"/>
        <v>games</v>
      </c>
      <c r="R1870" t="str">
        <f t="shared" si="179"/>
        <v>mobile games</v>
      </c>
      <c r="S1870" s="10">
        <f t="shared" si="177"/>
        <v>42328.445891203701</v>
      </c>
      <c r="T1870" s="10">
        <f t="shared" si="178"/>
        <v>42352.999305555553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5">
        <f t="shared" si="175"/>
        <v>0</v>
      </c>
      <c r="Q1871" t="str">
        <f t="shared" si="176"/>
        <v>games</v>
      </c>
      <c r="R1871" t="str">
        <f t="shared" si="179"/>
        <v>mobile games</v>
      </c>
      <c r="S1871" s="10">
        <f t="shared" si="177"/>
        <v>42708.669548611106</v>
      </c>
      <c r="T1871" s="10">
        <f t="shared" si="178"/>
        <v>42738.669548611106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10.314285714285715</v>
      </c>
      <c r="P1872" s="5">
        <f t="shared" si="175"/>
        <v>32.81818181818182</v>
      </c>
      <c r="Q1872" t="str">
        <f t="shared" si="176"/>
        <v>games</v>
      </c>
      <c r="R1872" t="str">
        <f t="shared" si="179"/>
        <v>mobile games</v>
      </c>
      <c r="S1872" s="10">
        <f t="shared" si="177"/>
        <v>42371.02239583333</v>
      </c>
      <c r="T1872" s="10">
        <f t="shared" si="178"/>
        <v>42399.845138888886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71.784615384615378</v>
      </c>
      <c r="P1873" s="5">
        <f t="shared" si="175"/>
        <v>49.11578947368421</v>
      </c>
      <c r="Q1873" t="str">
        <f t="shared" si="176"/>
        <v>games</v>
      </c>
      <c r="R1873" t="str">
        <f t="shared" si="179"/>
        <v>mobile games</v>
      </c>
      <c r="S1873" s="10">
        <f t="shared" si="177"/>
        <v>41923.450243055551</v>
      </c>
      <c r="T1873" s="10">
        <f t="shared" si="178"/>
        <v>41963.491909722223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v>
      </c>
      <c r="P1874" s="5">
        <f t="shared" si="175"/>
        <v>16.307692307692307</v>
      </c>
      <c r="Q1874" t="str">
        <f t="shared" si="176"/>
        <v>games</v>
      </c>
      <c r="R1874" t="str">
        <f t="shared" si="179"/>
        <v>mobile games</v>
      </c>
      <c r="S1874" s="10">
        <f t="shared" si="177"/>
        <v>42154.796319444438</v>
      </c>
      <c r="T1874" s="10">
        <f t="shared" si="178"/>
        <v>42184.796319444438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0.44999999999999996</v>
      </c>
      <c r="P1875" s="5">
        <f t="shared" si="175"/>
        <v>18</v>
      </c>
      <c r="Q1875" t="str">
        <f t="shared" si="176"/>
        <v>games</v>
      </c>
      <c r="R1875" t="str">
        <f t="shared" si="179"/>
        <v>mobile games</v>
      </c>
      <c r="S1875" s="10">
        <f t="shared" si="177"/>
        <v>42164.282523148147</v>
      </c>
      <c r="T1875" s="10">
        <f t="shared" si="178"/>
        <v>42193.364583333336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1.6250000000000001E-2</v>
      </c>
      <c r="P1876" s="5">
        <f t="shared" si="175"/>
        <v>13</v>
      </c>
      <c r="Q1876" t="str">
        <f t="shared" si="176"/>
        <v>games</v>
      </c>
      <c r="R1876" t="str">
        <f t="shared" si="179"/>
        <v>mobile games</v>
      </c>
      <c r="S1876" s="10">
        <f t="shared" si="177"/>
        <v>42529.635798611103</v>
      </c>
      <c r="T1876" s="10">
        <f t="shared" si="178"/>
        <v>42549.635798611103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0.51</v>
      </c>
      <c r="P1877" s="5">
        <f t="shared" si="175"/>
        <v>17</v>
      </c>
      <c r="Q1877" t="str">
        <f t="shared" si="176"/>
        <v>games</v>
      </c>
      <c r="R1877" t="str">
        <f t="shared" si="179"/>
        <v>mobile games</v>
      </c>
      <c r="S1877" s="10">
        <f t="shared" si="177"/>
        <v>42528.566064814811</v>
      </c>
      <c r="T1877" s="10">
        <f t="shared" si="178"/>
        <v>42588.566064814811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5">
        <f t="shared" si="175"/>
        <v>0</v>
      </c>
      <c r="Q1878" t="str">
        <f t="shared" si="176"/>
        <v>games</v>
      </c>
      <c r="R1878" t="str">
        <f t="shared" si="179"/>
        <v>mobile games</v>
      </c>
      <c r="S1878" s="10">
        <f t="shared" si="177"/>
        <v>41775.951446759253</v>
      </c>
      <c r="T1878" s="10">
        <f t="shared" si="178"/>
        <v>41805.951446759253</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5">
        <f t="shared" si="175"/>
        <v>0</v>
      </c>
      <c r="Q1879" t="str">
        <f t="shared" si="176"/>
        <v>games</v>
      </c>
      <c r="R1879" t="str">
        <f t="shared" si="179"/>
        <v>mobile games</v>
      </c>
      <c r="S1879" s="10">
        <f t="shared" si="177"/>
        <v>42034.695891203701</v>
      </c>
      <c r="T1879" s="10">
        <f t="shared" si="178"/>
        <v>42063.695891203701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5">
        <f t="shared" si="175"/>
        <v>0</v>
      </c>
      <c r="Q1880" t="str">
        <f t="shared" si="176"/>
        <v>games</v>
      </c>
      <c r="R1880" t="str">
        <f t="shared" si="179"/>
        <v>mobile games</v>
      </c>
      <c r="S1880" s="10">
        <f t="shared" si="177"/>
        <v>41772.675405092588</v>
      </c>
      <c r="T1880" s="10">
        <f t="shared" si="178"/>
        <v>41802.675405092588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0.12</v>
      </c>
      <c r="P1881" s="5">
        <f t="shared" si="175"/>
        <v>3</v>
      </c>
      <c r="Q1881" t="str">
        <f t="shared" si="176"/>
        <v>games</v>
      </c>
      <c r="R1881" t="str">
        <f t="shared" si="179"/>
        <v>mobile games</v>
      </c>
      <c r="S1881" s="10">
        <f t="shared" si="177"/>
        <v>42413.316307870373</v>
      </c>
      <c r="T1881" s="10">
        <f t="shared" si="178"/>
        <v>42443.274641203701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20.080000000000002</v>
      </c>
      <c r="P1882" s="5">
        <f t="shared" si="175"/>
        <v>41.833333333333336</v>
      </c>
      <c r="Q1882" t="str">
        <f t="shared" si="176"/>
        <v>games</v>
      </c>
      <c r="R1882" t="str">
        <f t="shared" si="179"/>
        <v>mobile games</v>
      </c>
      <c r="S1882" s="10">
        <f t="shared" si="177"/>
        <v>42430.233564814807</v>
      </c>
      <c r="T1882" s="10">
        <f t="shared" si="178"/>
        <v>42459.19189814815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172.68449999999999</v>
      </c>
      <c r="P1883" s="5">
        <f t="shared" si="175"/>
        <v>49.338428571428572</v>
      </c>
      <c r="Q1883" t="str">
        <f t="shared" si="176"/>
        <v>music</v>
      </c>
      <c r="R1883" t="str">
        <f t="shared" si="179"/>
        <v>indie rock</v>
      </c>
      <c r="S1883" s="10">
        <f t="shared" si="177"/>
        <v>42042.819317129623</v>
      </c>
      <c r="T1883" s="10">
        <f t="shared" si="178"/>
        <v>42072.777650462966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5">
        <f t="shared" si="175"/>
        <v>41.728395061728392</v>
      </c>
      <c r="Q1884" t="str">
        <f t="shared" si="176"/>
        <v>music</v>
      </c>
      <c r="R1884" t="str">
        <f t="shared" si="179"/>
        <v>indie rock</v>
      </c>
      <c r="S1884" s="10">
        <f t="shared" si="177"/>
        <v>41067.615879629629</v>
      </c>
      <c r="T1884" s="10">
        <f t="shared" si="178"/>
        <v>41100.658333333333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v>
      </c>
      <c r="P1885" s="5">
        <f t="shared" si="175"/>
        <v>32.71875</v>
      </c>
      <c r="Q1885" t="str">
        <f t="shared" si="176"/>
        <v>music</v>
      </c>
      <c r="R1885" t="str">
        <f t="shared" si="179"/>
        <v>indie rock</v>
      </c>
      <c r="S1885" s="10">
        <f t="shared" si="177"/>
        <v>40977.614675925921</v>
      </c>
      <c r="T1885" s="10">
        <f t="shared" si="178"/>
        <v>41007.573009259257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5">
        <f t="shared" si="175"/>
        <v>51.96153846153846</v>
      </c>
      <c r="Q1886" t="str">
        <f t="shared" si="176"/>
        <v>music</v>
      </c>
      <c r="R1886" t="str">
        <f t="shared" si="179"/>
        <v>indie rock</v>
      </c>
      <c r="S1886" s="10">
        <f t="shared" si="177"/>
        <v>41204.864988425921</v>
      </c>
      <c r="T1886" s="10">
        <f t="shared" si="178"/>
        <v>41240.166666666664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5">
        <f t="shared" si="175"/>
        <v>50.685714285714283</v>
      </c>
      <c r="Q1887" t="str">
        <f t="shared" si="176"/>
        <v>music</v>
      </c>
      <c r="R1887" t="str">
        <f t="shared" si="179"/>
        <v>indie rock</v>
      </c>
      <c r="S1887" s="10">
        <f t="shared" si="177"/>
        <v>41098.760532407403</v>
      </c>
      <c r="T1887" s="10">
        <f t="shared" si="178"/>
        <v>41131.583333333328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5">
        <f t="shared" si="175"/>
        <v>42.241379310344826</v>
      </c>
      <c r="Q1888" t="str">
        <f t="shared" si="176"/>
        <v>music</v>
      </c>
      <c r="R1888" t="str">
        <f t="shared" si="179"/>
        <v>indie rock</v>
      </c>
      <c r="S1888" s="10">
        <f t="shared" si="177"/>
        <v>41925.57335648148</v>
      </c>
      <c r="T1888" s="10">
        <f t="shared" si="178"/>
        <v>41955.615023148144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5">
        <f t="shared" si="175"/>
        <v>416.875</v>
      </c>
      <c r="Q1889" t="str">
        <f t="shared" si="176"/>
        <v>music</v>
      </c>
      <c r="R1889" t="str">
        <f t="shared" si="179"/>
        <v>indie rock</v>
      </c>
      <c r="S1889" s="10">
        <f t="shared" si="177"/>
        <v>42323.466805555552</v>
      </c>
      <c r="T1889" s="10">
        <f t="shared" si="178"/>
        <v>42341.562499999993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v>
      </c>
      <c r="P1890" s="5">
        <f t="shared" si="175"/>
        <v>46.651685393258425</v>
      </c>
      <c r="Q1890" t="str">
        <f t="shared" si="176"/>
        <v>music</v>
      </c>
      <c r="R1890" t="str">
        <f t="shared" si="179"/>
        <v>indie rock</v>
      </c>
      <c r="S1890" s="10">
        <f t="shared" si="177"/>
        <v>40298.90662037037</v>
      </c>
      <c r="T1890" s="10">
        <f t="shared" si="178"/>
        <v>40329.874305555553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5">
        <f t="shared" si="175"/>
        <v>48.454545454545453</v>
      </c>
      <c r="Q1891" t="str">
        <f t="shared" si="176"/>
        <v>music</v>
      </c>
      <c r="R1891" t="str">
        <f t="shared" si="179"/>
        <v>indie rock</v>
      </c>
      <c r="S1891" s="10">
        <f t="shared" si="177"/>
        <v>41299.460023148145</v>
      </c>
      <c r="T1891" s="10">
        <f t="shared" si="178"/>
        <v>41344.418356481481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144.58441666666667</v>
      </c>
      <c r="P1892" s="5">
        <f t="shared" si="175"/>
        <v>70.5289837398374</v>
      </c>
      <c r="Q1892" t="str">
        <f t="shared" si="176"/>
        <v>music</v>
      </c>
      <c r="R1892" t="str">
        <f t="shared" si="179"/>
        <v>indie rock</v>
      </c>
      <c r="S1892" s="10">
        <f t="shared" si="177"/>
        <v>41228.452870370369</v>
      </c>
      <c r="T1892" s="10">
        <f t="shared" si="178"/>
        <v>41258.452870370369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5">
        <f t="shared" si="175"/>
        <v>87.958333333333329</v>
      </c>
      <c r="Q1893" t="str">
        <f t="shared" si="176"/>
        <v>music</v>
      </c>
      <c r="R1893" t="str">
        <f t="shared" si="179"/>
        <v>indie rock</v>
      </c>
      <c r="S1893" s="10">
        <f t="shared" si="177"/>
        <v>40335.464745370366</v>
      </c>
      <c r="T1893" s="10">
        <f t="shared" si="178"/>
        <v>40380.916666666664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136.60000000000002</v>
      </c>
      <c r="P1894" s="5">
        <f t="shared" si="175"/>
        <v>26.26923076923077</v>
      </c>
      <c r="Q1894" t="str">
        <f t="shared" si="176"/>
        <v>music</v>
      </c>
      <c r="R1894" t="str">
        <f t="shared" si="179"/>
        <v>indie rock</v>
      </c>
      <c r="S1894" s="10">
        <f t="shared" si="177"/>
        <v>40671.304178240738</v>
      </c>
      <c r="T1894" s="10">
        <f t="shared" si="178"/>
        <v>40701.304178240738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5">
        <f t="shared" si="175"/>
        <v>57.777777777777779</v>
      </c>
      <c r="Q1895" t="str">
        <f t="shared" si="176"/>
        <v>music</v>
      </c>
      <c r="R1895" t="str">
        <f t="shared" si="179"/>
        <v>indie rock</v>
      </c>
      <c r="S1895" s="10">
        <f t="shared" si="177"/>
        <v>40632.608622685184</v>
      </c>
      <c r="T1895" s="10">
        <f t="shared" si="178"/>
        <v>40648.832638888889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5">
        <f t="shared" si="175"/>
        <v>57.25</v>
      </c>
      <c r="Q1896" t="str">
        <f t="shared" si="176"/>
        <v>music</v>
      </c>
      <c r="R1896" t="str">
        <f t="shared" si="179"/>
        <v>indie rock</v>
      </c>
      <c r="S1896" s="10">
        <f t="shared" si="177"/>
        <v>40920.571562500001</v>
      </c>
      <c r="T1896" s="10">
        <f t="shared" si="178"/>
        <v>40951.571562500001</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5">
        <f t="shared" si="175"/>
        <v>196.34042553191489</v>
      </c>
      <c r="Q1897" t="str">
        <f t="shared" si="176"/>
        <v>music</v>
      </c>
      <c r="R1897" t="str">
        <f t="shared" si="179"/>
        <v>indie rock</v>
      </c>
      <c r="S1897" s="10">
        <f t="shared" si="177"/>
        <v>42267.413449074076</v>
      </c>
      <c r="T1897" s="10">
        <f t="shared" si="178"/>
        <v>42297.413449074076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5">
        <f t="shared" si="175"/>
        <v>43</v>
      </c>
      <c r="Q1898" t="str">
        <f t="shared" si="176"/>
        <v>music</v>
      </c>
      <c r="R1898" t="str">
        <f t="shared" si="179"/>
        <v>indie rock</v>
      </c>
      <c r="S1898" s="10">
        <f t="shared" si="177"/>
        <v>40981.376909722218</v>
      </c>
      <c r="T1898" s="10">
        <f t="shared" si="178"/>
        <v>41011.376909722218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5">
        <f t="shared" si="175"/>
        <v>35.551912568306008</v>
      </c>
      <c r="Q1899" t="str">
        <f t="shared" si="176"/>
        <v>music</v>
      </c>
      <c r="R1899" t="str">
        <f t="shared" si="179"/>
        <v>indie rock</v>
      </c>
      <c r="S1899" s="10">
        <f t="shared" si="177"/>
        <v>41680.250069444446</v>
      </c>
      <c r="T1899" s="10">
        <f t="shared" si="178"/>
        <v>41702.541666666664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v>
      </c>
      <c r="P1900" s="5">
        <f t="shared" si="175"/>
        <v>68.80952380952381</v>
      </c>
      <c r="Q1900" t="str">
        <f t="shared" si="176"/>
        <v>music</v>
      </c>
      <c r="R1900" t="str">
        <f t="shared" si="179"/>
        <v>indie rock</v>
      </c>
      <c r="S1900" s="10">
        <f t="shared" si="177"/>
        <v>42365.8596412037</v>
      </c>
      <c r="T1900" s="10">
        <f t="shared" si="178"/>
        <v>42401.416666666664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133.33333333333331</v>
      </c>
      <c r="P1901" s="5">
        <f t="shared" si="175"/>
        <v>28.571428571428573</v>
      </c>
      <c r="Q1901" t="str">
        <f t="shared" si="176"/>
        <v>music</v>
      </c>
      <c r="R1901" t="str">
        <f t="shared" si="179"/>
        <v>indie rock</v>
      </c>
      <c r="S1901" s="10">
        <f t="shared" si="177"/>
        <v>42058.608402777776</v>
      </c>
      <c r="T1901" s="10">
        <f t="shared" si="178"/>
        <v>42088.566736111105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v>
      </c>
      <c r="P1902" s="5">
        <f t="shared" si="175"/>
        <v>50.631666666666668</v>
      </c>
      <c r="Q1902" t="str">
        <f t="shared" si="176"/>
        <v>music</v>
      </c>
      <c r="R1902" t="str">
        <f t="shared" si="179"/>
        <v>indie rock</v>
      </c>
      <c r="S1902" s="10">
        <f t="shared" si="177"/>
        <v>41160.538553240738</v>
      </c>
      <c r="T1902" s="10">
        <f t="shared" si="178"/>
        <v>41188.082638888889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2.6969696969696968</v>
      </c>
      <c r="P1903" s="5">
        <f t="shared" si="175"/>
        <v>106.8</v>
      </c>
      <c r="Q1903" t="str">
        <f t="shared" si="176"/>
        <v>technology</v>
      </c>
      <c r="R1903" t="str">
        <f t="shared" si="179"/>
        <v>gadgets</v>
      </c>
      <c r="S1903" s="10">
        <f t="shared" si="177"/>
        <v>42116.209826388884</v>
      </c>
      <c r="T1903" s="10">
        <f t="shared" si="178"/>
        <v>42146.208333333336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v>
      </c>
      <c r="P1904" s="5">
        <f t="shared" si="175"/>
        <v>4</v>
      </c>
      <c r="Q1904" t="str">
        <f t="shared" si="176"/>
        <v>technology</v>
      </c>
      <c r="R1904" t="str">
        <f t="shared" si="179"/>
        <v>gadgets</v>
      </c>
      <c r="S1904" s="10">
        <f t="shared" si="177"/>
        <v>42037.456562499996</v>
      </c>
      <c r="T1904" s="10">
        <f t="shared" si="178"/>
        <v>42067.456562499996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46.6</v>
      </c>
      <c r="P1905" s="5">
        <f t="shared" si="175"/>
        <v>34.097560975609753</v>
      </c>
      <c r="Q1905" t="str">
        <f t="shared" si="176"/>
        <v>technology</v>
      </c>
      <c r="R1905" t="str">
        <f t="shared" si="179"/>
        <v>gadgets</v>
      </c>
      <c r="S1905" s="10">
        <f t="shared" si="177"/>
        <v>42702.437395833331</v>
      </c>
      <c r="T1905" s="10">
        <f t="shared" si="178"/>
        <v>42762.437395833331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0.1</v>
      </c>
      <c r="P1906" s="5">
        <f t="shared" si="175"/>
        <v>25</v>
      </c>
      <c r="Q1906" t="str">
        <f t="shared" si="176"/>
        <v>technology</v>
      </c>
      <c r="R1906" t="str">
        <f t="shared" si="179"/>
        <v>gadgets</v>
      </c>
      <c r="S1906" s="10">
        <f t="shared" si="177"/>
        <v>42326.352094907408</v>
      </c>
      <c r="T1906" s="10">
        <f t="shared" si="178"/>
        <v>42371.352094907408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0.16800000000000001</v>
      </c>
      <c r="P1907" s="5">
        <f t="shared" si="175"/>
        <v>10.5</v>
      </c>
      <c r="Q1907" t="str">
        <f t="shared" si="176"/>
        <v>technology</v>
      </c>
      <c r="R1907" t="str">
        <f t="shared" si="179"/>
        <v>gadgets</v>
      </c>
      <c r="S1907" s="10">
        <f t="shared" si="177"/>
        <v>41859.592523148145</v>
      </c>
      <c r="T1907" s="10">
        <f t="shared" si="178"/>
        <v>41889.592523148145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42.76</v>
      </c>
      <c r="P1908" s="5">
        <f t="shared" si="175"/>
        <v>215.95959595959596</v>
      </c>
      <c r="Q1908" t="str">
        <f t="shared" si="176"/>
        <v>technology</v>
      </c>
      <c r="R1908" t="str">
        <f t="shared" si="179"/>
        <v>gadgets</v>
      </c>
      <c r="S1908" s="10">
        <f t="shared" si="177"/>
        <v>42514.337766203702</v>
      </c>
      <c r="T1908" s="10">
        <f t="shared" si="178"/>
        <v>42544.337766203702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0.28333333333333333</v>
      </c>
      <c r="P1909" s="5">
        <f t="shared" si="175"/>
        <v>21.25</v>
      </c>
      <c r="Q1909" t="str">
        <f t="shared" si="176"/>
        <v>technology</v>
      </c>
      <c r="R1909" t="str">
        <f t="shared" si="179"/>
        <v>gadgets</v>
      </c>
      <c r="S1909" s="10">
        <f t="shared" si="177"/>
        <v>41767.253761574073</v>
      </c>
      <c r="T1909" s="10">
        <f t="shared" si="178"/>
        <v>41782.253761574073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1.7319999999999998</v>
      </c>
      <c r="P1910" s="5">
        <f t="shared" si="175"/>
        <v>108.25</v>
      </c>
      <c r="Q1910" t="str">
        <f t="shared" si="176"/>
        <v>technology</v>
      </c>
      <c r="R1910" t="str">
        <f t="shared" si="179"/>
        <v>gadgets</v>
      </c>
      <c r="S1910" s="10">
        <f t="shared" si="177"/>
        <v>42703.584490740737</v>
      </c>
      <c r="T1910" s="10">
        <f t="shared" si="178"/>
        <v>42733.584490740737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14.111428571428572</v>
      </c>
      <c r="P1911" s="5">
        <f t="shared" si="175"/>
        <v>129.97368421052633</v>
      </c>
      <c r="Q1911" t="str">
        <f t="shared" si="176"/>
        <v>technology</v>
      </c>
      <c r="R1911" t="str">
        <f t="shared" si="179"/>
        <v>gadgets</v>
      </c>
      <c r="S1911" s="10">
        <f t="shared" si="177"/>
        <v>41905.095821759256</v>
      </c>
      <c r="T1911" s="10">
        <f t="shared" si="178"/>
        <v>41935.095821759256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39.395294117647055</v>
      </c>
      <c r="P1912" s="5">
        <f t="shared" si="175"/>
        <v>117.49473684210527</v>
      </c>
      <c r="Q1912" t="str">
        <f t="shared" si="176"/>
        <v>technology</v>
      </c>
      <c r="R1912" t="str">
        <f t="shared" si="179"/>
        <v>gadgets</v>
      </c>
      <c r="S1912" s="10">
        <f t="shared" si="177"/>
        <v>42264.629826388882</v>
      </c>
      <c r="T1912" s="10">
        <f t="shared" si="178"/>
        <v>42308.614583333336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2.3529411764705882E-2</v>
      </c>
      <c r="P1913" s="5">
        <f t="shared" si="175"/>
        <v>10</v>
      </c>
      <c r="Q1913" t="str">
        <f t="shared" si="176"/>
        <v>technology</v>
      </c>
      <c r="R1913" t="str">
        <f t="shared" si="179"/>
        <v>gadgets</v>
      </c>
      <c r="S1913" s="10">
        <f t="shared" si="177"/>
        <v>41829.700624999998</v>
      </c>
      <c r="T1913" s="10">
        <f t="shared" si="178"/>
        <v>41859.700624999998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59.3</v>
      </c>
      <c r="P1914" s="5">
        <f t="shared" si="175"/>
        <v>70.595238095238102</v>
      </c>
      <c r="Q1914" t="str">
        <f t="shared" si="176"/>
        <v>technology</v>
      </c>
      <c r="R1914" t="str">
        <f t="shared" si="179"/>
        <v>gadgets</v>
      </c>
      <c r="S1914" s="10">
        <f t="shared" si="177"/>
        <v>42128.893055555549</v>
      </c>
      <c r="T1914" s="10">
        <f t="shared" si="178"/>
        <v>42158.893055555549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v>
      </c>
      <c r="P1915" s="5">
        <f t="shared" si="175"/>
        <v>24.5</v>
      </c>
      <c r="Q1915" t="str">
        <f t="shared" si="176"/>
        <v>technology</v>
      </c>
      <c r="R1915" t="str">
        <f t="shared" si="179"/>
        <v>gadgets</v>
      </c>
      <c r="S1915" s="10">
        <f t="shared" si="177"/>
        <v>41890.177986111106</v>
      </c>
      <c r="T1915" s="10">
        <f t="shared" si="178"/>
        <v>41920.177986111106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9.0090090090090094</v>
      </c>
      <c r="P1916" s="5">
        <f t="shared" si="175"/>
        <v>30</v>
      </c>
      <c r="Q1916" t="str">
        <f t="shared" si="176"/>
        <v>technology</v>
      </c>
      <c r="R1916" t="str">
        <f t="shared" si="179"/>
        <v>gadgets</v>
      </c>
      <c r="S1916" s="10">
        <f t="shared" si="177"/>
        <v>41928.841122685182</v>
      </c>
      <c r="T1916" s="10">
        <f t="shared" si="178"/>
        <v>41943.832638888889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v>
      </c>
      <c r="P1917" s="5">
        <f t="shared" si="175"/>
        <v>2</v>
      </c>
      <c r="Q1917" t="str">
        <f t="shared" si="176"/>
        <v>technology</v>
      </c>
      <c r="R1917" t="str">
        <f t="shared" si="179"/>
        <v>gadgets</v>
      </c>
      <c r="S1917" s="10">
        <f t="shared" si="177"/>
        <v>41863.715532407405</v>
      </c>
      <c r="T1917" s="10">
        <f t="shared" si="178"/>
        <v>41883.715532407405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0.51</v>
      </c>
      <c r="P1918" s="5">
        <f t="shared" si="175"/>
        <v>17</v>
      </c>
      <c r="Q1918" t="str">
        <f t="shared" si="176"/>
        <v>technology</v>
      </c>
      <c r="R1918" t="str">
        <f t="shared" si="179"/>
        <v>gadgets</v>
      </c>
      <c r="S1918" s="10">
        <f t="shared" si="177"/>
        <v>42656.383969907409</v>
      </c>
      <c r="T1918" s="10">
        <f t="shared" si="178"/>
        <v>42681.425636574073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52.570512820512818</v>
      </c>
      <c r="P1919" s="5">
        <f t="shared" si="175"/>
        <v>2928.9285714285716</v>
      </c>
      <c r="Q1919" t="str">
        <f t="shared" si="176"/>
        <v>technology</v>
      </c>
      <c r="R1919" t="str">
        <f t="shared" si="179"/>
        <v>gadgets</v>
      </c>
      <c r="S1919" s="10">
        <f t="shared" si="177"/>
        <v>42745.93672453703</v>
      </c>
      <c r="T1919" s="10">
        <f t="shared" si="178"/>
        <v>42775.93672453703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v>
      </c>
      <c r="P1920" s="5">
        <f t="shared" si="175"/>
        <v>28.888888888888889</v>
      </c>
      <c r="Q1920" t="str">
        <f t="shared" si="176"/>
        <v>technology</v>
      </c>
      <c r="R1920" t="str">
        <f t="shared" si="179"/>
        <v>gadgets</v>
      </c>
      <c r="S1920" s="10">
        <f t="shared" si="177"/>
        <v>41828.456608796296</v>
      </c>
      <c r="T1920" s="10">
        <f t="shared" si="178"/>
        <v>41863.456608796296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47.4</v>
      </c>
      <c r="P1921" s="5">
        <f t="shared" si="175"/>
        <v>29.625</v>
      </c>
      <c r="Q1921" t="str">
        <f t="shared" si="176"/>
        <v>technology</v>
      </c>
      <c r="R1921" t="str">
        <f t="shared" si="179"/>
        <v>gadgets</v>
      </c>
      <c r="S1921" s="10">
        <f t="shared" si="177"/>
        <v>42113.542233796288</v>
      </c>
      <c r="T1921" s="10">
        <f t="shared" si="178"/>
        <v>42143.542233796288</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43.03</v>
      </c>
      <c r="P1922" s="5">
        <f t="shared" si="175"/>
        <v>40.980952380952381</v>
      </c>
      <c r="Q1922" t="str">
        <f t="shared" si="176"/>
        <v>technology</v>
      </c>
      <c r="R1922" t="str">
        <f t="shared" si="179"/>
        <v>gadgets</v>
      </c>
      <c r="S1922" s="10">
        <f t="shared" si="177"/>
        <v>42270.54237268518</v>
      </c>
      <c r="T1922" s="10">
        <f t="shared" si="178"/>
        <v>42298.624999999993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E1923/D1923*100</f>
        <v>136.80000000000001</v>
      </c>
      <c r="P1923" s="5">
        <f t="shared" ref="P1923:P1986" si="181">IFERROR(E1923/L1923,0)</f>
        <v>54</v>
      </c>
      <c r="Q1923" t="str">
        <f t="shared" ref="Q1923:Q1986" si="182">LEFT(N1923,SEARCH("/",N1923)-1)</f>
        <v>music</v>
      </c>
      <c r="R1923" t="str">
        <f t="shared" si="179"/>
        <v>indie rock</v>
      </c>
      <c r="S1923" s="10">
        <f t="shared" ref="S1923:S1986" si="183">J1923/60/60/24+DATE(1970,1,1)-8/24</f>
        <v>41073.888229166667</v>
      </c>
      <c r="T1923" s="10">
        <f t="shared" ref="T1923:T1986" si="184">I1923/60/60/24+DATE(1970,1,1)-8/24</f>
        <v>41103.888229166667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5">
        <f t="shared" si="181"/>
        <v>36.109375</v>
      </c>
      <c r="Q1924" t="str">
        <f t="shared" si="182"/>
        <v>music</v>
      </c>
      <c r="R1924" t="str">
        <f t="shared" ref="R1924:R1987" si="185">RIGHT(N1924,LEN(N1924)-SEARCH("/",N1924))</f>
        <v>indie rock</v>
      </c>
      <c r="S1924" s="10">
        <f t="shared" si="183"/>
        <v>41589.922534722216</v>
      </c>
      <c r="T1924" s="10">
        <f t="shared" si="184"/>
        <v>41619.922534722216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240.79999999999998</v>
      </c>
      <c r="P1925" s="5">
        <f t="shared" si="181"/>
        <v>23.153846153846153</v>
      </c>
      <c r="Q1925" t="str">
        <f t="shared" si="182"/>
        <v>music</v>
      </c>
      <c r="R1925" t="str">
        <f t="shared" si="185"/>
        <v>indie rock</v>
      </c>
      <c r="S1925" s="10">
        <f t="shared" si="183"/>
        <v>40772.515416666662</v>
      </c>
      <c r="T1925" s="10">
        <f t="shared" si="184"/>
        <v>40812.874305555553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5">
        <f t="shared" si="181"/>
        <v>104</v>
      </c>
      <c r="Q1926" t="str">
        <f t="shared" si="182"/>
        <v>music</v>
      </c>
      <c r="R1926" t="str">
        <f t="shared" si="185"/>
        <v>indie rock</v>
      </c>
      <c r="S1926" s="10">
        <f t="shared" si="183"/>
        <v>41626.427719907406</v>
      </c>
      <c r="T1926" s="10">
        <f t="shared" si="184"/>
        <v>41654.481249999997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5">
        <f t="shared" si="181"/>
        <v>31.826923076923077</v>
      </c>
      <c r="Q1927" t="str">
        <f t="shared" si="182"/>
        <v>music</v>
      </c>
      <c r="R1927" t="str">
        <f t="shared" si="185"/>
        <v>indie rock</v>
      </c>
      <c r="S1927" s="10">
        <f t="shared" si="183"/>
        <v>41535.568148148144</v>
      </c>
      <c r="T1927" s="10">
        <f t="shared" si="184"/>
        <v>41557.666666666664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195.37933333333334</v>
      </c>
      <c r="P1928" s="5">
        <f t="shared" si="181"/>
        <v>27.3896261682243</v>
      </c>
      <c r="Q1928" t="str">
        <f t="shared" si="182"/>
        <v>music</v>
      </c>
      <c r="R1928" t="str">
        <f t="shared" si="185"/>
        <v>indie rock</v>
      </c>
      <c r="S1928" s="10">
        <f t="shared" si="183"/>
        <v>40456.621018518512</v>
      </c>
      <c r="T1928" s="10">
        <f t="shared" si="184"/>
        <v>40483.68472222222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5">
        <f t="shared" si="181"/>
        <v>56.363636363636367</v>
      </c>
      <c r="Q1929" t="str">
        <f t="shared" si="182"/>
        <v>music</v>
      </c>
      <c r="R1929" t="str">
        <f t="shared" si="185"/>
        <v>indie rock</v>
      </c>
      <c r="S1929" s="10">
        <f t="shared" si="183"/>
        <v>40960.528229166666</v>
      </c>
      <c r="T1929" s="10">
        <f t="shared" si="184"/>
        <v>40975.874305555553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5">
        <f t="shared" si="181"/>
        <v>77.352941176470594</v>
      </c>
      <c r="Q1930" t="str">
        <f t="shared" si="182"/>
        <v>music</v>
      </c>
      <c r="R1930" t="str">
        <f t="shared" si="185"/>
        <v>indie rock</v>
      </c>
      <c r="S1930" s="10">
        <f t="shared" si="183"/>
        <v>41371.314745370371</v>
      </c>
      <c r="T1930" s="10">
        <f t="shared" si="184"/>
        <v>41401.314745370371</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5">
        <f t="shared" si="181"/>
        <v>42.8</v>
      </c>
      <c r="Q1931" t="str">
        <f t="shared" si="182"/>
        <v>music</v>
      </c>
      <c r="R1931" t="str">
        <f t="shared" si="185"/>
        <v>indie rock</v>
      </c>
      <c r="S1931" s="10">
        <f t="shared" si="183"/>
        <v>40686.688263888886</v>
      </c>
      <c r="T1931" s="10">
        <f t="shared" si="184"/>
        <v>40728.688263888886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5">
        <f t="shared" si="181"/>
        <v>48.846153846153847</v>
      </c>
      <c r="Q1932" t="str">
        <f t="shared" si="182"/>
        <v>music</v>
      </c>
      <c r="R1932" t="str">
        <f t="shared" si="185"/>
        <v>indie rock</v>
      </c>
      <c r="S1932" s="10">
        <f t="shared" si="183"/>
        <v>41402.225486111107</v>
      </c>
      <c r="T1932" s="10">
        <f t="shared" si="184"/>
        <v>41462.225486111107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5">
        <f t="shared" si="181"/>
        <v>48.240400000000001</v>
      </c>
      <c r="Q1933" t="str">
        <f t="shared" si="182"/>
        <v>music</v>
      </c>
      <c r="R1933" t="str">
        <f t="shared" si="185"/>
        <v>indie rock</v>
      </c>
      <c r="S1933" s="10">
        <f t="shared" si="183"/>
        <v>41037.559131944443</v>
      </c>
      <c r="T1933" s="10">
        <f t="shared" si="184"/>
        <v>41050.8125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5">
        <f t="shared" si="181"/>
        <v>70.212500000000006</v>
      </c>
      <c r="Q1934" t="str">
        <f t="shared" si="182"/>
        <v>music</v>
      </c>
      <c r="R1934" t="str">
        <f t="shared" si="185"/>
        <v>indie rock</v>
      </c>
      <c r="S1934" s="10">
        <f t="shared" si="183"/>
        <v>40911.476539351846</v>
      </c>
      <c r="T1934" s="10">
        <f t="shared" si="184"/>
        <v>40932.476539351846</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172.43333333333334</v>
      </c>
      <c r="P1935" s="5">
        <f t="shared" si="181"/>
        <v>94.054545454545448</v>
      </c>
      <c r="Q1935" t="str">
        <f t="shared" si="182"/>
        <v>music</v>
      </c>
      <c r="R1935" t="str">
        <f t="shared" si="185"/>
        <v>indie rock</v>
      </c>
      <c r="S1935" s="10">
        <f t="shared" si="183"/>
        <v>41878.797534722216</v>
      </c>
      <c r="T1935" s="10">
        <f t="shared" si="184"/>
        <v>41908.797534722216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123.61999999999999</v>
      </c>
      <c r="P1936" s="5">
        <f t="shared" si="181"/>
        <v>80.272727272727266</v>
      </c>
      <c r="Q1936" t="str">
        <f t="shared" si="182"/>
        <v>music</v>
      </c>
      <c r="R1936" t="str">
        <f t="shared" si="185"/>
        <v>indie rock</v>
      </c>
      <c r="S1936" s="10">
        <f t="shared" si="183"/>
        <v>40865.533807870372</v>
      </c>
      <c r="T1936" s="10">
        <f t="shared" si="184"/>
        <v>40901.875</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v>
      </c>
      <c r="P1937" s="5">
        <f t="shared" si="181"/>
        <v>54.2</v>
      </c>
      <c r="Q1937" t="str">
        <f t="shared" si="182"/>
        <v>music</v>
      </c>
      <c r="R1937" t="str">
        <f t="shared" si="185"/>
        <v>indie rock</v>
      </c>
      <c r="S1937" s="10">
        <f t="shared" si="183"/>
        <v>41773.59920138889</v>
      </c>
      <c r="T1937" s="10">
        <f t="shared" si="184"/>
        <v>41810.874305555553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5">
        <f t="shared" si="181"/>
        <v>60.26903448275862</v>
      </c>
      <c r="Q1938" t="str">
        <f t="shared" si="182"/>
        <v>music</v>
      </c>
      <c r="R1938" t="str">
        <f t="shared" si="185"/>
        <v>indie rock</v>
      </c>
      <c r="S1938" s="10">
        <f t="shared" si="183"/>
        <v>40852.55636574074</v>
      </c>
      <c r="T1938" s="10">
        <f t="shared" si="184"/>
        <v>40882.915972222218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187.245</v>
      </c>
      <c r="P1939" s="5">
        <f t="shared" si="181"/>
        <v>38.740344827586206</v>
      </c>
      <c r="Q1939" t="str">
        <f t="shared" si="182"/>
        <v>music</v>
      </c>
      <c r="R1939" t="str">
        <f t="shared" si="185"/>
        <v>indie rock</v>
      </c>
      <c r="S1939" s="10">
        <f t="shared" si="183"/>
        <v>41058.78565972222</v>
      </c>
      <c r="T1939" s="10">
        <f t="shared" si="184"/>
        <v>41074.832638888889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115.93333333333334</v>
      </c>
      <c r="P1940" s="5">
        <f t="shared" si="181"/>
        <v>152.54385964912279</v>
      </c>
      <c r="Q1940" t="str">
        <f t="shared" si="182"/>
        <v>music</v>
      </c>
      <c r="R1940" t="str">
        <f t="shared" si="185"/>
        <v>indie rock</v>
      </c>
      <c r="S1940" s="10">
        <f t="shared" si="183"/>
        <v>41425.92628472222</v>
      </c>
      <c r="T1940" s="10">
        <f t="shared" si="184"/>
        <v>41456.875</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5">
        <f t="shared" si="181"/>
        <v>115.3125</v>
      </c>
      <c r="Q1941" t="str">
        <f t="shared" si="182"/>
        <v>music</v>
      </c>
      <c r="R1941" t="str">
        <f t="shared" si="185"/>
        <v>indie rock</v>
      </c>
      <c r="S1941" s="10">
        <f t="shared" si="183"/>
        <v>41313.651712962957</v>
      </c>
      <c r="T1941" s="10">
        <f t="shared" si="184"/>
        <v>41343.610046296293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5">
        <f t="shared" si="181"/>
        <v>35.838709677419352</v>
      </c>
      <c r="Q1942" t="str">
        <f t="shared" si="182"/>
        <v>music</v>
      </c>
      <c r="R1942" t="str">
        <f t="shared" si="185"/>
        <v>indie rock</v>
      </c>
      <c r="S1942" s="10">
        <f t="shared" si="183"/>
        <v>40670.173993055556</v>
      </c>
      <c r="T1942" s="10">
        <f t="shared" si="184"/>
        <v>40708.832638888889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5">
        <f t="shared" si="181"/>
        <v>64.570118779438872</v>
      </c>
      <c r="Q1943" t="str">
        <f t="shared" si="182"/>
        <v>technology</v>
      </c>
      <c r="R1943" t="str">
        <f t="shared" si="185"/>
        <v>hardware</v>
      </c>
      <c r="S1943" s="10">
        <f t="shared" si="183"/>
        <v>41743.95753472222</v>
      </c>
      <c r="T1943" s="10">
        <f t="shared" si="184"/>
        <v>41773.95753472222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5">
        <f t="shared" si="181"/>
        <v>87.436000000000007</v>
      </c>
      <c r="Q1944" t="str">
        <f t="shared" si="182"/>
        <v>technology</v>
      </c>
      <c r="R1944" t="str">
        <f t="shared" si="185"/>
        <v>hardware</v>
      </c>
      <c r="S1944" s="10">
        <f t="shared" si="183"/>
        <v>40638.494675925926</v>
      </c>
      <c r="T1944" s="10">
        <f t="shared" si="184"/>
        <v>40728.494675925926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5">
        <f t="shared" si="181"/>
        <v>68.815577078288939</v>
      </c>
      <c r="Q1945" t="str">
        <f t="shared" si="182"/>
        <v>technology</v>
      </c>
      <c r="R1945" t="str">
        <f t="shared" si="185"/>
        <v>hardware</v>
      </c>
      <c r="S1945" s="10">
        <f t="shared" si="183"/>
        <v>42547.936527777776</v>
      </c>
      <c r="T1945" s="10">
        <f t="shared" si="184"/>
        <v>42592.936527777776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788.05550000000005</v>
      </c>
      <c r="P1946" s="5">
        <f t="shared" si="181"/>
        <v>176.200223588597</v>
      </c>
      <c r="Q1946" t="str">
        <f t="shared" si="182"/>
        <v>technology</v>
      </c>
      <c r="R1946" t="str">
        <f t="shared" si="185"/>
        <v>hardware</v>
      </c>
      <c r="S1946" s="10">
        <f t="shared" si="183"/>
        <v>41730.251041666663</v>
      </c>
      <c r="T1946" s="10">
        <f t="shared" si="184"/>
        <v>41760.251041666663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348.01799999999997</v>
      </c>
      <c r="P1947" s="5">
        <f t="shared" si="181"/>
        <v>511.79117647058825</v>
      </c>
      <c r="Q1947" t="str">
        <f t="shared" si="182"/>
        <v>technology</v>
      </c>
      <c r="R1947" t="str">
        <f t="shared" si="185"/>
        <v>hardware</v>
      </c>
      <c r="S1947" s="10">
        <f t="shared" si="183"/>
        <v>42156.918495370373</v>
      </c>
      <c r="T1947" s="10">
        <f t="shared" si="184"/>
        <v>42196.918495370373</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5">
        <f t="shared" si="181"/>
        <v>160.44285714285715</v>
      </c>
      <c r="Q1948" t="str">
        <f t="shared" si="182"/>
        <v>technology</v>
      </c>
      <c r="R1948" t="str">
        <f t="shared" si="185"/>
        <v>hardware</v>
      </c>
      <c r="S1948" s="10">
        <f t="shared" si="183"/>
        <v>41688.816678240735</v>
      </c>
      <c r="T1948" s="10">
        <f t="shared" si="184"/>
        <v>41748.775011574071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5">
        <f t="shared" si="181"/>
        <v>35.003043478260871</v>
      </c>
      <c r="Q1949" t="str">
        <f t="shared" si="182"/>
        <v>technology</v>
      </c>
      <c r="R1949" t="str">
        <f t="shared" si="185"/>
        <v>hardware</v>
      </c>
      <c r="S1949" s="10">
        <f t="shared" si="183"/>
        <v>40102.584722222222</v>
      </c>
      <c r="T1949" s="10">
        <f t="shared" si="184"/>
        <v>40139.915972222218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5">
        <f t="shared" si="181"/>
        <v>188.50671378091872</v>
      </c>
      <c r="Q1950" t="str">
        <f t="shared" si="182"/>
        <v>technology</v>
      </c>
      <c r="R1950" t="str">
        <f t="shared" si="185"/>
        <v>hardware</v>
      </c>
      <c r="S1950" s="10">
        <f t="shared" si="183"/>
        <v>42473.270937499998</v>
      </c>
      <c r="T1950" s="10">
        <f t="shared" si="184"/>
        <v>42527.376388888886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106.00260000000002</v>
      </c>
      <c r="P1951" s="5">
        <f t="shared" si="181"/>
        <v>56.204984093319197</v>
      </c>
      <c r="Q1951" t="str">
        <f t="shared" si="182"/>
        <v>technology</v>
      </c>
      <c r="R1951" t="str">
        <f t="shared" si="185"/>
        <v>hardware</v>
      </c>
      <c r="S1951" s="10">
        <f t="shared" si="183"/>
        <v>41800.089710648142</v>
      </c>
      <c r="T1951" s="10">
        <f t="shared" si="184"/>
        <v>41830.089710648142</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5">
        <f t="shared" si="181"/>
        <v>51.3054157782516</v>
      </c>
      <c r="Q1952" t="str">
        <f t="shared" si="182"/>
        <v>technology</v>
      </c>
      <c r="R1952" t="str">
        <f t="shared" si="185"/>
        <v>hardware</v>
      </c>
      <c r="S1952" s="10">
        <f t="shared" si="183"/>
        <v>40623.848067129627</v>
      </c>
      <c r="T1952" s="10">
        <f t="shared" si="184"/>
        <v>40654.848067129627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5">
        <f t="shared" si="181"/>
        <v>127.36450839328538</v>
      </c>
      <c r="Q1953" t="str">
        <f t="shared" si="182"/>
        <v>technology</v>
      </c>
      <c r="R1953" t="str">
        <f t="shared" si="185"/>
        <v>hardware</v>
      </c>
      <c r="S1953" s="10">
        <f t="shared" si="183"/>
        <v>42651.087233796294</v>
      </c>
      <c r="T1953" s="10">
        <f t="shared" si="184"/>
        <v>42681.128900462958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198.47237142857145</v>
      </c>
      <c r="P1954" s="5">
        <f t="shared" si="181"/>
        <v>101.85532258064516</v>
      </c>
      <c r="Q1954" t="str">
        <f t="shared" si="182"/>
        <v>technology</v>
      </c>
      <c r="R1954" t="str">
        <f t="shared" si="185"/>
        <v>hardware</v>
      </c>
      <c r="S1954" s="10">
        <f t="shared" si="183"/>
        <v>41526.273321759254</v>
      </c>
      <c r="T1954" s="10">
        <f t="shared" si="184"/>
        <v>41563.273321759254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225.94666666666666</v>
      </c>
      <c r="P1955" s="5">
        <f t="shared" si="181"/>
        <v>230.55782312925169</v>
      </c>
      <c r="Q1955" t="str">
        <f t="shared" si="182"/>
        <v>technology</v>
      </c>
      <c r="R1955" t="str">
        <f t="shared" si="185"/>
        <v>hardware</v>
      </c>
      <c r="S1955" s="10">
        <f t="shared" si="183"/>
        <v>40940.866493055553</v>
      </c>
      <c r="T1955" s="10">
        <f t="shared" si="184"/>
        <v>40969.791666666664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698.94800000000009</v>
      </c>
      <c r="P1956" s="5">
        <f t="shared" si="181"/>
        <v>842.10602409638557</v>
      </c>
      <c r="Q1956" t="str">
        <f t="shared" si="182"/>
        <v>technology</v>
      </c>
      <c r="R1956" t="str">
        <f t="shared" si="185"/>
        <v>hardware</v>
      </c>
      <c r="S1956" s="10">
        <f t="shared" si="183"/>
        <v>42394.247407407405</v>
      </c>
      <c r="T1956" s="10">
        <f t="shared" si="184"/>
        <v>42440.874999999993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5">
        <f t="shared" si="181"/>
        <v>577.27593103448271</v>
      </c>
      <c r="Q1957" t="str">
        <f t="shared" si="182"/>
        <v>technology</v>
      </c>
      <c r="R1957" t="str">
        <f t="shared" si="185"/>
        <v>hardware</v>
      </c>
      <c r="S1957" s="10">
        <f t="shared" si="183"/>
        <v>41019.938437500001</v>
      </c>
      <c r="T1957" s="10">
        <f t="shared" si="184"/>
        <v>41052.458333333328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v>
      </c>
      <c r="P1958" s="5">
        <f t="shared" si="181"/>
        <v>483.34246575342468</v>
      </c>
      <c r="Q1958" t="str">
        <f t="shared" si="182"/>
        <v>technology</v>
      </c>
      <c r="R1958" t="str">
        <f t="shared" si="185"/>
        <v>hardware</v>
      </c>
      <c r="S1958" s="10">
        <f t="shared" si="183"/>
        <v>42067.59033564815</v>
      </c>
      <c r="T1958" s="10">
        <f t="shared" si="184"/>
        <v>42112.548668981479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167.50470000000001</v>
      </c>
      <c r="P1959" s="5">
        <f t="shared" si="181"/>
        <v>76.138500000000008</v>
      </c>
      <c r="Q1959" t="str">
        <f t="shared" si="182"/>
        <v>technology</v>
      </c>
      <c r="R1959" t="str">
        <f t="shared" si="185"/>
        <v>hardware</v>
      </c>
      <c r="S1959" s="10">
        <f t="shared" si="183"/>
        <v>41178.765196759254</v>
      </c>
      <c r="T1959" s="10">
        <f t="shared" si="184"/>
        <v>41208.765196759254</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5">
        <f t="shared" si="181"/>
        <v>74.107684365781708</v>
      </c>
      <c r="Q1960" t="str">
        <f t="shared" si="182"/>
        <v>technology</v>
      </c>
      <c r="R1960" t="str">
        <f t="shared" si="185"/>
        <v>hardware</v>
      </c>
      <c r="S1960" s="10">
        <f t="shared" si="183"/>
        <v>41326.654641203699</v>
      </c>
      <c r="T1960" s="10">
        <f t="shared" si="184"/>
        <v>41356.612974537034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156.73439999999999</v>
      </c>
      <c r="P1961" s="5">
        <f t="shared" si="181"/>
        <v>36.965660377358489</v>
      </c>
      <c r="Q1961" t="str">
        <f t="shared" si="182"/>
        <v>technology</v>
      </c>
      <c r="R1961" t="str">
        <f t="shared" si="185"/>
        <v>hardware</v>
      </c>
      <c r="S1961" s="10">
        <f t="shared" si="183"/>
        <v>41871.51226851852</v>
      </c>
      <c r="T1961" s="10">
        <f t="shared" si="184"/>
        <v>41912.666666666664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117.90285714285716</v>
      </c>
      <c r="P1962" s="5">
        <f t="shared" si="181"/>
        <v>2500.969696969697</v>
      </c>
      <c r="Q1962" t="str">
        <f t="shared" si="182"/>
        <v>technology</v>
      </c>
      <c r="R1962" t="str">
        <f t="shared" si="185"/>
        <v>hardware</v>
      </c>
      <c r="S1962" s="10">
        <f t="shared" si="183"/>
        <v>41964.029409722221</v>
      </c>
      <c r="T1962" s="10">
        <f t="shared" si="184"/>
        <v>41994.029409722221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1105.3811999999998</v>
      </c>
      <c r="P1963" s="5">
        <f t="shared" si="181"/>
        <v>67.690214329454989</v>
      </c>
      <c r="Q1963" t="str">
        <f t="shared" si="182"/>
        <v>technology</v>
      </c>
      <c r="R1963" t="str">
        <f t="shared" si="185"/>
        <v>hardware</v>
      </c>
      <c r="S1963" s="10">
        <f t="shared" si="183"/>
        <v>41147.861307870371</v>
      </c>
      <c r="T1963" s="10">
        <f t="shared" si="184"/>
        <v>41187.832638888889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192.92499999999998</v>
      </c>
      <c r="P1964" s="5">
        <f t="shared" si="181"/>
        <v>63.04738562091503</v>
      </c>
      <c r="Q1964" t="str">
        <f t="shared" si="182"/>
        <v>technology</v>
      </c>
      <c r="R1964" t="str">
        <f t="shared" si="185"/>
        <v>hardware</v>
      </c>
      <c r="S1964" s="10">
        <f t="shared" si="183"/>
        <v>41742.447175925925</v>
      </c>
      <c r="T1964" s="10">
        <f t="shared" si="184"/>
        <v>41772.447175925925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5">
        <f t="shared" si="181"/>
        <v>117.6</v>
      </c>
      <c r="Q1965" t="str">
        <f t="shared" si="182"/>
        <v>technology</v>
      </c>
      <c r="R1965" t="str">
        <f t="shared" si="185"/>
        <v>hardware</v>
      </c>
      <c r="S1965" s="10">
        <f t="shared" si="183"/>
        <v>41863.096458333333</v>
      </c>
      <c r="T1965" s="10">
        <f t="shared" si="184"/>
        <v>41898.096458333333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259.57748878923763</v>
      </c>
      <c r="P1966" s="5">
        <f t="shared" si="181"/>
        <v>180.75185011709601</v>
      </c>
      <c r="Q1966" t="str">
        <f t="shared" si="182"/>
        <v>technology</v>
      </c>
      <c r="R1966" t="str">
        <f t="shared" si="185"/>
        <v>hardware</v>
      </c>
      <c r="S1966" s="10">
        <f t="shared" si="183"/>
        <v>42451.939490740733</v>
      </c>
      <c r="T1966" s="10">
        <f t="shared" si="184"/>
        <v>42481.939490740733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262.27999999999997</v>
      </c>
      <c r="P1967" s="5">
        <f t="shared" si="181"/>
        <v>127.32038834951456</v>
      </c>
      <c r="Q1967" t="str">
        <f t="shared" si="182"/>
        <v>technology</v>
      </c>
      <c r="R1967" t="str">
        <f t="shared" si="185"/>
        <v>hardware</v>
      </c>
      <c r="S1967" s="10">
        <f t="shared" si="183"/>
        <v>40897.755902777775</v>
      </c>
      <c r="T1967" s="10">
        <f t="shared" si="184"/>
        <v>40919.708333333328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5">
        <f t="shared" si="181"/>
        <v>136.6444745538665</v>
      </c>
      <c r="Q1968" t="str">
        <f t="shared" si="182"/>
        <v>technology</v>
      </c>
      <c r="R1968" t="str">
        <f t="shared" si="185"/>
        <v>hardware</v>
      </c>
      <c r="S1968" s="10">
        <f t="shared" si="183"/>
        <v>41835.207152777773</v>
      </c>
      <c r="T1968" s="10">
        <f t="shared" si="184"/>
        <v>41865.207152777773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370.13</v>
      </c>
      <c r="P1969" s="5">
        <f t="shared" si="181"/>
        <v>182.78024691358024</v>
      </c>
      <c r="Q1969" t="str">
        <f t="shared" si="182"/>
        <v>technology</v>
      </c>
      <c r="R1969" t="str">
        <f t="shared" si="185"/>
        <v>hardware</v>
      </c>
      <c r="S1969" s="10">
        <f t="shared" si="183"/>
        <v>41730.330196759256</v>
      </c>
      <c r="T1969" s="10">
        <f t="shared" si="184"/>
        <v>41760.330196759256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5">
        <f t="shared" si="181"/>
        <v>279.37843137254902</v>
      </c>
      <c r="Q1970" t="str">
        <f t="shared" si="182"/>
        <v>technology</v>
      </c>
      <c r="R1970" t="str">
        <f t="shared" si="185"/>
        <v>hardware</v>
      </c>
      <c r="S1970" s="10">
        <f t="shared" si="183"/>
        <v>42676.253645833327</v>
      </c>
      <c r="T1970" s="10">
        <f t="shared" si="184"/>
        <v>42707.295312499999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579.08000000000004</v>
      </c>
      <c r="P1971" s="5">
        <f t="shared" si="181"/>
        <v>61.375728669846318</v>
      </c>
      <c r="Q1971" t="str">
        <f t="shared" si="182"/>
        <v>technology</v>
      </c>
      <c r="R1971" t="str">
        <f t="shared" si="185"/>
        <v>hardware</v>
      </c>
      <c r="S1971" s="10">
        <f t="shared" si="183"/>
        <v>42557.459120370368</v>
      </c>
      <c r="T1971" s="10">
        <f t="shared" si="184"/>
        <v>42587.459120370368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5">
        <f t="shared" si="181"/>
        <v>80.727532097004286</v>
      </c>
      <c r="Q1972" t="str">
        <f t="shared" si="182"/>
        <v>technology</v>
      </c>
      <c r="R1972" t="str">
        <f t="shared" si="185"/>
        <v>hardware</v>
      </c>
      <c r="S1972" s="10">
        <f t="shared" si="183"/>
        <v>41323.859965277778</v>
      </c>
      <c r="T1972" s="10">
        <f t="shared" si="184"/>
        <v>41383.818298611113</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263.02771750000005</v>
      </c>
      <c r="P1973" s="5">
        <f t="shared" si="181"/>
        <v>272.35590732591254</v>
      </c>
      <c r="Q1973" t="str">
        <f t="shared" si="182"/>
        <v>technology</v>
      </c>
      <c r="R1973" t="str">
        <f t="shared" si="185"/>
        <v>hardware</v>
      </c>
      <c r="S1973" s="10">
        <f t="shared" si="183"/>
        <v>41561.16737268518</v>
      </c>
      <c r="T1973" s="10">
        <f t="shared" si="184"/>
        <v>41592.833333333328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674.48</v>
      </c>
      <c r="P1974" s="5">
        <f t="shared" si="181"/>
        <v>70.848739495798313</v>
      </c>
      <c r="Q1974" t="str">
        <f t="shared" si="182"/>
        <v>technology</v>
      </c>
      <c r="R1974" t="str">
        <f t="shared" si="185"/>
        <v>hardware</v>
      </c>
      <c r="S1974" s="10">
        <f t="shared" si="183"/>
        <v>41200.678749999999</v>
      </c>
      <c r="T1974" s="10">
        <f t="shared" si="184"/>
        <v>41230.720416666663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256.83081313131316</v>
      </c>
      <c r="P1975" s="5">
        <f t="shared" si="181"/>
        <v>247.94003412969283</v>
      </c>
      <c r="Q1975" t="str">
        <f t="shared" si="182"/>
        <v>technology</v>
      </c>
      <c r="R1975" t="str">
        <f t="shared" si="185"/>
        <v>hardware</v>
      </c>
      <c r="S1975" s="10">
        <f t="shared" si="183"/>
        <v>42549.389629629623</v>
      </c>
      <c r="T1975" s="10">
        <f t="shared" si="184"/>
        <v>42587.958333333336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375.49599999999998</v>
      </c>
      <c r="P1976" s="5">
        <f t="shared" si="181"/>
        <v>186.81393034825871</v>
      </c>
      <c r="Q1976" t="str">
        <f t="shared" si="182"/>
        <v>technology</v>
      </c>
      <c r="R1976" t="str">
        <f t="shared" si="185"/>
        <v>hardware</v>
      </c>
      <c r="S1976" s="10">
        <f t="shared" si="183"/>
        <v>41445.000798611109</v>
      </c>
      <c r="T1976" s="10">
        <f t="shared" si="184"/>
        <v>41505.000798611109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208.70837499999996</v>
      </c>
      <c r="P1977" s="5">
        <f t="shared" si="181"/>
        <v>131.98948616600788</v>
      </c>
      <c r="Q1977" t="str">
        <f t="shared" si="182"/>
        <v>technology</v>
      </c>
      <c r="R1977" t="str">
        <f t="shared" si="185"/>
        <v>hardware</v>
      </c>
      <c r="S1977" s="10">
        <f t="shared" si="183"/>
        <v>41313.42188657407</v>
      </c>
      <c r="T1977" s="10">
        <f t="shared" si="184"/>
        <v>41343.42188657407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v>
      </c>
      <c r="P1978" s="5">
        <f t="shared" si="181"/>
        <v>29.310782241014799</v>
      </c>
      <c r="Q1978" t="str">
        <f t="shared" si="182"/>
        <v>technology</v>
      </c>
      <c r="R1978" t="str">
        <f t="shared" si="185"/>
        <v>hardware</v>
      </c>
      <c r="S1978" s="10">
        <f t="shared" si="183"/>
        <v>41438.566261574073</v>
      </c>
      <c r="T1978" s="10">
        <f t="shared" si="184"/>
        <v>41468.566261574073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402.33</v>
      </c>
      <c r="P1979" s="5">
        <f t="shared" si="181"/>
        <v>245.02436053593178</v>
      </c>
      <c r="Q1979" t="str">
        <f t="shared" si="182"/>
        <v>technology</v>
      </c>
      <c r="R1979" t="str">
        <f t="shared" si="185"/>
        <v>hardware</v>
      </c>
      <c r="S1979" s="10">
        <f t="shared" si="183"/>
        <v>42310.883564814816</v>
      </c>
      <c r="T1979" s="10">
        <f t="shared" si="184"/>
        <v>42356.999305555553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1026.8451399999999</v>
      </c>
      <c r="P1980" s="5">
        <f t="shared" si="181"/>
        <v>1323.2540463917526</v>
      </c>
      <c r="Q1980" t="str">
        <f t="shared" si="182"/>
        <v>technology</v>
      </c>
      <c r="R1980" t="str">
        <f t="shared" si="185"/>
        <v>hardware</v>
      </c>
      <c r="S1980" s="10">
        <f t="shared" si="183"/>
        <v>41038.892268518517</v>
      </c>
      <c r="T1980" s="10">
        <f t="shared" si="184"/>
        <v>41071.958333333328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5">
        <f t="shared" si="181"/>
        <v>282.65966789667897</v>
      </c>
      <c r="Q1981" t="str">
        <f t="shared" si="182"/>
        <v>technology</v>
      </c>
      <c r="R1981" t="str">
        <f t="shared" si="185"/>
        <v>hardware</v>
      </c>
      <c r="S1981" s="10">
        <f t="shared" si="183"/>
        <v>42290.12668981481</v>
      </c>
      <c r="T1981" s="10">
        <f t="shared" si="184"/>
        <v>42326.874305555553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354.82402000000002</v>
      </c>
      <c r="P1982" s="5">
        <f t="shared" si="181"/>
        <v>91.214401028277635</v>
      </c>
      <c r="Q1982" t="str">
        <f t="shared" si="182"/>
        <v>technology</v>
      </c>
      <c r="R1982" t="str">
        <f t="shared" si="185"/>
        <v>hardware</v>
      </c>
      <c r="S1982" s="10">
        <f t="shared" si="183"/>
        <v>42423.209050925921</v>
      </c>
      <c r="T1982" s="10">
        <f t="shared" si="184"/>
        <v>42463.167384259257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5.08</v>
      </c>
      <c r="P1983" s="5">
        <f t="shared" si="181"/>
        <v>31.75</v>
      </c>
      <c r="Q1983" t="str">
        <f t="shared" si="182"/>
        <v>photography</v>
      </c>
      <c r="R1983" t="str">
        <f t="shared" si="185"/>
        <v>people</v>
      </c>
      <c r="S1983" s="10">
        <f t="shared" si="183"/>
        <v>41799.391956018517</v>
      </c>
      <c r="T1983" s="10">
        <f t="shared" si="184"/>
        <v>41829.391956018517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5">
        <f t="shared" si="181"/>
        <v>0</v>
      </c>
      <c r="Q1984" t="str">
        <f t="shared" si="182"/>
        <v>photography</v>
      </c>
      <c r="R1984" t="str">
        <f t="shared" si="185"/>
        <v>people</v>
      </c>
      <c r="S1984" s="10">
        <f t="shared" si="183"/>
        <v>42678.253321759257</v>
      </c>
      <c r="T1984" s="10">
        <f t="shared" si="184"/>
        <v>42708.294988425921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4.3</v>
      </c>
      <c r="P1985" s="5">
        <f t="shared" si="181"/>
        <v>88.6875</v>
      </c>
      <c r="Q1985" t="str">
        <f t="shared" si="182"/>
        <v>photography</v>
      </c>
      <c r="R1985" t="str">
        <f t="shared" si="185"/>
        <v>people</v>
      </c>
      <c r="S1985" s="10">
        <f t="shared" si="183"/>
        <v>42592.678449074076</v>
      </c>
      <c r="T1985" s="10">
        <f t="shared" si="184"/>
        <v>42614.958333333336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21.146666666666665</v>
      </c>
      <c r="P1986" s="5">
        <f t="shared" si="181"/>
        <v>453.14285714285717</v>
      </c>
      <c r="Q1986" t="str">
        <f t="shared" si="182"/>
        <v>photography</v>
      </c>
      <c r="R1986" t="str">
        <f t="shared" si="185"/>
        <v>people</v>
      </c>
      <c r="S1986" s="10">
        <f t="shared" si="183"/>
        <v>41913.456956018512</v>
      </c>
      <c r="T1986" s="10">
        <f t="shared" si="184"/>
        <v>41973.498622685183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E1987/D1987*100</f>
        <v>3.1875</v>
      </c>
      <c r="P1987" s="5">
        <f t="shared" ref="P1987:P2050" si="187">IFERROR(E1987/L1987,0)</f>
        <v>12.75</v>
      </c>
      <c r="Q1987" t="str">
        <f t="shared" ref="Q1987:Q2050" si="188">LEFT(N1987,SEARCH("/",N1987)-1)</f>
        <v>photography</v>
      </c>
      <c r="R1987" t="str">
        <f t="shared" si="185"/>
        <v>people</v>
      </c>
      <c r="S1987" s="10">
        <f t="shared" ref="S1987:S2050" si="189">J1987/60/60/24+DATE(1970,1,1)-8/24</f>
        <v>42555.365405092591</v>
      </c>
      <c r="T1987" s="10">
        <f t="shared" ref="T1987:T2050" si="190">I1987/60/60/24+DATE(1970,1,1)-8/24</f>
        <v>42584.624999999993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0.05</v>
      </c>
      <c r="P1988" s="5">
        <f t="shared" si="187"/>
        <v>1</v>
      </c>
      <c r="Q1988" t="str">
        <f t="shared" si="188"/>
        <v>photography</v>
      </c>
      <c r="R1988" t="str">
        <f t="shared" ref="R1988:R2051" si="191">RIGHT(N1988,LEN(N1988)-SEARCH("/",N1988))</f>
        <v>people</v>
      </c>
      <c r="S1988" s="10">
        <f t="shared" si="189"/>
        <v>42413.100497685176</v>
      </c>
      <c r="T1988" s="10">
        <f t="shared" si="190"/>
        <v>42443.058831018519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42.472727272727276</v>
      </c>
      <c r="P1989" s="5">
        <f t="shared" si="187"/>
        <v>83.428571428571431</v>
      </c>
      <c r="Q1989" t="str">
        <f t="shared" si="188"/>
        <v>photography</v>
      </c>
      <c r="R1989" t="str">
        <f t="shared" si="191"/>
        <v>people</v>
      </c>
      <c r="S1989" s="10">
        <f t="shared" si="189"/>
        <v>42034.306435185186</v>
      </c>
      <c r="T1989" s="10">
        <f t="shared" si="190"/>
        <v>42064.306435185186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0.41666666666666669</v>
      </c>
      <c r="P1990" s="5">
        <f t="shared" si="187"/>
        <v>25</v>
      </c>
      <c r="Q1990" t="str">
        <f t="shared" si="188"/>
        <v>photography</v>
      </c>
      <c r="R1990" t="str">
        <f t="shared" si="191"/>
        <v>people</v>
      </c>
      <c r="S1990" s="10">
        <f t="shared" si="189"/>
        <v>42206.429884259262</v>
      </c>
      <c r="T1990" s="10">
        <f t="shared" si="190"/>
        <v>42236.429884259262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1</v>
      </c>
      <c r="P1991" s="5">
        <f t="shared" si="187"/>
        <v>50</v>
      </c>
      <c r="Q1991" t="str">
        <f t="shared" si="188"/>
        <v>photography</v>
      </c>
      <c r="R1991" t="str">
        <f t="shared" si="191"/>
        <v>people</v>
      </c>
      <c r="S1991" s="10">
        <f t="shared" si="189"/>
        <v>42685.347314814811</v>
      </c>
      <c r="T1991" s="10">
        <f t="shared" si="190"/>
        <v>42715.347314814811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16.966666666666665</v>
      </c>
      <c r="P1992" s="5">
        <f t="shared" si="187"/>
        <v>101.8</v>
      </c>
      <c r="Q1992" t="str">
        <f t="shared" si="188"/>
        <v>photography</v>
      </c>
      <c r="R1992" t="str">
        <f t="shared" si="191"/>
        <v>people</v>
      </c>
      <c r="S1992" s="10">
        <f t="shared" si="189"/>
        <v>42397.862638888888</v>
      </c>
      <c r="T1992" s="10">
        <f t="shared" si="190"/>
        <v>42412.862638888888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7.0000000000000009</v>
      </c>
      <c r="P1993" s="5">
        <f t="shared" si="187"/>
        <v>46.666666666666664</v>
      </c>
      <c r="Q1993" t="str">
        <f t="shared" si="188"/>
        <v>photography</v>
      </c>
      <c r="R1993" t="str">
        <f t="shared" si="191"/>
        <v>people</v>
      </c>
      <c r="S1993" s="10">
        <f t="shared" si="189"/>
        <v>42167.560023148144</v>
      </c>
      <c r="T1993" s="10">
        <f t="shared" si="190"/>
        <v>42188.560023148144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0.13333333333333333</v>
      </c>
      <c r="P1994" s="5">
        <f t="shared" si="187"/>
        <v>1</v>
      </c>
      <c r="Q1994" t="str">
        <f t="shared" si="188"/>
        <v>photography</v>
      </c>
      <c r="R1994" t="str">
        <f t="shared" si="191"/>
        <v>people</v>
      </c>
      <c r="S1994" s="10">
        <f t="shared" si="189"/>
        <v>42022.810081018521</v>
      </c>
      <c r="T1994" s="10">
        <f t="shared" si="190"/>
        <v>42052.810081018521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5">
        <f t="shared" si="187"/>
        <v>0</v>
      </c>
      <c r="Q1995" t="str">
        <f t="shared" si="188"/>
        <v>photography</v>
      </c>
      <c r="R1995" t="str">
        <f t="shared" si="191"/>
        <v>people</v>
      </c>
      <c r="S1995" s="10">
        <f t="shared" si="189"/>
        <v>42329.255057870374</v>
      </c>
      <c r="T1995" s="10">
        <f t="shared" si="190"/>
        <v>42359.255057870374</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5">
        <f t="shared" si="187"/>
        <v>0</v>
      </c>
      <c r="Q1996" t="str">
        <f t="shared" si="188"/>
        <v>photography</v>
      </c>
      <c r="R1996" t="str">
        <f t="shared" si="191"/>
        <v>people</v>
      </c>
      <c r="S1996" s="10">
        <f t="shared" si="189"/>
        <v>42650.672939814809</v>
      </c>
      <c r="T1996" s="10">
        <f t="shared" si="190"/>
        <v>42710.714606481481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v>
      </c>
      <c r="P1997" s="5">
        <f t="shared" si="187"/>
        <v>26</v>
      </c>
      <c r="Q1997" t="str">
        <f t="shared" si="188"/>
        <v>photography</v>
      </c>
      <c r="R1997" t="str">
        <f t="shared" si="191"/>
        <v>people</v>
      </c>
      <c r="S1997" s="10">
        <f t="shared" si="189"/>
        <v>42181.568703703706</v>
      </c>
      <c r="T1997" s="10">
        <f t="shared" si="190"/>
        <v>42201.568703703706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5">
        <f t="shared" si="187"/>
        <v>0</v>
      </c>
      <c r="Q1998" t="str">
        <f t="shared" si="188"/>
        <v>photography</v>
      </c>
      <c r="R1998" t="str">
        <f t="shared" si="191"/>
        <v>people</v>
      </c>
      <c r="S1998" s="10">
        <f t="shared" si="189"/>
        <v>41800.486238425925</v>
      </c>
      <c r="T1998" s="10">
        <f t="shared" si="190"/>
        <v>41830.486238425925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5">
        <f t="shared" si="187"/>
        <v>0</v>
      </c>
      <c r="Q1999" t="str">
        <f t="shared" si="188"/>
        <v>photography</v>
      </c>
      <c r="R1999" t="str">
        <f t="shared" si="191"/>
        <v>people</v>
      </c>
      <c r="S1999" s="10">
        <f t="shared" si="189"/>
        <v>41847.597361111111</v>
      </c>
      <c r="T1999" s="10">
        <f t="shared" si="190"/>
        <v>41877.597361111111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26.200000000000003</v>
      </c>
      <c r="P2000" s="5">
        <f t="shared" si="187"/>
        <v>218.33333333333334</v>
      </c>
      <c r="Q2000" t="str">
        <f t="shared" si="188"/>
        <v>photography</v>
      </c>
      <c r="R2000" t="str">
        <f t="shared" si="191"/>
        <v>people</v>
      </c>
      <c r="S2000" s="10">
        <f t="shared" si="189"/>
        <v>41806.785162037035</v>
      </c>
      <c r="T2000" s="10">
        <f t="shared" si="190"/>
        <v>41851.785162037035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0.76129032258064511</v>
      </c>
      <c r="P2001" s="5">
        <f t="shared" si="187"/>
        <v>33.714285714285715</v>
      </c>
      <c r="Q2001" t="str">
        <f t="shared" si="188"/>
        <v>photography</v>
      </c>
      <c r="R2001" t="str">
        <f t="shared" si="191"/>
        <v>people</v>
      </c>
      <c r="S2001" s="10">
        <f t="shared" si="189"/>
        <v>41926.149398148147</v>
      </c>
      <c r="T2001" s="10">
        <f t="shared" si="190"/>
        <v>41956.191064814811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12.5</v>
      </c>
      <c r="P2002" s="5">
        <f t="shared" si="187"/>
        <v>25</v>
      </c>
      <c r="Q2002" t="str">
        <f t="shared" si="188"/>
        <v>photography</v>
      </c>
      <c r="R2002" t="str">
        <f t="shared" si="191"/>
        <v>people</v>
      </c>
      <c r="S2002" s="10">
        <f t="shared" si="189"/>
        <v>42345.618206018517</v>
      </c>
      <c r="T2002" s="10">
        <f t="shared" si="190"/>
        <v>42375.618206018517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5">
        <f t="shared" si="187"/>
        <v>128.38790470372632</v>
      </c>
      <c r="Q2003" t="str">
        <f t="shared" si="188"/>
        <v>technology</v>
      </c>
      <c r="R2003" t="str">
        <f t="shared" si="191"/>
        <v>hardware</v>
      </c>
      <c r="S2003" s="10">
        <f t="shared" si="189"/>
        <v>42135.876342592594</v>
      </c>
      <c r="T2003" s="10">
        <f t="shared" si="190"/>
        <v>42167.499999999993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5">
        <f t="shared" si="187"/>
        <v>78.834261818181815</v>
      </c>
      <c r="Q2004" t="str">
        <f t="shared" si="188"/>
        <v>technology</v>
      </c>
      <c r="R2004" t="str">
        <f t="shared" si="191"/>
        <v>hardware</v>
      </c>
      <c r="S2004" s="10">
        <f t="shared" si="189"/>
        <v>42728.378969907404</v>
      </c>
      <c r="T2004" s="10">
        <f t="shared" si="190"/>
        <v>42758.378969907404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5">
        <f t="shared" si="187"/>
        <v>91.764705882352942</v>
      </c>
      <c r="Q2005" t="str">
        <f t="shared" si="188"/>
        <v>technology</v>
      </c>
      <c r="R2005" t="str">
        <f t="shared" si="191"/>
        <v>hardware</v>
      </c>
      <c r="S2005" s="10">
        <f t="shared" si="189"/>
        <v>40346.792268518519</v>
      </c>
      <c r="T2005" s="10">
        <f t="shared" si="190"/>
        <v>40361.625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5">
        <f t="shared" si="187"/>
        <v>331.10237288135596</v>
      </c>
      <c r="Q2006" t="str">
        <f t="shared" si="188"/>
        <v>technology</v>
      </c>
      <c r="R2006" t="str">
        <f t="shared" si="191"/>
        <v>hardware</v>
      </c>
      <c r="S2006" s="10">
        <f t="shared" si="189"/>
        <v>41800.271562499998</v>
      </c>
      <c r="T2006" s="10">
        <f t="shared" si="190"/>
        <v>41830.271562499998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123.68010000000001</v>
      </c>
      <c r="P2007" s="5">
        <f t="shared" si="187"/>
        <v>194.26193717277485</v>
      </c>
      <c r="Q2007" t="str">
        <f t="shared" si="188"/>
        <v>technology</v>
      </c>
      <c r="R2007" t="str">
        <f t="shared" si="191"/>
        <v>hardware</v>
      </c>
      <c r="S2007" s="10">
        <f t="shared" si="189"/>
        <v>41535.479374999995</v>
      </c>
      <c r="T2007" s="10">
        <f t="shared" si="190"/>
        <v>41562.832638888889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v>
      </c>
      <c r="P2008" s="5">
        <f t="shared" si="187"/>
        <v>408.97689768976898</v>
      </c>
      <c r="Q2008" t="str">
        <f t="shared" si="188"/>
        <v>technology</v>
      </c>
      <c r="R2008" t="str">
        <f t="shared" si="191"/>
        <v>hardware</v>
      </c>
      <c r="S2008" s="10">
        <f t="shared" si="189"/>
        <v>41941.167187499996</v>
      </c>
      <c r="T2008" s="10">
        <f t="shared" si="190"/>
        <v>41976.208854166667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5">
        <f t="shared" si="187"/>
        <v>84.459270072992695</v>
      </c>
      <c r="Q2009" t="str">
        <f t="shared" si="188"/>
        <v>technology</v>
      </c>
      <c r="R2009" t="str">
        <f t="shared" si="191"/>
        <v>hardware</v>
      </c>
      <c r="S2009" s="10">
        <f t="shared" si="189"/>
        <v>40347.504467592589</v>
      </c>
      <c r="T2009" s="10">
        <f t="shared" si="190"/>
        <v>40413.833333333328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5">
        <f t="shared" si="187"/>
        <v>44.853658536585364</v>
      </c>
      <c r="Q2010" t="str">
        <f t="shared" si="188"/>
        <v>technology</v>
      </c>
      <c r="R2010" t="str">
        <f t="shared" si="191"/>
        <v>hardware</v>
      </c>
      <c r="S2010" s="10">
        <f t="shared" si="189"/>
        <v>40761.271087962959</v>
      </c>
      <c r="T2010" s="10">
        <f t="shared" si="190"/>
        <v>40805.271087962959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305.15800000000002</v>
      </c>
      <c r="P2011" s="5">
        <f t="shared" si="187"/>
        <v>383.3643216080402</v>
      </c>
      <c r="Q2011" t="str">
        <f t="shared" si="188"/>
        <v>technology</v>
      </c>
      <c r="R2011" t="str">
        <f t="shared" si="191"/>
        <v>hardware</v>
      </c>
      <c r="S2011" s="10">
        <f t="shared" si="189"/>
        <v>42660.990081018514</v>
      </c>
      <c r="T2011" s="10">
        <f t="shared" si="190"/>
        <v>42697.031747685185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320.05299999999994</v>
      </c>
      <c r="P2012" s="5">
        <f t="shared" si="187"/>
        <v>55.276856649395505</v>
      </c>
      <c r="Q2012" t="str">
        <f t="shared" si="188"/>
        <v>technology</v>
      </c>
      <c r="R2012" t="str">
        <f t="shared" si="191"/>
        <v>hardware</v>
      </c>
      <c r="S2012" s="10">
        <f t="shared" si="189"/>
        <v>42570.663090277776</v>
      </c>
      <c r="T2012" s="10">
        <f t="shared" si="190"/>
        <v>42600.663090277776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819.56399999999996</v>
      </c>
      <c r="P2013" s="5">
        <f t="shared" si="187"/>
        <v>422.02059732234807</v>
      </c>
      <c r="Q2013" t="str">
        <f t="shared" si="188"/>
        <v>technology</v>
      </c>
      <c r="R2013" t="str">
        <f t="shared" si="191"/>
        <v>hardware</v>
      </c>
      <c r="S2013" s="10">
        <f t="shared" si="189"/>
        <v>42347.025150462963</v>
      </c>
      <c r="T2013" s="10">
        <f t="shared" si="190"/>
        <v>42380.624999999993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234.90000000000003</v>
      </c>
      <c r="P2014" s="5">
        <f t="shared" si="187"/>
        <v>64.180327868852459</v>
      </c>
      <c r="Q2014" t="str">
        <f t="shared" si="188"/>
        <v>technology</v>
      </c>
      <c r="R2014" t="str">
        <f t="shared" si="191"/>
        <v>hardware</v>
      </c>
      <c r="S2014" s="10">
        <f t="shared" si="189"/>
        <v>42010.488900462959</v>
      </c>
      <c r="T2014" s="10">
        <f t="shared" si="190"/>
        <v>42040.488900462959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494.91374999999999</v>
      </c>
      <c r="P2015" s="5">
        <f t="shared" si="187"/>
        <v>173.57781674704077</v>
      </c>
      <c r="Q2015" t="str">
        <f t="shared" si="188"/>
        <v>technology</v>
      </c>
      <c r="R2015" t="str">
        <f t="shared" si="191"/>
        <v>hardware</v>
      </c>
      <c r="S2015" s="10">
        <f t="shared" si="189"/>
        <v>42499.627476851849</v>
      </c>
      <c r="T2015" s="10">
        <f t="shared" si="190"/>
        <v>42559.627476851849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7813.7822333333334</v>
      </c>
      <c r="P2016" s="5">
        <f t="shared" si="187"/>
        <v>88.601680840609291</v>
      </c>
      <c r="Q2016" t="str">
        <f t="shared" si="188"/>
        <v>technology</v>
      </c>
      <c r="R2016" t="str">
        <f t="shared" si="191"/>
        <v>hardware</v>
      </c>
      <c r="S2016" s="10">
        <f t="shared" si="189"/>
        <v>41323.881238425922</v>
      </c>
      <c r="T2016" s="10">
        <f t="shared" si="190"/>
        <v>41357.839571759258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113.00013888888888</v>
      </c>
      <c r="P2017" s="5">
        <f t="shared" si="187"/>
        <v>50.222283950617282</v>
      </c>
      <c r="Q2017" t="str">
        <f t="shared" si="188"/>
        <v>technology</v>
      </c>
      <c r="R2017" t="str">
        <f t="shared" si="191"/>
        <v>hardware</v>
      </c>
      <c r="S2017" s="10">
        <f t="shared" si="189"/>
        <v>40765.543553240735</v>
      </c>
      <c r="T2017" s="10">
        <f t="shared" si="190"/>
        <v>40795.543553240735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921.54219999999998</v>
      </c>
      <c r="P2018" s="5">
        <f t="shared" si="187"/>
        <v>192.38876826722338</v>
      </c>
      <c r="Q2018" t="str">
        <f t="shared" si="188"/>
        <v>technology</v>
      </c>
      <c r="R2018" t="str">
        <f t="shared" si="191"/>
        <v>hardware</v>
      </c>
      <c r="S2018" s="10">
        <f t="shared" si="189"/>
        <v>41312.547442129624</v>
      </c>
      <c r="T2018" s="10">
        <f t="shared" si="190"/>
        <v>41342.547442129624</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5">
        <f t="shared" si="187"/>
        <v>73.416901408450698</v>
      </c>
      <c r="Q2019" t="str">
        <f t="shared" si="188"/>
        <v>technology</v>
      </c>
      <c r="R2019" t="str">
        <f t="shared" si="191"/>
        <v>hardware</v>
      </c>
      <c r="S2019" s="10">
        <f t="shared" si="189"/>
        <v>40960.724016203698</v>
      </c>
      <c r="T2019" s="10">
        <f t="shared" si="190"/>
        <v>40991.833333333328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5">
        <f t="shared" si="187"/>
        <v>147.68495555555555</v>
      </c>
      <c r="Q2020" t="str">
        <f t="shared" si="188"/>
        <v>technology</v>
      </c>
      <c r="R2020" t="str">
        <f t="shared" si="191"/>
        <v>hardware</v>
      </c>
      <c r="S2020" s="10">
        <f t="shared" si="189"/>
        <v>42199.032511574071</v>
      </c>
      <c r="T2020" s="10">
        <f t="shared" si="190"/>
        <v>42229.032511574071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484.90975000000003</v>
      </c>
      <c r="P2021" s="5">
        <f t="shared" si="187"/>
        <v>108.96848314606741</v>
      </c>
      <c r="Q2021" t="str">
        <f t="shared" si="188"/>
        <v>technology</v>
      </c>
      <c r="R2021" t="str">
        <f t="shared" si="191"/>
        <v>hardware</v>
      </c>
      <c r="S2021" s="10">
        <f t="shared" si="189"/>
        <v>42605.375243055554</v>
      </c>
      <c r="T2021" s="10">
        <f t="shared" si="190"/>
        <v>42635.375243055554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192.33333333333334</v>
      </c>
      <c r="P2022" s="5">
        <f t="shared" si="187"/>
        <v>23.647540983606557</v>
      </c>
      <c r="Q2022" t="str">
        <f t="shared" si="188"/>
        <v>technology</v>
      </c>
      <c r="R2022" t="str">
        <f t="shared" si="191"/>
        <v>hardware</v>
      </c>
      <c r="S2022" s="10">
        <f t="shared" si="189"/>
        <v>41736.76416666666</v>
      </c>
      <c r="T2022" s="10">
        <f t="shared" si="190"/>
        <v>41773.627777777772</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281.10000000000002</v>
      </c>
      <c r="P2023" s="5">
        <f t="shared" si="187"/>
        <v>147.94736842105263</v>
      </c>
      <c r="Q2023" t="str">
        <f t="shared" si="188"/>
        <v>technology</v>
      </c>
      <c r="R2023" t="str">
        <f t="shared" si="191"/>
        <v>hardware</v>
      </c>
      <c r="S2023" s="10">
        <f t="shared" si="189"/>
        <v>41860.737233796295</v>
      </c>
      <c r="T2023" s="10">
        <f t="shared" si="190"/>
        <v>41905.737233796295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5">
        <f t="shared" si="187"/>
        <v>385.03692307692307</v>
      </c>
      <c r="Q2024" t="str">
        <f t="shared" si="188"/>
        <v>technology</v>
      </c>
      <c r="R2024" t="str">
        <f t="shared" si="191"/>
        <v>hardware</v>
      </c>
      <c r="S2024" s="10">
        <f t="shared" si="189"/>
        <v>42502.23578703704</v>
      </c>
      <c r="T2024" s="10">
        <f t="shared" si="190"/>
        <v>42532.23578703704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5">
        <f t="shared" si="187"/>
        <v>457.39093484419266</v>
      </c>
      <c r="Q2025" t="str">
        <f t="shared" si="188"/>
        <v>technology</v>
      </c>
      <c r="R2025" t="str">
        <f t="shared" si="191"/>
        <v>hardware</v>
      </c>
      <c r="S2025" s="10">
        <f t="shared" si="189"/>
        <v>42136.087418981479</v>
      </c>
      <c r="T2025" s="10">
        <f t="shared" si="190"/>
        <v>42166.087418981479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v>
      </c>
      <c r="P2026" s="5">
        <f t="shared" si="187"/>
        <v>222.99047619047619</v>
      </c>
      <c r="Q2026" t="str">
        <f t="shared" si="188"/>
        <v>technology</v>
      </c>
      <c r="R2026" t="str">
        <f t="shared" si="191"/>
        <v>hardware</v>
      </c>
      <c r="S2026" s="10">
        <f t="shared" si="189"/>
        <v>41099.633611111109</v>
      </c>
      <c r="T2026" s="10">
        <f t="shared" si="190"/>
        <v>41133.791666666664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5">
        <f t="shared" si="187"/>
        <v>220.74074074074073</v>
      </c>
      <c r="Q2027" t="str">
        <f t="shared" si="188"/>
        <v>technology</v>
      </c>
      <c r="R2027" t="str">
        <f t="shared" si="191"/>
        <v>hardware</v>
      </c>
      <c r="S2027" s="10">
        <f t="shared" si="189"/>
        <v>42135.851226851846</v>
      </c>
      <c r="T2027" s="10">
        <f t="shared" si="190"/>
        <v>42165.851226851846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133.48307999999997</v>
      </c>
      <c r="P2028" s="5">
        <f t="shared" si="187"/>
        <v>73.503898678414089</v>
      </c>
      <c r="Q2028" t="str">
        <f t="shared" si="188"/>
        <v>technology</v>
      </c>
      <c r="R2028" t="str">
        <f t="shared" si="191"/>
        <v>hardware</v>
      </c>
      <c r="S2028" s="10">
        <f t="shared" si="189"/>
        <v>41704.402604166666</v>
      </c>
      <c r="T2028" s="10">
        <f t="shared" si="190"/>
        <v>41749.832638888889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5">
        <f t="shared" si="187"/>
        <v>223.09647495361781</v>
      </c>
      <c r="Q2029" t="str">
        <f t="shared" si="188"/>
        <v>technology</v>
      </c>
      <c r="R2029" t="str">
        <f t="shared" si="191"/>
        <v>hardware</v>
      </c>
      <c r="S2029" s="10">
        <f t="shared" si="189"/>
        <v>42048.480543981481</v>
      </c>
      <c r="T2029" s="10">
        <f t="shared" si="190"/>
        <v>42093.438877314817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5">
        <f t="shared" si="187"/>
        <v>47.911392405063289</v>
      </c>
      <c r="Q2030" t="str">
        <f t="shared" si="188"/>
        <v>technology</v>
      </c>
      <c r="R2030" t="str">
        <f t="shared" si="191"/>
        <v>hardware</v>
      </c>
      <c r="S2030" s="10">
        <f t="shared" si="189"/>
        <v>40215.585717592592</v>
      </c>
      <c r="T2030" s="10">
        <f t="shared" si="190"/>
        <v>40252.579861111109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v>
      </c>
      <c r="P2031" s="5">
        <f t="shared" si="187"/>
        <v>96.063829787234042</v>
      </c>
      <c r="Q2031" t="str">
        <f t="shared" si="188"/>
        <v>technology</v>
      </c>
      <c r="R2031" t="str">
        <f t="shared" si="191"/>
        <v>hardware</v>
      </c>
      <c r="S2031" s="10">
        <f t="shared" si="189"/>
        <v>41847.688437500001</v>
      </c>
      <c r="T2031" s="10">
        <f t="shared" si="190"/>
        <v>41877.688437500001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5">
        <f t="shared" si="187"/>
        <v>118.6144</v>
      </c>
      <c r="Q2032" t="str">
        <f t="shared" si="188"/>
        <v>technology</v>
      </c>
      <c r="R2032" t="str">
        <f t="shared" si="191"/>
        <v>hardware</v>
      </c>
      <c r="S2032" s="10">
        <f t="shared" si="189"/>
        <v>41212.663148148145</v>
      </c>
      <c r="T2032" s="10">
        <f t="shared" si="190"/>
        <v>41242.663148148145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5">
        <f t="shared" si="187"/>
        <v>118.45472440944881</v>
      </c>
      <c r="Q2033" t="str">
        <f t="shared" si="188"/>
        <v>technology</v>
      </c>
      <c r="R2033" t="str">
        <f t="shared" si="191"/>
        <v>hardware</v>
      </c>
      <c r="S2033" s="10">
        <f t="shared" si="189"/>
        <v>41974.995983796289</v>
      </c>
      <c r="T2033" s="10">
        <f t="shared" si="190"/>
        <v>42012.708333333336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5">
        <f t="shared" si="187"/>
        <v>143.21468926553672</v>
      </c>
      <c r="Q2034" t="str">
        <f t="shared" si="188"/>
        <v>technology</v>
      </c>
      <c r="R2034" t="str">
        <f t="shared" si="191"/>
        <v>hardware</v>
      </c>
      <c r="S2034" s="10">
        <f t="shared" si="189"/>
        <v>42689.23233796296</v>
      </c>
      <c r="T2034" s="10">
        <f t="shared" si="190"/>
        <v>42718.874999999993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5">
        <f t="shared" si="187"/>
        <v>282.71518987341773</v>
      </c>
      <c r="Q2035" t="str">
        <f t="shared" si="188"/>
        <v>technology</v>
      </c>
      <c r="R2035" t="str">
        <f t="shared" si="191"/>
        <v>hardware</v>
      </c>
      <c r="S2035" s="10">
        <f t="shared" si="189"/>
        <v>41724.749050925922</v>
      </c>
      <c r="T2035" s="10">
        <f t="shared" si="190"/>
        <v>41754.749050925922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386.81998717948721</v>
      </c>
      <c r="P2036" s="5">
        <f t="shared" si="187"/>
        <v>593.93620078740162</v>
      </c>
      <c r="Q2036" t="str">
        <f t="shared" si="188"/>
        <v>technology</v>
      </c>
      <c r="R2036" t="str">
        <f t="shared" si="191"/>
        <v>hardware</v>
      </c>
      <c r="S2036" s="10">
        <f t="shared" si="189"/>
        <v>42075.796678240738</v>
      </c>
      <c r="T2036" s="10">
        <f t="shared" si="190"/>
        <v>42130.956944444442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5">
        <f t="shared" si="187"/>
        <v>262.15704968944101</v>
      </c>
      <c r="Q2037" t="str">
        <f t="shared" si="188"/>
        <v>technology</v>
      </c>
      <c r="R2037" t="str">
        <f t="shared" si="191"/>
        <v>hardware</v>
      </c>
      <c r="S2037" s="10">
        <f t="shared" si="189"/>
        <v>42311.29174768518</v>
      </c>
      <c r="T2037" s="10">
        <f t="shared" si="190"/>
        <v>42356.708333333336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131.66833333333335</v>
      </c>
      <c r="P2038" s="5">
        <f t="shared" si="187"/>
        <v>46.580778301886795</v>
      </c>
      <c r="Q2038" t="str">
        <f t="shared" si="188"/>
        <v>technology</v>
      </c>
      <c r="R2038" t="str">
        <f t="shared" si="191"/>
        <v>hardware</v>
      </c>
      <c r="S2038" s="10">
        <f t="shared" si="189"/>
        <v>41738.531469907408</v>
      </c>
      <c r="T2038" s="10">
        <f t="shared" si="190"/>
        <v>41768.531469907408</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300.47639999999996</v>
      </c>
      <c r="P2039" s="5">
        <f t="shared" si="187"/>
        <v>70.041118881118877</v>
      </c>
      <c r="Q2039" t="str">
        <f t="shared" si="188"/>
        <v>technology</v>
      </c>
      <c r="R2039" t="str">
        <f t="shared" si="191"/>
        <v>hardware</v>
      </c>
      <c r="S2039" s="10">
        <f t="shared" si="189"/>
        <v>41577.876770833333</v>
      </c>
      <c r="T2039" s="10">
        <f t="shared" si="190"/>
        <v>41637.918437499997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420.51249999999999</v>
      </c>
      <c r="P2040" s="5">
        <f t="shared" si="187"/>
        <v>164.90686274509804</v>
      </c>
      <c r="Q2040" t="str">
        <f t="shared" si="188"/>
        <v>technology</v>
      </c>
      <c r="R2040" t="str">
        <f t="shared" si="191"/>
        <v>hardware</v>
      </c>
      <c r="S2040" s="10">
        <f t="shared" si="189"/>
        <v>41423.937743055554</v>
      </c>
      <c r="T2040" s="10">
        <f t="shared" si="190"/>
        <v>41456.416666666664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136.21680000000001</v>
      </c>
      <c r="P2041" s="5">
        <f t="shared" si="187"/>
        <v>449.26385224274406</v>
      </c>
      <c r="Q2041" t="str">
        <f t="shared" si="188"/>
        <v>technology</v>
      </c>
      <c r="R2041" t="str">
        <f t="shared" si="191"/>
        <v>hardware</v>
      </c>
      <c r="S2041" s="10">
        <f t="shared" si="189"/>
        <v>42675.10561342592</v>
      </c>
      <c r="T2041" s="10">
        <f t="shared" si="190"/>
        <v>42704.874305555553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5">
        <f t="shared" si="187"/>
        <v>27.472841328413285</v>
      </c>
      <c r="Q2042" t="str">
        <f t="shared" si="188"/>
        <v>technology</v>
      </c>
      <c r="R2042" t="str">
        <f t="shared" si="191"/>
        <v>hardware</v>
      </c>
      <c r="S2042" s="10">
        <f t="shared" si="189"/>
        <v>41578.593784722223</v>
      </c>
      <c r="T2042" s="10">
        <f t="shared" si="190"/>
        <v>41593.635451388887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5">
        <f t="shared" si="187"/>
        <v>143.97499999999999</v>
      </c>
      <c r="Q2043" t="str">
        <f t="shared" si="188"/>
        <v>technology</v>
      </c>
      <c r="R2043" t="str">
        <f t="shared" si="191"/>
        <v>hardware</v>
      </c>
      <c r="S2043" s="10">
        <f t="shared" si="189"/>
        <v>42654.192442129628</v>
      </c>
      <c r="T2043" s="10">
        <f t="shared" si="190"/>
        <v>42684.234108796292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v>
      </c>
      <c r="P2044" s="5">
        <f t="shared" si="187"/>
        <v>88.23571428571428</v>
      </c>
      <c r="Q2044" t="str">
        <f t="shared" si="188"/>
        <v>technology</v>
      </c>
      <c r="R2044" t="str">
        <f t="shared" si="191"/>
        <v>hardware</v>
      </c>
      <c r="S2044" s="10">
        <f t="shared" si="189"/>
        <v>42331.374699074069</v>
      </c>
      <c r="T2044" s="10">
        <f t="shared" si="190"/>
        <v>42391.374699074069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506.20938628158842</v>
      </c>
      <c r="P2045" s="5">
        <f t="shared" si="187"/>
        <v>36.326424870466319</v>
      </c>
      <c r="Q2045" t="str">
        <f t="shared" si="188"/>
        <v>technology</v>
      </c>
      <c r="R2045" t="str">
        <f t="shared" si="191"/>
        <v>hardware</v>
      </c>
      <c r="S2045" s="10">
        <f t="shared" si="189"/>
        <v>42660.843483796292</v>
      </c>
      <c r="T2045" s="10">
        <f t="shared" si="190"/>
        <v>42714.874305555553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5">
        <f t="shared" si="187"/>
        <v>90.177777777777777</v>
      </c>
      <c r="Q2046" t="str">
        <f t="shared" si="188"/>
        <v>technology</v>
      </c>
      <c r="R2046" t="str">
        <f t="shared" si="191"/>
        <v>hardware</v>
      </c>
      <c r="S2046" s="10">
        <f t="shared" si="189"/>
        <v>42138.350856481477</v>
      </c>
      <c r="T2046" s="10">
        <f t="shared" si="190"/>
        <v>42168.350856481477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819.18387755102037</v>
      </c>
      <c r="P2047" s="5">
        <f t="shared" si="187"/>
        <v>152.62361216730039</v>
      </c>
      <c r="Q2047" t="str">
        <f t="shared" si="188"/>
        <v>technology</v>
      </c>
      <c r="R2047" t="str">
        <f t="shared" si="191"/>
        <v>hardware</v>
      </c>
      <c r="S2047" s="10">
        <f t="shared" si="189"/>
        <v>41068.755173611105</v>
      </c>
      <c r="T2047" s="10">
        <f t="shared" si="190"/>
        <v>41098.755173611105</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5">
        <f t="shared" si="187"/>
        <v>55.806451612903224</v>
      </c>
      <c r="Q2048" t="str">
        <f t="shared" si="188"/>
        <v>technology</v>
      </c>
      <c r="R2048" t="str">
        <f t="shared" si="191"/>
        <v>hardware</v>
      </c>
      <c r="S2048" s="10">
        <f t="shared" si="189"/>
        <v>41386.838472222218</v>
      </c>
      <c r="T2048" s="10">
        <f t="shared" si="190"/>
        <v>41416.838472222218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5">
        <f t="shared" si="187"/>
        <v>227.85327313769753</v>
      </c>
      <c r="Q2049" t="str">
        <f t="shared" si="188"/>
        <v>technology</v>
      </c>
      <c r="R2049" t="str">
        <f t="shared" si="191"/>
        <v>hardware</v>
      </c>
      <c r="S2049" s="10">
        <f t="shared" si="189"/>
        <v>42081.570254629631</v>
      </c>
      <c r="T2049" s="10">
        <f t="shared" si="190"/>
        <v>42110.666666666664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148.33229411764705</v>
      </c>
      <c r="P2050" s="5">
        <f t="shared" si="187"/>
        <v>91.82989803350327</v>
      </c>
      <c r="Q2050" t="str">
        <f t="shared" si="188"/>
        <v>technology</v>
      </c>
      <c r="R2050" t="str">
        <f t="shared" si="191"/>
        <v>hardware</v>
      </c>
      <c r="S2050" s="10">
        <f t="shared" si="189"/>
        <v>41387.318182870367</v>
      </c>
      <c r="T2050" s="10">
        <f t="shared" si="190"/>
        <v>41417.318182870367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E2051/D2051*100</f>
        <v>120.19070000000001</v>
      </c>
      <c r="P2051" s="5">
        <f t="shared" ref="P2051:P2114" si="193">IFERROR(E2051/L2051,0)</f>
        <v>80.991037735849048</v>
      </c>
      <c r="Q2051" t="str">
        <f t="shared" ref="Q2051:Q2114" si="194">LEFT(N2051,SEARCH("/",N2051)-1)</f>
        <v>technology</v>
      </c>
      <c r="R2051" t="str">
        <f t="shared" si="191"/>
        <v>hardware</v>
      </c>
      <c r="S2051" s="10">
        <f t="shared" ref="S2051:S2114" si="195">J2051/60/60/24+DATE(1970,1,1)-8/24</f>
        <v>41575.194016203699</v>
      </c>
      <c r="T2051" s="10">
        <f t="shared" ref="T2051:T2114" si="196">I2051/60/60/24+DATE(1970,1,1)-8/24</f>
        <v>41610.624305555553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5">
        <f t="shared" si="193"/>
        <v>278.39411764705881</v>
      </c>
      <c r="Q2052" t="str">
        <f t="shared" si="194"/>
        <v>technology</v>
      </c>
      <c r="R2052" t="str">
        <f t="shared" ref="R2052:R2115" si="197">RIGHT(N2052,LEN(N2052)-SEARCH("/",N2052))</f>
        <v>hardware</v>
      </c>
      <c r="S2052" s="10">
        <f t="shared" si="195"/>
        <v>42114.738171296289</v>
      </c>
      <c r="T2052" s="10">
        <f t="shared" si="196"/>
        <v>42154.738171296289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130.36250000000001</v>
      </c>
      <c r="P2053" s="5">
        <f t="shared" si="193"/>
        <v>43.095041322314053</v>
      </c>
      <c r="Q2053" t="str">
        <f t="shared" si="194"/>
        <v>technology</v>
      </c>
      <c r="R2053" t="str">
        <f t="shared" si="197"/>
        <v>hardware</v>
      </c>
      <c r="S2053" s="10">
        <f t="shared" si="195"/>
        <v>41603.689085648148</v>
      </c>
      <c r="T2053" s="10">
        <f t="shared" si="196"/>
        <v>41633.689085648148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353.048</v>
      </c>
      <c r="P2054" s="5">
        <f t="shared" si="193"/>
        <v>326.29205175600737</v>
      </c>
      <c r="Q2054" t="str">
        <f t="shared" si="194"/>
        <v>technology</v>
      </c>
      <c r="R2054" t="str">
        <f t="shared" si="197"/>
        <v>hardware</v>
      </c>
      <c r="S2054" s="10">
        <f t="shared" si="195"/>
        <v>42374.750613425924</v>
      </c>
      <c r="T2054" s="10">
        <f t="shared" si="196"/>
        <v>42419.750613425924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5">
        <f t="shared" si="193"/>
        <v>41.743801652892564</v>
      </c>
      <c r="Q2055" t="str">
        <f t="shared" si="194"/>
        <v>technology</v>
      </c>
      <c r="R2055" t="str">
        <f t="shared" si="197"/>
        <v>hardware</v>
      </c>
      <c r="S2055" s="10">
        <f t="shared" si="195"/>
        <v>42303.284155092588</v>
      </c>
      <c r="T2055" s="10">
        <f t="shared" si="196"/>
        <v>42333.325821759259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5">
        <f t="shared" si="193"/>
        <v>64.020933977455712</v>
      </c>
      <c r="Q2056" t="str">
        <f t="shared" si="194"/>
        <v>technology</v>
      </c>
      <c r="R2056" t="str">
        <f t="shared" si="197"/>
        <v>hardware</v>
      </c>
      <c r="S2056" s="10">
        <f t="shared" si="195"/>
        <v>41731.187615740739</v>
      </c>
      <c r="T2056" s="10">
        <f t="shared" si="196"/>
        <v>41761.187615740739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5">
        <f t="shared" si="193"/>
        <v>99.455445544554451</v>
      </c>
      <c r="Q2057" t="str">
        <f t="shared" si="194"/>
        <v>technology</v>
      </c>
      <c r="R2057" t="str">
        <f t="shared" si="197"/>
        <v>hardware</v>
      </c>
      <c r="S2057" s="10">
        <f t="shared" si="195"/>
        <v>41946.340775462959</v>
      </c>
      <c r="T2057" s="10">
        <f t="shared" si="196"/>
        <v>41975.833333333336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v>
      </c>
      <c r="P2058" s="5">
        <f t="shared" si="193"/>
        <v>138.49458483754512</v>
      </c>
      <c r="Q2058" t="str">
        <f t="shared" si="194"/>
        <v>technology</v>
      </c>
      <c r="R2058" t="str">
        <f t="shared" si="197"/>
        <v>hardware</v>
      </c>
      <c r="S2058" s="10">
        <f t="shared" si="195"/>
        <v>41351.427569444444</v>
      </c>
      <c r="T2058" s="10">
        <f t="shared" si="196"/>
        <v>41381.427569444444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202.23220000000001</v>
      </c>
      <c r="P2059" s="5">
        <f t="shared" si="193"/>
        <v>45.547792792792798</v>
      </c>
      <c r="Q2059" t="str">
        <f t="shared" si="194"/>
        <v>technology</v>
      </c>
      <c r="R2059" t="str">
        <f t="shared" si="197"/>
        <v>hardware</v>
      </c>
      <c r="S2059" s="10">
        <f t="shared" si="195"/>
        <v>42396.161249999997</v>
      </c>
      <c r="T2059" s="10">
        <f t="shared" si="196"/>
        <v>42426.161249999997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5">
        <f t="shared" si="193"/>
        <v>10.507317073170732</v>
      </c>
      <c r="Q2060" t="str">
        <f t="shared" si="194"/>
        <v>technology</v>
      </c>
      <c r="R2060" t="str">
        <f t="shared" si="197"/>
        <v>hardware</v>
      </c>
      <c r="S2060" s="10">
        <f t="shared" si="195"/>
        <v>42026.03738425926</v>
      </c>
      <c r="T2060" s="10">
        <f t="shared" si="196"/>
        <v>42065.499999999993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5">
        <f t="shared" si="193"/>
        <v>114.76533333333333</v>
      </c>
      <c r="Q2061" t="str">
        <f t="shared" si="194"/>
        <v>technology</v>
      </c>
      <c r="R2061" t="str">
        <f t="shared" si="197"/>
        <v>hardware</v>
      </c>
      <c r="S2061" s="10">
        <f t="shared" si="195"/>
        <v>42361.269143518519</v>
      </c>
      <c r="T2061" s="10">
        <f t="shared" si="196"/>
        <v>42400.582638888889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5">
        <f t="shared" si="193"/>
        <v>35.997067448680355</v>
      </c>
      <c r="Q2062" t="str">
        <f t="shared" si="194"/>
        <v>technology</v>
      </c>
      <c r="R2062" t="str">
        <f t="shared" si="197"/>
        <v>hardware</v>
      </c>
      <c r="S2062" s="10">
        <f t="shared" si="195"/>
        <v>41783.309606481482</v>
      </c>
      <c r="T2062" s="10">
        <f t="shared" si="196"/>
        <v>41843.309606481482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5">
        <f t="shared" si="193"/>
        <v>154.17142857142858</v>
      </c>
      <c r="Q2063" t="str">
        <f t="shared" si="194"/>
        <v>technology</v>
      </c>
      <c r="R2063" t="str">
        <f t="shared" si="197"/>
        <v>hardware</v>
      </c>
      <c r="S2063" s="10">
        <f t="shared" si="195"/>
        <v>42705.431180555555</v>
      </c>
      <c r="T2063" s="10">
        <f t="shared" si="196"/>
        <v>42735.431180555555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114.97699999999999</v>
      </c>
      <c r="P2064" s="5">
        <f t="shared" si="193"/>
        <v>566.38916256157631</v>
      </c>
      <c r="Q2064" t="str">
        <f t="shared" si="194"/>
        <v>technology</v>
      </c>
      <c r="R2064" t="str">
        <f t="shared" si="197"/>
        <v>hardware</v>
      </c>
      <c r="S2064" s="10">
        <f t="shared" si="195"/>
        <v>42423.049745370365</v>
      </c>
      <c r="T2064" s="10">
        <f t="shared" si="196"/>
        <v>42453.0080787037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148.04999999999998</v>
      </c>
      <c r="P2065" s="5">
        <f t="shared" si="193"/>
        <v>120.85714285714286</v>
      </c>
      <c r="Q2065" t="str">
        <f t="shared" si="194"/>
        <v>technology</v>
      </c>
      <c r="R2065" t="str">
        <f t="shared" si="197"/>
        <v>hardware</v>
      </c>
      <c r="S2065" s="10">
        <f t="shared" si="195"/>
        <v>42472.399317129624</v>
      </c>
      <c r="T2065" s="10">
        <f t="shared" si="196"/>
        <v>42505.399317129624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5">
        <f t="shared" si="193"/>
        <v>86.163845492085343</v>
      </c>
      <c r="Q2066" t="str">
        <f t="shared" si="194"/>
        <v>technology</v>
      </c>
      <c r="R2066" t="str">
        <f t="shared" si="197"/>
        <v>hardware</v>
      </c>
      <c r="S2066" s="10">
        <f t="shared" si="195"/>
        <v>41389.0315162037</v>
      </c>
      <c r="T2066" s="10">
        <f t="shared" si="196"/>
        <v>41425.166666666664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5">
        <f t="shared" si="193"/>
        <v>51.212114395886893</v>
      </c>
      <c r="Q2067" t="str">
        <f t="shared" si="194"/>
        <v>technology</v>
      </c>
      <c r="R2067" t="str">
        <f t="shared" si="197"/>
        <v>hardware</v>
      </c>
      <c r="S2067" s="10">
        <f t="shared" si="195"/>
        <v>41603.000335648147</v>
      </c>
      <c r="T2067" s="10">
        <f t="shared" si="196"/>
        <v>41633.000335648147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218.6</v>
      </c>
      <c r="P2068" s="5">
        <f t="shared" si="193"/>
        <v>67.261538461538464</v>
      </c>
      <c r="Q2068" t="str">
        <f t="shared" si="194"/>
        <v>technology</v>
      </c>
      <c r="R2068" t="str">
        <f t="shared" si="197"/>
        <v>hardware</v>
      </c>
      <c r="S2068" s="10">
        <f t="shared" si="195"/>
        <v>41844.438460648147</v>
      </c>
      <c r="T2068" s="10">
        <f t="shared" si="196"/>
        <v>41874.438460648147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5">
        <f t="shared" si="193"/>
        <v>62.8</v>
      </c>
      <c r="Q2069" t="str">
        <f t="shared" si="194"/>
        <v>technology</v>
      </c>
      <c r="R2069" t="str">
        <f t="shared" si="197"/>
        <v>hardware</v>
      </c>
      <c r="S2069" s="10">
        <f t="shared" si="195"/>
        <v>42115.520555555551</v>
      </c>
      <c r="T2069" s="10">
        <f t="shared" si="196"/>
        <v>42148.520555555551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105.22388000000001</v>
      </c>
      <c r="P2070" s="5">
        <f t="shared" si="193"/>
        <v>346.13118421052633</v>
      </c>
      <c r="Q2070" t="str">
        <f t="shared" si="194"/>
        <v>technology</v>
      </c>
      <c r="R2070" t="str">
        <f t="shared" si="197"/>
        <v>hardware</v>
      </c>
      <c r="S2070" s="10">
        <f t="shared" si="195"/>
        <v>42633.508275462962</v>
      </c>
      <c r="T2070" s="10">
        <f t="shared" si="196"/>
        <v>42663.508275462962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128.40666000000002</v>
      </c>
      <c r="P2071" s="5">
        <f t="shared" si="193"/>
        <v>244.11912547528519</v>
      </c>
      <c r="Q2071" t="str">
        <f t="shared" si="194"/>
        <v>technology</v>
      </c>
      <c r="R2071" t="str">
        <f t="shared" si="197"/>
        <v>hardware</v>
      </c>
      <c r="S2071" s="10">
        <f t="shared" si="195"/>
        <v>42340.638784722221</v>
      </c>
      <c r="T2071" s="10">
        <f t="shared" si="196"/>
        <v>42371.638784722221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317.3272</v>
      </c>
      <c r="P2072" s="5">
        <f t="shared" si="193"/>
        <v>259.25424836601309</v>
      </c>
      <c r="Q2072" t="str">
        <f t="shared" si="194"/>
        <v>technology</v>
      </c>
      <c r="R2072" t="str">
        <f t="shared" si="197"/>
        <v>hardware</v>
      </c>
      <c r="S2072" s="10">
        <f t="shared" si="195"/>
        <v>42519.323182870365</v>
      </c>
      <c r="T2072" s="10">
        <f t="shared" si="196"/>
        <v>42549.323182870365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v>
      </c>
      <c r="P2073" s="5">
        <f t="shared" si="193"/>
        <v>201.96402877697841</v>
      </c>
      <c r="Q2073" t="str">
        <f t="shared" si="194"/>
        <v>technology</v>
      </c>
      <c r="R2073" t="str">
        <f t="shared" si="197"/>
        <v>hardware</v>
      </c>
      <c r="S2073" s="10">
        <f t="shared" si="195"/>
        <v>42599.945416666662</v>
      </c>
      <c r="T2073" s="10">
        <f t="shared" si="196"/>
        <v>42644.945416666662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5">
        <f t="shared" si="193"/>
        <v>226.20857142857142</v>
      </c>
      <c r="Q2074" t="str">
        <f t="shared" si="194"/>
        <v>technology</v>
      </c>
      <c r="R2074" t="str">
        <f t="shared" si="197"/>
        <v>hardware</v>
      </c>
      <c r="S2074" s="10">
        <f t="shared" si="195"/>
        <v>42467.248055555552</v>
      </c>
      <c r="T2074" s="10">
        <f t="shared" si="196"/>
        <v>42497.248055555552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152.60429999999999</v>
      </c>
      <c r="P2075" s="5">
        <f t="shared" si="193"/>
        <v>324.69</v>
      </c>
      <c r="Q2075" t="str">
        <f t="shared" si="194"/>
        <v>technology</v>
      </c>
      <c r="R2075" t="str">
        <f t="shared" si="197"/>
        <v>hardware</v>
      </c>
      <c r="S2075" s="10">
        <f t="shared" si="195"/>
        <v>42087.334699074076</v>
      </c>
      <c r="T2075" s="10">
        <f t="shared" si="196"/>
        <v>42132.334699074076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5">
        <f t="shared" si="193"/>
        <v>205</v>
      </c>
      <c r="Q2076" t="str">
        <f t="shared" si="194"/>
        <v>technology</v>
      </c>
      <c r="R2076" t="str">
        <f t="shared" si="197"/>
        <v>hardware</v>
      </c>
      <c r="S2076" s="10">
        <f t="shared" si="195"/>
        <v>42466.492847222216</v>
      </c>
      <c r="T2076" s="10">
        <f t="shared" si="196"/>
        <v>42496.492847222216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5">
        <f t="shared" si="193"/>
        <v>20.465926829268295</v>
      </c>
      <c r="Q2077" t="str">
        <f t="shared" si="194"/>
        <v>technology</v>
      </c>
      <c r="R2077" t="str">
        <f t="shared" si="197"/>
        <v>hardware</v>
      </c>
      <c r="S2077" s="10">
        <f t="shared" si="195"/>
        <v>41450.348240740735</v>
      </c>
      <c r="T2077" s="10">
        <f t="shared" si="196"/>
        <v>41480.348240740735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v>
      </c>
      <c r="P2078" s="5">
        <f t="shared" si="193"/>
        <v>116.35303146309367</v>
      </c>
      <c r="Q2078" t="str">
        <f t="shared" si="194"/>
        <v>technology</v>
      </c>
      <c r="R2078" t="str">
        <f t="shared" si="197"/>
        <v>hardware</v>
      </c>
      <c r="S2078" s="10">
        <f t="shared" si="195"/>
        <v>41803.547326388885</v>
      </c>
      <c r="T2078" s="10">
        <f t="shared" si="196"/>
        <v>41843.547326388885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5">
        <f t="shared" si="193"/>
        <v>307.20212765957444</v>
      </c>
      <c r="Q2079" t="str">
        <f t="shared" si="194"/>
        <v>technology</v>
      </c>
      <c r="R2079" t="str">
        <f t="shared" si="197"/>
        <v>hardware</v>
      </c>
      <c r="S2079" s="10">
        <f t="shared" si="195"/>
        <v>42102.70921296296</v>
      </c>
      <c r="T2079" s="10">
        <f t="shared" si="196"/>
        <v>42160.541666666664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131.20499999999998</v>
      </c>
      <c r="P2080" s="5">
        <f t="shared" si="193"/>
        <v>546.6875</v>
      </c>
      <c r="Q2080" t="str">
        <f t="shared" si="194"/>
        <v>technology</v>
      </c>
      <c r="R2080" t="str">
        <f t="shared" si="197"/>
        <v>hardware</v>
      </c>
      <c r="S2080" s="10">
        <f t="shared" si="195"/>
        <v>42692.438159722216</v>
      </c>
      <c r="T2080" s="10">
        <f t="shared" si="196"/>
        <v>42722.438159722216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288.17</v>
      </c>
      <c r="P2081" s="5">
        <f t="shared" si="193"/>
        <v>47.474464579901152</v>
      </c>
      <c r="Q2081" t="str">
        <f t="shared" si="194"/>
        <v>technology</v>
      </c>
      <c r="R2081" t="str">
        <f t="shared" si="197"/>
        <v>hardware</v>
      </c>
      <c r="S2081" s="10">
        <f t="shared" si="195"/>
        <v>42150.377233796295</v>
      </c>
      <c r="T2081" s="10">
        <f t="shared" si="196"/>
        <v>42180.458333333336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v>
      </c>
      <c r="P2082" s="5">
        <f t="shared" si="193"/>
        <v>101.56</v>
      </c>
      <c r="Q2082" t="str">
        <f t="shared" si="194"/>
        <v>technology</v>
      </c>
      <c r="R2082" t="str">
        <f t="shared" si="197"/>
        <v>hardware</v>
      </c>
      <c r="S2082" s="10">
        <f t="shared" si="195"/>
        <v>42289.623842592591</v>
      </c>
      <c r="T2082" s="10">
        <f t="shared" si="196"/>
        <v>42319.665509259255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5">
        <f t="shared" si="193"/>
        <v>72.909090909090907</v>
      </c>
      <c r="Q2083" t="str">
        <f t="shared" si="194"/>
        <v>music</v>
      </c>
      <c r="R2083" t="str">
        <f t="shared" si="197"/>
        <v>indie rock</v>
      </c>
      <c r="S2083" s="10">
        <f t="shared" si="195"/>
        <v>41003.823553240742</v>
      </c>
      <c r="T2083" s="10">
        <f t="shared" si="196"/>
        <v>41044.874305555553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5">
        <f t="shared" si="193"/>
        <v>43.710526315789473</v>
      </c>
      <c r="Q2084" t="str">
        <f t="shared" si="194"/>
        <v>music</v>
      </c>
      <c r="R2084" t="str">
        <f t="shared" si="197"/>
        <v>indie rock</v>
      </c>
      <c r="S2084" s="10">
        <f t="shared" si="195"/>
        <v>40810.786990740737</v>
      </c>
      <c r="T2084" s="10">
        <f t="shared" si="196"/>
        <v>40870.828657407401</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5">
        <f t="shared" si="193"/>
        <v>34</v>
      </c>
      <c r="Q2085" t="str">
        <f t="shared" si="194"/>
        <v>music</v>
      </c>
      <c r="R2085" t="str">
        <f t="shared" si="197"/>
        <v>indie rock</v>
      </c>
      <c r="S2085" s="10">
        <f t="shared" si="195"/>
        <v>41034.388831018514</v>
      </c>
      <c r="T2085" s="10">
        <f t="shared" si="196"/>
        <v>41064.388831018514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5">
        <f t="shared" si="193"/>
        <v>70.652173913043484</v>
      </c>
      <c r="Q2086" t="str">
        <f t="shared" si="194"/>
        <v>music</v>
      </c>
      <c r="R2086" t="str">
        <f t="shared" si="197"/>
        <v>indie rock</v>
      </c>
      <c r="S2086" s="10">
        <f t="shared" si="195"/>
        <v>41731.499791666662</v>
      </c>
      <c r="T2086" s="10">
        <f t="shared" si="196"/>
        <v>41762.957638888889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123.53333333333335</v>
      </c>
      <c r="P2087" s="5">
        <f t="shared" si="193"/>
        <v>89.301204819277103</v>
      </c>
      <c r="Q2087" t="str">
        <f t="shared" si="194"/>
        <v>music</v>
      </c>
      <c r="R2087" t="str">
        <f t="shared" si="197"/>
        <v>indie rock</v>
      </c>
      <c r="S2087" s="10">
        <f t="shared" si="195"/>
        <v>41075.502164351848</v>
      </c>
      <c r="T2087" s="10">
        <f t="shared" si="196"/>
        <v>41105.502164351848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5">
        <f t="shared" si="193"/>
        <v>115.08571428571429</v>
      </c>
      <c r="Q2088" t="str">
        <f t="shared" si="194"/>
        <v>music</v>
      </c>
      <c r="R2088" t="str">
        <f t="shared" si="197"/>
        <v>indie rock</v>
      </c>
      <c r="S2088" s="10">
        <f t="shared" si="195"/>
        <v>40860.337175925924</v>
      </c>
      <c r="T2088" s="10">
        <f t="shared" si="196"/>
        <v>40890.874305555553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103.53333333333335</v>
      </c>
      <c r="P2089" s="5">
        <f t="shared" si="193"/>
        <v>62.12</v>
      </c>
      <c r="Q2089" t="str">
        <f t="shared" si="194"/>
        <v>music</v>
      </c>
      <c r="R2089" t="str">
        <f t="shared" si="197"/>
        <v>indie rock</v>
      </c>
      <c r="S2089" s="10">
        <f t="shared" si="195"/>
        <v>40763.871041666665</v>
      </c>
      <c r="T2089" s="10">
        <f t="shared" si="196"/>
        <v>40793.871041666665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115.51066666666668</v>
      </c>
      <c r="P2090" s="5">
        <f t="shared" si="193"/>
        <v>46.204266666666669</v>
      </c>
      <c r="Q2090" t="str">
        <f t="shared" si="194"/>
        <v>music</v>
      </c>
      <c r="R2090" t="str">
        <f t="shared" si="197"/>
        <v>indie rock</v>
      </c>
      <c r="S2090" s="10">
        <f t="shared" si="195"/>
        <v>40395.381388888884</v>
      </c>
      <c r="T2090" s="10">
        <f t="shared" si="196"/>
        <v>40431.832638888889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v>
      </c>
      <c r="P2091" s="5">
        <f t="shared" si="193"/>
        <v>48.54854838709678</v>
      </c>
      <c r="Q2091" t="str">
        <f t="shared" si="194"/>
        <v>music</v>
      </c>
      <c r="R2091" t="str">
        <f t="shared" si="197"/>
        <v>indie rock</v>
      </c>
      <c r="S2091" s="10">
        <f t="shared" si="195"/>
        <v>41452.742986111109</v>
      </c>
      <c r="T2091" s="10">
        <f t="shared" si="196"/>
        <v>41487.742986111109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115.040375</v>
      </c>
      <c r="P2092" s="5">
        <f t="shared" si="193"/>
        <v>57.520187499999999</v>
      </c>
      <c r="Q2092" t="str">
        <f t="shared" si="194"/>
        <v>music</v>
      </c>
      <c r="R2092" t="str">
        <f t="shared" si="197"/>
        <v>indie rock</v>
      </c>
      <c r="S2092" s="10">
        <f t="shared" si="195"/>
        <v>41299.048090277778</v>
      </c>
      <c r="T2092" s="10">
        <f t="shared" si="196"/>
        <v>41329.048090277778</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5">
        <f t="shared" si="193"/>
        <v>88.147154471544724</v>
      </c>
      <c r="Q2093" t="str">
        <f t="shared" si="194"/>
        <v>music</v>
      </c>
      <c r="R2093" t="str">
        <f t="shared" si="197"/>
        <v>indie rock</v>
      </c>
      <c r="S2093" s="10">
        <f t="shared" si="195"/>
        <v>40554.989328703698</v>
      </c>
      <c r="T2093" s="10">
        <f t="shared" si="196"/>
        <v>40603.5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5">
        <f t="shared" si="193"/>
        <v>110.49090909090908</v>
      </c>
      <c r="Q2094" t="str">
        <f t="shared" si="194"/>
        <v>music</v>
      </c>
      <c r="R2094" t="str">
        <f t="shared" si="197"/>
        <v>indie rock</v>
      </c>
      <c r="S2094" s="10">
        <f t="shared" si="195"/>
        <v>40763.374212962961</v>
      </c>
      <c r="T2094" s="10">
        <f t="shared" si="196"/>
        <v>40823.374212962961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102.46666666666667</v>
      </c>
      <c r="P2095" s="5">
        <f t="shared" si="193"/>
        <v>66.826086956521735</v>
      </c>
      <c r="Q2095" t="str">
        <f t="shared" si="194"/>
        <v>music</v>
      </c>
      <c r="R2095" t="str">
        <f t="shared" si="197"/>
        <v>indie rock</v>
      </c>
      <c r="S2095" s="10">
        <f t="shared" si="195"/>
        <v>41205.521203703705</v>
      </c>
      <c r="T2095" s="10">
        <f t="shared" si="196"/>
        <v>41265.56287037037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120.54285714285714</v>
      </c>
      <c r="P2096" s="5">
        <f t="shared" si="193"/>
        <v>58.597222222222221</v>
      </c>
      <c r="Q2096" t="str">
        <f t="shared" si="194"/>
        <v>music</v>
      </c>
      <c r="R2096" t="str">
        <f t="shared" si="197"/>
        <v>indie rock</v>
      </c>
      <c r="S2096" s="10">
        <f t="shared" si="195"/>
        <v>40938.686689814815</v>
      </c>
      <c r="T2096" s="10">
        <f t="shared" si="196"/>
        <v>40972.791666666664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100</v>
      </c>
      <c r="P2097" s="5">
        <f t="shared" si="193"/>
        <v>113.63636363636364</v>
      </c>
      <c r="Q2097" t="str">
        <f t="shared" si="194"/>
        <v>music</v>
      </c>
      <c r="R2097" t="str">
        <f t="shared" si="197"/>
        <v>indie rock</v>
      </c>
      <c r="S2097" s="10">
        <f t="shared" si="195"/>
        <v>40758.400150462956</v>
      </c>
      <c r="T2097" s="10">
        <f t="shared" si="196"/>
        <v>40818.400150462956</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5">
        <f t="shared" si="193"/>
        <v>43.571428571428569</v>
      </c>
      <c r="Q2098" t="str">
        <f t="shared" si="194"/>
        <v>music</v>
      </c>
      <c r="R2098" t="str">
        <f t="shared" si="197"/>
        <v>indie rock</v>
      </c>
      <c r="S2098" s="10">
        <f t="shared" si="195"/>
        <v>41192.425173611111</v>
      </c>
      <c r="T2098" s="10">
        <f t="shared" si="196"/>
        <v>41207.832638888889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100</v>
      </c>
      <c r="P2099" s="5">
        <f t="shared" si="193"/>
        <v>78.94736842105263</v>
      </c>
      <c r="Q2099" t="str">
        <f t="shared" si="194"/>
        <v>music</v>
      </c>
      <c r="R2099" t="str">
        <f t="shared" si="197"/>
        <v>indie rock</v>
      </c>
      <c r="S2099" s="10">
        <f t="shared" si="195"/>
        <v>40818.251562499994</v>
      </c>
      <c r="T2099" s="10">
        <f t="shared" si="196"/>
        <v>40878.293229166666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5">
        <f t="shared" si="193"/>
        <v>188.125</v>
      </c>
      <c r="Q2100" t="str">
        <f t="shared" si="194"/>
        <v>music</v>
      </c>
      <c r="R2100" t="str">
        <f t="shared" si="197"/>
        <v>indie rock</v>
      </c>
      <c r="S2100" s="10">
        <f t="shared" si="195"/>
        <v>40945.780497685184</v>
      </c>
      <c r="T2100" s="10">
        <f t="shared" si="196"/>
        <v>40975.780497685184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132.36666666666667</v>
      </c>
      <c r="P2101" s="5">
        <f t="shared" si="193"/>
        <v>63.031746031746032</v>
      </c>
      <c r="Q2101" t="str">
        <f t="shared" si="194"/>
        <v>music</v>
      </c>
      <c r="R2101" t="str">
        <f t="shared" si="197"/>
        <v>indie rock</v>
      </c>
      <c r="S2101" s="10">
        <f t="shared" si="195"/>
        <v>42173.41300925926</v>
      </c>
      <c r="T2101" s="10">
        <f t="shared" si="196"/>
        <v>42186.819444444445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136.66666666666666</v>
      </c>
      <c r="P2102" s="5">
        <f t="shared" si="193"/>
        <v>30.37037037037037</v>
      </c>
      <c r="Q2102" t="str">
        <f t="shared" si="194"/>
        <v>music</v>
      </c>
      <c r="R2102" t="str">
        <f t="shared" si="197"/>
        <v>indie rock</v>
      </c>
      <c r="S2102" s="10">
        <f t="shared" si="195"/>
        <v>41074.50163194444</v>
      </c>
      <c r="T2102" s="10">
        <f t="shared" si="196"/>
        <v>41089.832638888889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v>
      </c>
      <c r="P2103" s="5">
        <f t="shared" si="193"/>
        <v>51.477272727272727</v>
      </c>
      <c r="Q2103" t="str">
        <f t="shared" si="194"/>
        <v>music</v>
      </c>
      <c r="R2103" t="str">
        <f t="shared" si="197"/>
        <v>indie rock</v>
      </c>
      <c r="S2103" s="10">
        <f t="shared" si="195"/>
        <v>40891.816134259258</v>
      </c>
      <c r="T2103" s="10">
        <f t="shared" si="196"/>
        <v>40951.816134259258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5">
        <f t="shared" si="193"/>
        <v>35.789473684210527</v>
      </c>
      <c r="Q2104" t="str">
        <f t="shared" si="194"/>
        <v>music</v>
      </c>
      <c r="R2104" t="str">
        <f t="shared" si="197"/>
        <v>indie rock</v>
      </c>
      <c r="S2104" s="10">
        <f t="shared" si="195"/>
        <v>40638.535277777773</v>
      </c>
      <c r="T2104" s="10">
        <f t="shared" si="196"/>
        <v>40668.535277777773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5">
        <f t="shared" si="193"/>
        <v>98.817391304347822</v>
      </c>
      <c r="Q2105" t="str">
        <f t="shared" si="194"/>
        <v>music</v>
      </c>
      <c r="R2105" t="str">
        <f t="shared" si="197"/>
        <v>indie rock</v>
      </c>
      <c r="S2105" s="10">
        <f t="shared" si="195"/>
        <v>41192.421608796292</v>
      </c>
      <c r="T2105" s="10">
        <f t="shared" si="196"/>
        <v>41222.463275462964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129.5</v>
      </c>
      <c r="P2106" s="5">
        <f t="shared" si="193"/>
        <v>28</v>
      </c>
      <c r="Q2106" t="str">
        <f t="shared" si="194"/>
        <v>music</v>
      </c>
      <c r="R2106" t="str">
        <f t="shared" si="197"/>
        <v>indie rock</v>
      </c>
      <c r="S2106" s="10">
        <f t="shared" si="195"/>
        <v>41393.74113425926</v>
      </c>
      <c r="T2106" s="10">
        <f t="shared" si="196"/>
        <v>41424.666666666664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5">
        <f t="shared" si="193"/>
        <v>51.313131313131315</v>
      </c>
      <c r="Q2107" t="str">
        <f t="shared" si="194"/>
        <v>music</v>
      </c>
      <c r="R2107" t="str">
        <f t="shared" si="197"/>
        <v>indie rock</v>
      </c>
      <c r="S2107" s="10">
        <f t="shared" si="195"/>
        <v>41951.455474537033</v>
      </c>
      <c r="T2107" s="10">
        <f t="shared" si="196"/>
        <v>41963.833333333336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107.04545454545456</v>
      </c>
      <c r="P2108" s="5">
        <f t="shared" si="193"/>
        <v>53.522727272727273</v>
      </c>
      <c r="Q2108" t="str">
        <f t="shared" si="194"/>
        <v>music</v>
      </c>
      <c r="R2108" t="str">
        <f t="shared" si="197"/>
        <v>indie rock</v>
      </c>
      <c r="S2108" s="10">
        <f t="shared" si="195"/>
        <v>41269.881643518514</v>
      </c>
      <c r="T2108" s="10">
        <f t="shared" si="196"/>
        <v>41299.881643518514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5">
        <f t="shared" si="193"/>
        <v>37.149310344827583</v>
      </c>
      <c r="Q2109" t="str">
        <f t="shared" si="194"/>
        <v>music</v>
      </c>
      <c r="R2109" t="str">
        <f t="shared" si="197"/>
        <v>indie rock</v>
      </c>
      <c r="S2109" s="10">
        <f t="shared" si="195"/>
        <v>41934.377233796295</v>
      </c>
      <c r="T2109" s="10">
        <f t="shared" si="196"/>
        <v>41955.418900462959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5">
        <f t="shared" si="193"/>
        <v>89.895287958115176</v>
      </c>
      <c r="Q2110" t="str">
        <f t="shared" si="194"/>
        <v>music</v>
      </c>
      <c r="R2110" t="str">
        <f t="shared" si="197"/>
        <v>indie rock</v>
      </c>
      <c r="S2110" s="10">
        <f t="shared" si="195"/>
        <v>41134.842361111107</v>
      </c>
      <c r="T2110" s="10">
        <f t="shared" si="196"/>
        <v>41161.829861111109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106.52500000000001</v>
      </c>
      <c r="P2111" s="5">
        <f t="shared" si="193"/>
        <v>106.52500000000001</v>
      </c>
      <c r="Q2111" t="str">
        <f t="shared" si="194"/>
        <v>music</v>
      </c>
      <c r="R2111" t="str">
        <f t="shared" si="197"/>
        <v>indie rock</v>
      </c>
      <c r="S2111" s="10">
        <f t="shared" si="195"/>
        <v>42160.375196759262</v>
      </c>
      <c r="T2111" s="10">
        <f t="shared" si="196"/>
        <v>42190.375196759262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5">
        <f t="shared" si="193"/>
        <v>52.815789473684212</v>
      </c>
      <c r="Q2112" t="str">
        <f t="shared" si="194"/>
        <v>music</v>
      </c>
      <c r="R2112" t="str">
        <f t="shared" si="197"/>
        <v>indie rock</v>
      </c>
      <c r="S2112" s="10">
        <f t="shared" si="195"/>
        <v>41759.337604166663</v>
      </c>
      <c r="T2112" s="10">
        <f t="shared" si="196"/>
        <v>41786.874305555553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106.5</v>
      </c>
      <c r="P2113" s="5">
        <f t="shared" si="193"/>
        <v>54.615384615384613</v>
      </c>
      <c r="Q2113" t="str">
        <f t="shared" si="194"/>
        <v>music</v>
      </c>
      <c r="R2113" t="str">
        <f t="shared" si="197"/>
        <v>indie rock</v>
      </c>
      <c r="S2113" s="10">
        <f t="shared" si="195"/>
        <v>40702.863715277774</v>
      </c>
      <c r="T2113" s="10">
        <f t="shared" si="196"/>
        <v>40769.708333333328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100</v>
      </c>
      <c r="P2114" s="5">
        <f t="shared" si="193"/>
        <v>27.272727272727273</v>
      </c>
      <c r="Q2114" t="str">
        <f t="shared" si="194"/>
        <v>music</v>
      </c>
      <c r="R2114" t="str">
        <f t="shared" si="197"/>
        <v>indie rock</v>
      </c>
      <c r="S2114" s="10">
        <f t="shared" si="195"/>
        <v>41365.594826388886</v>
      </c>
      <c r="T2114" s="10">
        <f t="shared" si="196"/>
        <v>41379.594826388886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E2115/D2115*100</f>
        <v>104.85714285714285</v>
      </c>
      <c r="P2115" s="5">
        <f t="shared" ref="P2115:P2178" si="199">IFERROR(E2115/L2115,0)</f>
        <v>68.598130841121488</v>
      </c>
      <c r="Q2115" t="str">
        <f t="shared" ref="Q2115:Q2178" si="200">LEFT(N2115,SEARCH("/",N2115)-1)</f>
        <v>music</v>
      </c>
      <c r="R2115" t="str">
        <f t="shared" si="197"/>
        <v>indie rock</v>
      </c>
      <c r="S2115" s="10">
        <f t="shared" ref="S2115:S2178" si="201">J2115/60/60/24+DATE(1970,1,1)-8/24</f>
        <v>41870.532129629624</v>
      </c>
      <c r="T2115" s="10">
        <f t="shared" ref="T2115:T2178" si="202">I2115/60/60/24+DATE(1970,1,1)-8/24</f>
        <v>41905.532129629624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5">
        <f t="shared" si="199"/>
        <v>35.612244897959187</v>
      </c>
      <c r="Q2116" t="str">
        <f t="shared" si="200"/>
        <v>music</v>
      </c>
      <c r="R2116" t="str">
        <f t="shared" ref="R2116:R2179" si="203">RIGHT(N2116,LEN(N2116)-SEARCH("/",N2116))</f>
        <v>indie rock</v>
      </c>
      <c r="S2116" s="10">
        <f t="shared" si="201"/>
        <v>40458.482291666667</v>
      </c>
      <c r="T2116" s="10">
        <f t="shared" si="202"/>
        <v>40520.874305555553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225.66666666666669</v>
      </c>
      <c r="P2117" s="5">
        <f t="shared" si="199"/>
        <v>94.027777777777771</v>
      </c>
      <c r="Q2117" t="str">
        <f t="shared" si="200"/>
        <v>music</v>
      </c>
      <c r="R2117" t="str">
        <f t="shared" si="203"/>
        <v>indie rock</v>
      </c>
      <c r="S2117" s="10">
        <f t="shared" si="201"/>
        <v>40563.747696759259</v>
      </c>
      <c r="T2117" s="10">
        <f t="shared" si="202"/>
        <v>40593.747696759259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100.90416666666667</v>
      </c>
      <c r="P2118" s="5">
        <f t="shared" si="199"/>
        <v>526.45652173913038</v>
      </c>
      <c r="Q2118" t="str">
        <f t="shared" si="200"/>
        <v>music</v>
      </c>
      <c r="R2118" t="str">
        <f t="shared" si="203"/>
        <v>indie rock</v>
      </c>
      <c r="S2118" s="10">
        <f t="shared" si="201"/>
        <v>41136.444479166668</v>
      </c>
      <c r="T2118" s="10">
        <f t="shared" si="202"/>
        <v>41184.444479166668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5">
        <f t="shared" si="199"/>
        <v>50.657142857142858</v>
      </c>
      <c r="Q2119" t="str">
        <f t="shared" si="200"/>
        <v>music</v>
      </c>
      <c r="R2119" t="str">
        <f t="shared" si="203"/>
        <v>indie rock</v>
      </c>
      <c r="S2119" s="10">
        <f t="shared" si="201"/>
        <v>42289.726261574069</v>
      </c>
      <c r="T2119" s="10">
        <f t="shared" si="202"/>
        <v>42303.874305555553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5">
        <f t="shared" si="199"/>
        <v>79.182941176470578</v>
      </c>
      <c r="Q2120" t="str">
        <f t="shared" si="200"/>
        <v>music</v>
      </c>
      <c r="R2120" t="str">
        <f t="shared" si="203"/>
        <v>indie rock</v>
      </c>
      <c r="S2120" s="10">
        <f t="shared" si="201"/>
        <v>40718.506203703699</v>
      </c>
      <c r="T2120" s="10">
        <f t="shared" si="202"/>
        <v>40748.506203703699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v>
      </c>
      <c r="P2121" s="5">
        <f t="shared" si="199"/>
        <v>91.590909090909093</v>
      </c>
      <c r="Q2121" t="str">
        <f t="shared" si="200"/>
        <v>music</v>
      </c>
      <c r="R2121" t="str">
        <f t="shared" si="203"/>
        <v>indie rock</v>
      </c>
      <c r="S2121" s="10">
        <f t="shared" si="201"/>
        <v>41106.796817129631</v>
      </c>
      <c r="T2121" s="10">
        <f t="shared" si="202"/>
        <v>41136.796817129631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5">
        <f t="shared" si="199"/>
        <v>116.96275362318841</v>
      </c>
      <c r="Q2122" t="str">
        <f t="shared" si="200"/>
        <v>music</v>
      </c>
      <c r="R2122" t="str">
        <f t="shared" si="203"/>
        <v>indie rock</v>
      </c>
      <c r="S2122" s="10">
        <f t="shared" si="201"/>
        <v>41591.631203703699</v>
      </c>
      <c r="T2122" s="10">
        <f t="shared" si="202"/>
        <v>41640.631203703699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0.56800000000000006</v>
      </c>
      <c r="P2123" s="5">
        <f t="shared" si="199"/>
        <v>28.4</v>
      </c>
      <c r="Q2123" t="str">
        <f t="shared" si="200"/>
        <v>games</v>
      </c>
      <c r="R2123" t="str">
        <f t="shared" si="203"/>
        <v>video games</v>
      </c>
      <c r="S2123" s="10">
        <f t="shared" si="201"/>
        <v>42716.409120370365</v>
      </c>
      <c r="T2123" s="10">
        <f t="shared" si="202"/>
        <v>42746.409120370365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0.38750000000000001</v>
      </c>
      <c r="P2124" s="5">
        <f t="shared" si="199"/>
        <v>103.33333333333333</v>
      </c>
      <c r="Q2124" t="str">
        <f t="shared" si="200"/>
        <v>games</v>
      </c>
      <c r="R2124" t="str">
        <f t="shared" si="203"/>
        <v>video games</v>
      </c>
      <c r="S2124" s="10">
        <f t="shared" si="201"/>
        <v>42711.967233796291</v>
      </c>
      <c r="T2124" s="10">
        <f t="shared" si="202"/>
        <v>42741.967233796291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10</v>
      </c>
      <c r="P2125" s="5">
        <f t="shared" si="199"/>
        <v>10</v>
      </c>
      <c r="Q2125" t="str">
        <f t="shared" si="200"/>
        <v>games</v>
      </c>
      <c r="R2125" t="str">
        <f t="shared" si="203"/>
        <v>video games</v>
      </c>
      <c r="S2125" s="10">
        <f t="shared" si="201"/>
        <v>40198.091516203705</v>
      </c>
      <c r="T2125" s="10">
        <f t="shared" si="202"/>
        <v>40251.957638888889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10.454545454545453</v>
      </c>
      <c r="P2126" s="5">
        <f t="shared" si="199"/>
        <v>23</v>
      </c>
      <c r="Q2126" t="str">
        <f t="shared" si="200"/>
        <v>games</v>
      </c>
      <c r="R2126" t="str">
        <f t="shared" si="203"/>
        <v>video games</v>
      </c>
      <c r="S2126" s="10">
        <f t="shared" si="201"/>
        <v>40463.694849537031</v>
      </c>
      <c r="T2126" s="10">
        <f t="shared" si="202"/>
        <v>40511.875</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1.4200000000000002</v>
      </c>
      <c r="P2127" s="5">
        <f t="shared" si="199"/>
        <v>31.555555555555557</v>
      </c>
      <c r="Q2127" t="str">
        <f t="shared" si="200"/>
        <v>games</v>
      </c>
      <c r="R2127" t="str">
        <f t="shared" si="203"/>
        <v>video games</v>
      </c>
      <c r="S2127" s="10">
        <f t="shared" si="201"/>
        <v>42190.690196759257</v>
      </c>
      <c r="T2127" s="10">
        <f t="shared" si="202"/>
        <v>42220.690196759257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0.05</v>
      </c>
      <c r="P2128" s="5">
        <f t="shared" si="199"/>
        <v>5</v>
      </c>
      <c r="Q2128" t="str">
        <f t="shared" si="200"/>
        <v>games</v>
      </c>
      <c r="R2128" t="str">
        <f t="shared" si="203"/>
        <v>video games</v>
      </c>
      <c r="S2128" s="10">
        <f t="shared" si="201"/>
        <v>41951.63989583333</v>
      </c>
      <c r="T2128" s="10">
        <f t="shared" si="202"/>
        <v>41981.63989583333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28.842857142857142</v>
      </c>
      <c r="P2129" s="5">
        <f t="shared" si="199"/>
        <v>34.220338983050844</v>
      </c>
      <c r="Q2129" t="str">
        <f t="shared" si="200"/>
        <v>games</v>
      </c>
      <c r="R2129" t="str">
        <f t="shared" si="203"/>
        <v>video games</v>
      </c>
      <c r="S2129" s="10">
        <f t="shared" si="201"/>
        <v>42045.172025462954</v>
      </c>
      <c r="T2129" s="10">
        <f t="shared" si="202"/>
        <v>42075.130358796298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0.16666666666666669</v>
      </c>
      <c r="P2130" s="5">
        <f t="shared" si="199"/>
        <v>25</v>
      </c>
      <c r="Q2130" t="str">
        <f t="shared" si="200"/>
        <v>games</v>
      </c>
      <c r="R2130" t="str">
        <f t="shared" si="203"/>
        <v>video games</v>
      </c>
      <c r="S2130" s="10">
        <f t="shared" si="201"/>
        <v>41843.439456018517</v>
      </c>
      <c r="T2130" s="10">
        <f t="shared" si="202"/>
        <v>41903.439456018517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11.799999999999999</v>
      </c>
      <c r="P2131" s="5">
        <f t="shared" si="199"/>
        <v>19.666666666666668</v>
      </c>
      <c r="Q2131" t="str">
        <f t="shared" si="200"/>
        <v>games</v>
      </c>
      <c r="R2131" t="str">
        <f t="shared" si="203"/>
        <v>video games</v>
      </c>
      <c r="S2131" s="10">
        <f t="shared" si="201"/>
        <v>42408.690972222219</v>
      </c>
      <c r="T2131" s="10">
        <f t="shared" si="202"/>
        <v>42438.690972222219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0.20238095238095236</v>
      </c>
      <c r="P2132" s="5">
        <f t="shared" si="199"/>
        <v>21.25</v>
      </c>
      <c r="Q2132" t="str">
        <f t="shared" si="200"/>
        <v>games</v>
      </c>
      <c r="R2132" t="str">
        <f t="shared" si="203"/>
        <v>video games</v>
      </c>
      <c r="S2132" s="10">
        <f t="shared" si="201"/>
        <v>41831.75304398148</v>
      </c>
      <c r="T2132" s="10">
        <f t="shared" si="202"/>
        <v>41866.75304398148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5</v>
      </c>
      <c r="P2133" s="5">
        <f t="shared" si="199"/>
        <v>8.3333333333333339</v>
      </c>
      <c r="Q2133" t="str">
        <f t="shared" si="200"/>
        <v>games</v>
      </c>
      <c r="R2133" t="str">
        <f t="shared" si="203"/>
        <v>video games</v>
      </c>
      <c r="S2133" s="10">
        <f t="shared" si="201"/>
        <v>42166.873738425922</v>
      </c>
      <c r="T2133" s="10">
        <f t="shared" si="202"/>
        <v>42196.873738425922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2.1129899999999995</v>
      </c>
      <c r="P2134" s="5">
        <f t="shared" si="199"/>
        <v>21.34333333333333</v>
      </c>
      <c r="Q2134" t="str">
        <f t="shared" si="200"/>
        <v>games</v>
      </c>
      <c r="R2134" t="str">
        <f t="shared" si="203"/>
        <v>video games</v>
      </c>
      <c r="S2134" s="10">
        <f t="shared" si="201"/>
        <v>41643.15384259259</v>
      </c>
      <c r="T2134" s="10">
        <f t="shared" si="202"/>
        <v>41673.15384259259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v>
      </c>
      <c r="P2135" s="5">
        <f t="shared" si="199"/>
        <v>5.333333333333333</v>
      </c>
      <c r="Q2135" t="str">
        <f t="shared" si="200"/>
        <v>games</v>
      </c>
      <c r="R2135" t="str">
        <f t="shared" si="203"/>
        <v>video games</v>
      </c>
      <c r="S2135" s="10">
        <f t="shared" si="201"/>
        <v>40618.763877314814</v>
      </c>
      <c r="T2135" s="10">
        <f t="shared" si="202"/>
        <v>40656.957638888889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1.7333333333333332</v>
      </c>
      <c r="P2136" s="5">
        <f t="shared" si="199"/>
        <v>34.666666666666664</v>
      </c>
      <c r="Q2136" t="str">
        <f t="shared" si="200"/>
        <v>games</v>
      </c>
      <c r="R2136" t="str">
        <f t="shared" si="203"/>
        <v>video games</v>
      </c>
      <c r="S2136" s="10">
        <f t="shared" si="201"/>
        <v>41361.553136574068</v>
      </c>
      <c r="T2136" s="10">
        <f t="shared" si="202"/>
        <v>41391.553136574068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v>
      </c>
      <c r="P2137" s="5">
        <f t="shared" si="199"/>
        <v>21.727272727272727</v>
      </c>
      <c r="Q2137" t="str">
        <f t="shared" si="200"/>
        <v>games</v>
      </c>
      <c r="R2137" t="str">
        <f t="shared" si="203"/>
        <v>video games</v>
      </c>
      <c r="S2137" s="10">
        <f t="shared" si="201"/>
        <v>41156.630011574067</v>
      </c>
      <c r="T2137" s="10">
        <f t="shared" si="202"/>
        <v>41186.630011574067</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5.9612499999999999E-2</v>
      </c>
      <c r="P2138" s="5">
        <f t="shared" si="199"/>
        <v>11.922499999999999</v>
      </c>
      <c r="Q2138" t="str">
        <f t="shared" si="200"/>
        <v>games</v>
      </c>
      <c r="R2138" t="str">
        <f t="shared" si="203"/>
        <v>video games</v>
      </c>
      <c r="S2138" s="10">
        <f t="shared" si="201"/>
        <v>41536.175763888888</v>
      </c>
      <c r="T2138" s="10">
        <f t="shared" si="202"/>
        <v>41566.175763888888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28.405999999999999</v>
      </c>
      <c r="P2139" s="5">
        <f t="shared" si="199"/>
        <v>26.59737827715356</v>
      </c>
      <c r="Q2139" t="str">
        <f t="shared" si="200"/>
        <v>games</v>
      </c>
      <c r="R2139" t="str">
        <f t="shared" si="203"/>
        <v>video games</v>
      </c>
      <c r="S2139" s="10">
        <f t="shared" si="201"/>
        <v>41948.437835648147</v>
      </c>
      <c r="T2139" s="10">
        <f t="shared" si="202"/>
        <v>41978.437835648147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12.8</v>
      </c>
      <c r="P2140" s="5">
        <f t="shared" si="199"/>
        <v>10.666666666666666</v>
      </c>
      <c r="Q2140" t="str">
        <f t="shared" si="200"/>
        <v>games</v>
      </c>
      <c r="R2140" t="str">
        <f t="shared" si="203"/>
        <v>video games</v>
      </c>
      <c r="S2140" s="10">
        <f t="shared" si="201"/>
        <v>41556.679849537039</v>
      </c>
      <c r="T2140" s="10">
        <f t="shared" si="202"/>
        <v>41586.721516203703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5.42</v>
      </c>
      <c r="P2141" s="5">
        <f t="shared" si="199"/>
        <v>29.035714285714285</v>
      </c>
      <c r="Q2141" t="str">
        <f t="shared" si="200"/>
        <v>games</v>
      </c>
      <c r="R2141" t="str">
        <f t="shared" si="203"/>
        <v>video games</v>
      </c>
      <c r="S2141" s="10">
        <f t="shared" si="201"/>
        <v>42647.416759259257</v>
      </c>
      <c r="T2141" s="10">
        <f t="shared" si="202"/>
        <v>42677.416759259257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0.11199999999999999</v>
      </c>
      <c r="P2142" s="5">
        <f t="shared" si="199"/>
        <v>50.909090909090907</v>
      </c>
      <c r="Q2142" t="str">
        <f t="shared" si="200"/>
        <v>games</v>
      </c>
      <c r="R2142" t="str">
        <f t="shared" si="203"/>
        <v>video games</v>
      </c>
      <c r="S2142" s="10">
        <f t="shared" si="201"/>
        <v>41255.500277777777</v>
      </c>
      <c r="T2142" s="10">
        <f t="shared" si="202"/>
        <v>41285.500277777777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5">
        <f t="shared" si="199"/>
        <v>0</v>
      </c>
      <c r="Q2143" t="str">
        <f t="shared" si="200"/>
        <v>games</v>
      </c>
      <c r="R2143" t="str">
        <f t="shared" si="203"/>
        <v>video games</v>
      </c>
      <c r="S2143" s="10">
        <f t="shared" si="201"/>
        <v>41926.902303240735</v>
      </c>
      <c r="T2143" s="10">
        <f t="shared" si="202"/>
        <v>41956.943969907406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5.7238095238095239</v>
      </c>
      <c r="P2144" s="5">
        <f t="shared" si="199"/>
        <v>50.083333333333336</v>
      </c>
      <c r="Q2144" t="str">
        <f t="shared" si="200"/>
        <v>games</v>
      </c>
      <c r="R2144" t="str">
        <f t="shared" si="203"/>
        <v>video games</v>
      </c>
      <c r="S2144" s="10">
        <f t="shared" si="201"/>
        <v>42340.368171296293</v>
      </c>
      <c r="T2144" s="10">
        <f t="shared" si="202"/>
        <v>42368.368171296293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11.25</v>
      </c>
      <c r="P2145" s="5">
        <f t="shared" si="199"/>
        <v>45</v>
      </c>
      <c r="Q2145" t="str">
        <f t="shared" si="200"/>
        <v>games</v>
      </c>
      <c r="R2145" t="str">
        <f t="shared" si="203"/>
        <v>video games</v>
      </c>
      <c r="S2145" s="10">
        <f t="shared" si="201"/>
        <v>40332.553379629629</v>
      </c>
      <c r="T2145" s="10">
        <f t="shared" si="202"/>
        <v>40380.458333333328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1.7098591549295776</v>
      </c>
      <c r="P2146" s="5">
        <f t="shared" si="199"/>
        <v>25.291666666666668</v>
      </c>
      <c r="Q2146" t="str">
        <f t="shared" si="200"/>
        <v>games</v>
      </c>
      <c r="R2146" t="str">
        <f t="shared" si="203"/>
        <v>video games</v>
      </c>
      <c r="S2146" s="10">
        <f t="shared" si="201"/>
        <v>41499.213425925926</v>
      </c>
      <c r="T2146" s="10">
        <f t="shared" si="202"/>
        <v>41531.213425925926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30.433333333333334</v>
      </c>
      <c r="P2147" s="5">
        <f t="shared" si="199"/>
        <v>51.292134831460672</v>
      </c>
      <c r="Q2147" t="str">
        <f t="shared" si="200"/>
        <v>games</v>
      </c>
      <c r="R2147" t="str">
        <f t="shared" si="203"/>
        <v>video games</v>
      </c>
      <c r="S2147" s="10">
        <f t="shared" si="201"/>
        <v>41574.904097222221</v>
      </c>
      <c r="T2147" s="10">
        <f t="shared" si="202"/>
        <v>41604.945763888885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0.02</v>
      </c>
      <c r="P2148" s="5">
        <f t="shared" si="199"/>
        <v>1</v>
      </c>
      <c r="Q2148" t="str">
        <f t="shared" si="200"/>
        <v>games</v>
      </c>
      <c r="R2148" t="str">
        <f t="shared" si="203"/>
        <v>video games</v>
      </c>
      <c r="S2148" s="10">
        <f t="shared" si="201"/>
        <v>42397.346180555549</v>
      </c>
      <c r="T2148" s="10">
        <f t="shared" si="202"/>
        <v>42411.346180555549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0.69641025641025645</v>
      </c>
      <c r="P2149" s="5">
        <f t="shared" si="199"/>
        <v>49.381818181818183</v>
      </c>
      <c r="Q2149" t="str">
        <f t="shared" si="200"/>
        <v>games</v>
      </c>
      <c r="R2149" t="str">
        <f t="shared" si="203"/>
        <v>video games</v>
      </c>
      <c r="S2149" s="10">
        <f t="shared" si="201"/>
        <v>41926.962361111109</v>
      </c>
      <c r="T2149" s="10">
        <f t="shared" si="202"/>
        <v>41959.004027777781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2</v>
      </c>
      <c r="P2150" s="5">
        <f t="shared" si="199"/>
        <v>1</v>
      </c>
      <c r="Q2150" t="str">
        <f t="shared" si="200"/>
        <v>games</v>
      </c>
      <c r="R2150" t="str">
        <f t="shared" si="203"/>
        <v>video games</v>
      </c>
      <c r="S2150" s="10">
        <f t="shared" si="201"/>
        <v>42066.400254629632</v>
      </c>
      <c r="T2150" s="10">
        <f t="shared" si="202"/>
        <v>42096.358587962961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5">
        <f t="shared" si="199"/>
        <v>0</v>
      </c>
      <c r="Q2151" t="str">
        <f t="shared" si="200"/>
        <v>games</v>
      </c>
      <c r="R2151" t="str">
        <f t="shared" si="203"/>
        <v>video games</v>
      </c>
      <c r="S2151" s="10">
        <f t="shared" si="201"/>
        <v>40354.691620370366</v>
      </c>
      <c r="T2151" s="10">
        <f t="shared" si="202"/>
        <v>40389.666666666664</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0.80999999999999994</v>
      </c>
      <c r="P2152" s="5">
        <f t="shared" si="199"/>
        <v>101.25</v>
      </c>
      <c r="Q2152" t="str">
        <f t="shared" si="200"/>
        <v>games</v>
      </c>
      <c r="R2152" t="str">
        <f t="shared" si="203"/>
        <v>video games</v>
      </c>
      <c r="S2152" s="10">
        <f t="shared" si="201"/>
        <v>42533.951377314814</v>
      </c>
      <c r="T2152" s="10">
        <f t="shared" si="202"/>
        <v>42563.951377314814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0.26222222222222225</v>
      </c>
      <c r="P2153" s="5">
        <f t="shared" si="199"/>
        <v>19.666666666666668</v>
      </c>
      <c r="Q2153" t="str">
        <f t="shared" si="200"/>
        <v>games</v>
      </c>
      <c r="R2153" t="str">
        <f t="shared" si="203"/>
        <v>video games</v>
      </c>
      <c r="S2153" s="10">
        <f t="shared" si="201"/>
        <v>42520.514050925929</v>
      </c>
      <c r="T2153" s="10">
        <f t="shared" si="202"/>
        <v>42550.514050925929</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0.16666666666666669</v>
      </c>
      <c r="P2154" s="5">
        <f t="shared" si="199"/>
        <v>12.5</v>
      </c>
      <c r="Q2154" t="str">
        <f t="shared" si="200"/>
        <v>games</v>
      </c>
      <c r="R2154" t="str">
        <f t="shared" si="203"/>
        <v>video games</v>
      </c>
      <c r="S2154" s="10">
        <f t="shared" si="201"/>
        <v>41683.49894675926</v>
      </c>
      <c r="T2154" s="10">
        <f t="shared" si="202"/>
        <v>41713.457280092589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9.124454880912446E-3</v>
      </c>
      <c r="P2155" s="5">
        <f t="shared" si="199"/>
        <v>8.5</v>
      </c>
      <c r="Q2155" t="str">
        <f t="shared" si="200"/>
        <v>games</v>
      </c>
      <c r="R2155" t="str">
        <f t="shared" si="203"/>
        <v>video games</v>
      </c>
      <c r="S2155" s="10">
        <f t="shared" si="201"/>
        <v>41974.577754629623</v>
      </c>
      <c r="T2155" s="10">
        <f t="shared" si="202"/>
        <v>42013.999305555553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0.8</v>
      </c>
      <c r="P2156" s="5">
        <f t="shared" si="199"/>
        <v>1</v>
      </c>
      <c r="Q2156" t="str">
        <f t="shared" si="200"/>
        <v>games</v>
      </c>
      <c r="R2156" t="str">
        <f t="shared" si="203"/>
        <v>video games</v>
      </c>
      <c r="S2156" s="10">
        <f t="shared" si="201"/>
        <v>41647.29892361111</v>
      </c>
      <c r="T2156" s="10">
        <f t="shared" si="202"/>
        <v>41667.29892361111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2.2999999999999998</v>
      </c>
      <c r="P2157" s="5">
        <f t="shared" si="199"/>
        <v>23</v>
      </c>
      <c r="Q2157" t="str">
        <f t="shared" si="200"/>
        <v>games</v>
      </c>
      <c r="R2157" t="str">
        <f t="shared" si="203"/>
        <v>video games</v>
      </c>
      <c r="S2157" s="10">
        <f t="shared" si="201"/>
        <v>42430.414178240739</v>
      </c>
      <c r="T2157" s="10">
        <f t="shared" si="202"/>
        <v>42460.372511574074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2.6660714285714282</v>
      </c>
      <c r="P2158" s="5">
        <f t="shared" si="199"/>
        <v>17.987951807228917</v>
      </c>
      <c r="Q2158" t="str">
        <f t="shared" si="200"/>
        <v>games</v>
      </c>
      <c r="R2158" t="str">
        <f t="shared" si="203"/>
        <v>video games</v>
      </c>
      <c r="S2158" s="10">
        <f t="shared" si="201"/>
        <v>41488.520902777775</v>
      </c>
      <c r="T2158" s="10">
        <f t="shared" si="202"/>
        <v>41533.520902777775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28.192</v>
      </c>
      <c r="P2159" s="5">
        <f t="shared" si="199"/>
        <v>370.94736842105266</v>
      </c>
      <c r="Q2159" t="str">
        <f t="shared" si="200"/>
        <v>games</v>
      </c>
      <c r="R2159" t="str">
        <f t="shared" si="203"/>
        <v>video games</v>
      </c>
      <c r="S2159" s="10">
        <f t="shared" si="201"/>
        <v>42694.647951388884</v>
      </c>
      <c r="T2159" s="10">
        <f t="shared" si="202"/>
        <v>42726.999305555553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6.5900366666666672</v>
      </c>
      <c r="P2160" s="5">
        <f t="shared" si="199"/>
        <v>63.569485530546629</v>
      </c>
      <c r="Q2160" t="str">
        <f t="shared" si="200"/>
        <v>games</v>
      </c>
      <c r="R2160" t="str">
        <f t="shared" si="203"/>
        <v>video games</v>
      </c>
      <c r="S2160" s="10">
        <f t="shared" si="201"/>
        <v>41264.520532407405</v>
      </c>
      <c r="T2160" s="10">
        <f t="shared" si="202"/>
        <v>41309.520532407405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0.72222222222222221</v>
      </c>
      <c r="P2161" s="5">
        <f t="shared" si="199"/>
        <v>13</v>
      </c>
      <c r="Q2161" t="str">
        <f t="shared" si="200"/>
        <v>games</v>
      </c>
      <c r="R2161" t="str">
        <f t="shared" si="203"/>
        <v>video games</v>
      </c>
      <c r="S2161" s="10">
        <f t="shared" si="201"/>
        <v>40710.397847222215</v>
      </c>
      <c r="T2161" s="10">
        <f t="shared" si="202"/>
        <v>40740.397847222215</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0.85000000000000009</v>
      </c>
      <c r="P2162" s="5">
        <f t="shared" si="199"/>
        <v>5.3125</v>
      </c>
      <c r="Q2162" t="str">
        <f t="shared" si="200"/>
        <v>games</v>
      </c>
      <c r="R2162" t="str">
        <f t="shared" si="203"/>
        <v>video games</v>
      </c>
      <c r="S2162" s="10">
        <f t="shared" si="201"/>
        <v>41018.378530092588</v>
      </c>
      <c r="T2162" s="10">
        <f t="shared" si="202"/>
        <v>41048.378530092588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5">
        <f t="shared" si="199"/>
        <v>35.615384615384613</v>
      </c>
      <c r="Q2163" t="str">
        <f t="shared" si="200"/>
        <v>music</v>
      </c>
      <c r="R2163" t="str">
        <f t="shared" si="203"/>
        <v>rock</v>
      </c>
      <c r="S2163" s="10">
        <f t="shared" si="201"/>
        <v>42240.519201388881</v>
      </c>
      <c r="T2163" s="10">
        <f t="shared" si="202"/>
        <v>42270.519201388881</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5">
        <f t="shared" si="199"/>
        <v>87.103448275862064</v>
      </c>
      <c r="Q2164" t="str">
        <f t="shared" si="200"/>
        <v>music</v>
      </c>
      <c r="R2164" t="str">
        <f t="shared" si="203"/>
        <v>rock</v>
      </c>
      <c r="S2164" s="10">
        <f t="shared" si="201"/>
        <v>41813.432766203703</v>
      </c>
      <c r="T2164" s="10">
        <f t="shared" si="202"/>
        <v>41844.432766203703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132.20000000000002</v>
      </c>
      <c r="P2165" s="5">
        <f t="shared" si="199"/>
        <v>75.11363636363636</v>
      </c>
      <c r="Q2165" t="str">
        <f t="shared" si="200"/>
        <v>music</v>
      </c>
      <c r="R2165" t="str">
        <f t="shared" si="203"/>
        <v>rock</v>
      </c>
      <c r="S2165" s="10">
        <f t="shared" si="201"/>
        <v>42111.566203703704</v>
      </c>
      <c r="T2165" s="10">
        <f t="shared" si="202"/>
        <v>42162.826388888883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5">
        <f t="shared" si="199"/>
        <v>68.01204819277109</v>
      </c>
      <c r="Q2166" t="str">
        <f t="shared" si="200"/>
        <v>music</v>
      </c>
      <c r="R2166" t="str">
        <f t="shared" si="203"/>
        <v>rock</v>
      </c>
      <c r="S2166" s="10">
        <f t="shared" si="201"/>
        <v>42515.384421296294</v>
      </c>
      <c r="T2166" s="10">
        <f t="shared" si="202"/>
        <v>42545.832638888889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5">
        <f t="shared" si="199"/>
        <v>29.623931623931625</v>
      </c>
      <c r="Q2167" t="str">
        <f t="shared" si="200"/>
        <v>music</v>
      </c>
      <c r="R2167" t="str">
        <f t="shared" si="203"/>
        <v>rock</v>
      </c>
      <c r="S2167" s="10">
        <f t="shared" si="201"/>
        <v>42438.333738425928</v>
      </c>
      <c r="T2167" s="10">
        <f t="shared" si="202"/>
        <v>42468.292071759257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5">
        <f t="shared" si="199"/>
        <v>91.625</v>
      </c>
      <c r="Q2168" t="str">
        <f t="shared" si="200"/>
        <v>music</v>
      </c>
      <c r="R2168" t="str">
        <f t="shared" si="203"/>
        <v>rock</v>
      </c>
      <c r="S2168" s="10">
        <f t="shared" si="201"/>
        <v>41933.504837962959</v>
      </c>
      <c r="T2168" s="10">
        <f t="shared" si="202"/>
        <v>41978.546504629623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120</v>
      </c>
      <c r="P2169" s="5">
        <f t="shared" si="199"/>
        <v>22.5</v>
      </c>
      <c r="Q2169" t="str">
        <f t="shared" si="200"/>
        <v>music</v>
      </c>
      <c r="R2169" t="str">
        <f t="shared" si="203"/>
        <v>rock</v>
      </c>
      <c r="S2169" s="10">
        <f t="shared" si="201"/>
        <v>41152.733067129629</v>
      </c>
      <c r="T2169" s="10">
        <f t="shared" si="202"/>
        <v>41166.733067129629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5">
        <f t="shared" si="199"/>
        <v>64.366735294117646</v>
      </c>
      <c r="Q2170" t="str">
        <f t="shared" si="200"/>
        <v>music</v>
      </c>
      <c r="R2170" t="str">
        <f t="shared" si="203"/>
        <v>rock</v>
      </c>
      <c r="S2170" s="10">
        <f t="shared" si="201"/>
        <v>42745.266909722217</v>
      </c>
      <c r="T2170" s="10">
        <f t="shared" si="202"/>
        <v>42775.874999999993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100</v>
      </c>
      <c r="P2171" s="5">
        <f t="shared" si="199"/>
        <v>21.857142857142858</v>
      </c>
      <c r="Q2171" t="str">
        <f t="shared" si="200"/>
        <v>music</v>
      </c>
      <c r="R2171" t="str">
        <f t="shared" si="203"/>
        <v>rock</v>
      </c>
      <c r="S2171" s="10">
        <f t="shared" si="201"/>
        <v>42793.367488425924</v>
      </c>
      <c r="T2171" s="10">
        <f t="shared" si="202"/>
        <v>42796.367488425924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180.85714285714286</v>
      </c>
      <c r="P2172" s="5">
        <f t="shared" si="199"/>
        <v>33.315789473684212</v>
      </c>
      <c r="Q2172" t="str">
        <f t="shared" si="200"/>
        <v>music</v>
      </c>
      <c r="R2172" t="str">
        <f t="shared" si="203"/>
        <v>rock</v>
      </c>
      <c r="S2172" s="10">
        <f t="shared" si="201"/>
        <v>42198.416921296295</v>
      </c>
      <c r="T2172" s="10">
        <f t="shared" si="202"/>
        <v>42238.416921296295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v>
      </c>
      <c r="P2173" s="5">
        <f t="shared" si="199"/>
        <v>90.276595744680847</v>
      </c>
      <c r="Q2173" t="str">
        <f t="shared" si="200"/>
        <v>music</v>
      </c>
      <c r="R2173" t="str">
        <f t="shared" si="203"/>
        <v>rock</v>
      </c>
      <c r="S2173" s="10">
        <f t="shared" si="201"/>
        <v>42141.623784722215</v>
      </c>
      <c r="T2173" s="10">
        <f t="shared" si="202"/>
        <v>42176.874999999993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100</v>
      </c>
      <c r="P2174" s="5">
        <f t="shared" si="199"/>
        <v>76.92307692307692</v>
      </c>
      <c r="Q2174" t="str">
        <f t="shared" si="200"/>
        <v>music</v>
      </c>
      <c r="R2174" t="str">
        <f t="shared" si="203"/>
        <v>rock</v>
      </c>
      <c r="S2174" s="10">
        <f t="shared" si="201"/>
        <v>42082.246759259251</v>
      </c>
      <c r="T2174" s="10">
        <f t="shared" si="202"/>
        <v>42112.246759259251</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126.92857142857143</v>
      </c>
      <c r="P2175" s="5">
        <f t="shared" si="199"/>
        <v>59.233333333333334</v>
      </c>
      <c r="Q2175" t="str">
        <f t="shared" si="200"/>
        <v>music</v>
      </c>
      <c r="R2175" t="str">
        <f t="shared" si="203"/>
        <v>rock</v>
      </c>
      <c r="S2175" s="10">
        <f t="shared" si="201"/>
        <v>41495.359293981477</v>
      </c>
      <c r="T2175" s="10">
        <f t="shared" si="202"/>
        <v>41526.832638888889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5">
        <f t="shared" si="199"/>
        <v>65.38095238095238</v>
      </c>
      <c r="Q2176" t="str">
        <f t="shared" si="200"/>
        <v>music</v>
      </c>
      <c r="R2176" t="str">
        <f t="shared" si="203"/>
        <v>rock</v>
      </c>
      <c r="S2176" s="10">
        <f t="shared" si="201"/>
        <v>42465.209571759253</v>
      </c>
      <c r="T2176" s="10">
        <f t="shared" si="202"/>
        <v>42495.209571759253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250</v>
      </c>
      <c r="P2177" s="5">
        <f t="shared" si="199"/>
        <v>67.307692307692307</v>
      </c>
      <c r="Q2177" t="str">
        <f t="shared" si="200"/>
        <v>music</v>
      </c>
      <c r="R2177" t="str">
        <f t="shared" si="203"/>
        <v>rock</v>
      </c>
      <c r="S2177" s="10">
        <f t="shared" si="201"/>
        <v>42564.675763888888</v>
      </c>
      <c r="T2177" s="10">
        <f t="shared" si="202"/>
        <v>42571.675763888888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5">
        <f t="shared" si="199"/>
        <v>88.74647887323944</v>
      </c>
      <c r="Q2178" t="str">
        <f t="shared" si="200"/>
        <v>music</v>
      </c>
      <c r="R2178" t="str">
        <f t="shared" si="203"/>
        <v>rock</v>
      </c>
      <c r="S2178" s="10">
        <f t="shared" si="201"/>
        <v>42096.299872685187</v>
      </c>
      <c r="T2178" s="10">
        <f t="shared" si="202"/>
        <v>42126.299872685187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E2179/D2179*100</f>
        <v>100.12</v>
      </c>
      <c r="P2179" s="5">
        <f t="shared" ref="P2179:P2242" si="205">IFERROR(E2179/L2179,0)</f>
        <v>65.868421052631575</v>
      </c>
      <c r="Q2179" t="str">
        <f t="shared" ref="Q2179:Q2242" si="206">LEFT(N2179,SEARCH("/",N2179)-1)</f>
        <v>music</v>
      </c>
      <c r="R2179" t="str">
        <f t="shared" si="203"/>
        <v>rock</v>
      </c>
      <c r="S2179" s="10">
        <f t="shared" ref="S2179:S2242" si="207">J2179/60/60/24+DATE(1970,1,1)-8/24</f>
        <v>42501.917442129627</v>
      </c>
      <c r="T2179" s="10">
        <f t="shared" ref="T2179:T2242" si="208">I2179/60/60/24+DATE(1970,1,1)-8/24</f>
        <v>42526.917442129627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5">
        <f t="shared" si="205"/>
        <v>40.349243306169967</v>
      </c>
      <c r="Q2180" t="str">
        <f t="shared" si="206"/>
        <v>music</v>
      </c>
      <c r="R2180" t="str">
        <f t="shared" ref="R2180:R2243" si="209">RIGHT(N2180,LEN(N2180)-SEARCH("/",N2180))</f>
        <v>rock</v>
      </c>
      <c r="S2180" s="10">
        <f t="shared" si="207"/>
        <v>42723.303206018514</v>
      </c>
      <c r="T2180" s="10">
        <f t="shared" si="208"/>
        <v>42753.303206018514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v>
      </c>
      <c r="P2181" s="5">
        <f t="shared" si="205"/>
        <v>76.857142857142861</v>
      </c>
      <c r="Q2181" t="str">
        <f t="shared" si="206"/>
        <v>music</v>
      </c>
      <c r="R2181" t="str">
        <f t="shared" si="209"/>
        <v>rock</v>
      </c>
      <c r="S2181" s="10">
        <f t="shared" si="207"/>
        <v>42074.837870370371</v>
      </c>
      <c r="T2181" s="10">
        <f t="shared" si="208"/>
        <v>42104.837870370371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107.18419999999999</v>
      </c>
      <c r="P2182" s="5">
        <f t="shared" si="205"/>
        <v>68.707820512820518</v>
      </c>
      <c r="Q2182" t="str">
        <f t="shared" si="206"/>
        <v>music</v>
      </c>
      <c r="R2182" t="str">
        <f t="shared" si="209"/>
        <v>rock</v>
      </c>
      <c r="S2182" s="10">
        <f t="shared" si="207"/>
        <v>42279.336435185185</v>
      </c>
      <c r="T2182" s="10">
        <f t="shared" si="208"/>
        <v>42321.378101851849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153.1</v>
      </c>
      <c r="P2183" s="5">
        <f t="shared" si="205"/>
        <v>57.773584905660378</v>
      </c>
      <c r="Q2183" t="str">
        <f t="shared" si="206"/>
        <v>games</v>
      </c>
      <c r="R2183" t="str">
        <f t="shared" si="209"/>
        <v>tabletop games</v>
      </c>
      <c r="S2183" s="10">
        <f t="shared" si="207"/>
        <v>42772.671909722216</v>
      </c>
      <c r="T2183" s="10">
        <f t="shared" si="208"/>
        <v>42786.671909722216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5">
        <f t="shared" si="205"/>
        <v>44.171348314606739</v>
      </c>
      <c r="Q2184" t="str">
        <f t="shared" si="206"/>
        <v>games</v>
      </c>
      <c r="R2184" t="str">
        <f t="shared" si="209"/>
        <v>tabletop games</v>
      </c>
      <c r="S2184" s="10">
        <f t="shared" si="207"/>
        <v>41879.567418981482</v>
      </c>
      <c r="T2184" s="10">
        <f t="shared" si="208"/>
        <v>41914.567418981482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489.27777777777777</v>
      </c>
      <c r="P2185" s="5">
        <f t="shared" si="205"/>
        <v>31.566308243727597</v>
      </c>
      <c r="Q2185" t="str">
        <f t="shared" si="206"/>
        <v>games</v>
      </c>
      <c r="R2185" t="str">
        <f t="shared" si="209"/>
        <v>tabletop games</v>
      </c>
      <c r="S2185" s="10">
        <f t="shared" si="207"/>
        <v>42745.032141203708</v>
      </c>
      <c r="T2185" s="10">
        <f t="shared" si="208"/>
        <v>42774.874999999993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284.74</v>
      </c>
      <c r="P2186" s="5">
        <f t="shared" si="205"/>
        <v>107.04511278195488</v>
      </c>
      <c r="Q2186" t="str">
        <f t="shared" si="206"/>
        <v>games</v>
      </c>
      <c r="R2186" t="str">
        <f t="shared" si="209"/>
        <v>tabletop games</v>
      </c>
      <c r="S2186" s="10">
        <f t="shared" si="207"/>
        <v>42380.356956018521</v>
      </c>
      <c r="T2186" s="10">
        <f t="shared" si="208"/>
        <v>42394.333333333336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v>
      </c>
      <c r="P2187" s="5">
        <f t="shared" si="205"/>
        <v>149.03451043338683</v>
      </c>
      <c r="Q2187" t="str">
        <f t="shared" si="206"/>
        <v>games</v>
      </c>
      <c r="R2187" t="str">
        <f t="shared" si="209"/>
        <v>tabletop games</v>
      </c>
      <c r="S2187" s="10">
        <f t="shared" si="207"/>
        <v>41319.016655092593</v>
      </c>
      <c r="T2187" s="10">
        <f t="shared" si="208"/>
        <v>41359.016655092593</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109.67499999999998</v>
      </c>
      <c r="P2188" s="5">
        <f t="shared" si="205"/>
        <v>55.956632653061227</v>
      </c>
      <c r="Q2188" t="str">
        <f t="shared" si="206"/>
        <v>games</v>
      </c>
      <c r="R2188" t="str">
        <f t="shared" si="209"/>
        <v>tabletop games</v>
      </c>
      <c r="S2188" s="10">
        <f t="shared" si="207"/>
        <v>42583.281747685185</v>
      </c>
      <c r="T2188" s="10">
        <f t="shared" si="208"/>
        <v>42619.749999999993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v>
      </c>
      <c r="P2189" s="5">
        <f t="shared" si="205"/>
        <v>56.970381807973048</v>
      </c>
      <c r="Q2189" t="str">
        <f t="shared" si="206"/>
        <v>games</v>
      </c>
      <c r="R2189" t="str">
        <f t="shared" si="209"/>
        <v>tabletop games</v>
      </c>
      <c r="S2189" s="10">
        <f t="shared" si="207"/>
        <v>42067.875763888886</v>
      </c>
      <c r="T2189" s="10">
        <f t="shared" si="208"/>
        <v>42096.832638888889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412.17692027666544</v>
      </c>
      <c r="P2190" s="5">
        <f t="shared" si="205"/>
        <v>44.056420233463037</v>
      </c>
      <c r="Q2190" t="str">
        <f t="shared" si="206"/>
        <v>games</v>
      </c>
      <c r="R2190" t="str">
        <f t="shared" si="209"/>
        <v>tabletop games</v>
      </c>
      <c r="S2190" s="10">
        <f t="shared" si="207"/>
        <v>42633.252789351849</v>
      </c>
      <c r="T2190" s="10">
        <f t="shared" si="208"/>
        <v>42668.374999999993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503.25</v>
      </c>
      <c r="P2191" s="5">
        <f t="shared" si="205"/>
        <v>68.625</v>
      </c>
      <c r="Q2191" t="str">
        <f t="shared" si="206"/>
        <v>games</v>
      </c>
      <c r="R2191" t="str">
        <f t="shared" si="209"/>
        <v>tabletop games</v>
      </c>
      <c r="S2191" s="10">
        <f t="shared" si="207"/>
        <v>42467.454861111109</v>
      </c>
      <c r="T2191" s="10">
        <f t="shared" si="208"/>
        <v>42481.583333333336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184.61052631578946</v>
      </c>
      <c r="P2192" s="5">
        <f t="shared" si="205"/>
        <v>65.318435754189949</v>
      </c>
      <c r="Q2192" t="str">
        <f t="shared" si="206"/>
        <v>games</v>
      </c>
      <c r="R2192" t="str">
        <f t="shared" si="209"/>
        <v>tabletop games</v>
      </c>
      <c r="S2192" s="10">
        <f t="shared" si="207"/>
        <v>42417.291712962957</v>
      </c>
      <c r="T2192" s="10">
        <f t="shared" si="208"/>
        <v>42451.957638888889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119.73333333333333</v>
      </c>
      <c r="P2193" s="5">
        <f t="shared" si="205"/>
        <v>35.92</v>
      </c>
      <c r="Q2193" t="str">
        <f t="shared" si="206"/>
        <v>games</v>
      </c>
      <c r="R2193" t="str">
        <f t="shared" si="209"/>
        <v>tabletop games</v>
      </c>
      <c r="S2193" s="10">
        <f t="shared" si="207"/>
        <v>42768.5003125</v>
      </c>
      <c r="T2193" s="10">
        <f t="shared" si="208"/>
        <v>42780.5003125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1081.2401666666667</v>
      </c>
      <c r="P2194" s="5">
        <f t="shared" si="205"/>
        <v>40.070667078443485</v>
      </c>
      <c r="Q2194" t="str">
        <f t="shared" si="206"/>
        <v>games</v>
      </c>
      <c r="R2194" t="str">
        <f t="shared" si="209"/>
        <v>tabletop games</v>
      </c>
      <c r="S2194" s="10">
        <f t="shared" si="207"/>
        <v>42691.517870370364</v>
      </c>
      <c r="T2194" s="10">
        <f t="shared" si="208"/>
        <v>42719.624999999993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452.37333333333333</v>
      </c>
      <c r="P2195" s="5">
        <f t="shared" si="205"/>
        <v>75.647714604236342</v>
      </c>
      <c r="Q2195" t="str">
        <f t="shared" si="206"/>
        <v>games</v>
      </c>
      <c r="R2195" t="str">
        <f t="shared" si="209"/>
        <v>tabletop games</v>
      </c>
      <c r="S2195" s="10">
        <f t="shared" si="207"/>
        <v>42664.072592592587</v>
      </c>
      <c r="T2195" s="10">
        <f t="shared" si="208"/>
        <v>42694.874305555553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v>
      </c>
      <c r="P2196" s="5">
        <f t="shared" si="205"/>
        <v>61.203872437357631</v>
      </c>
      <c r="Q2196" t="str">
        <f t="shared" si="206"/>
        <v>games</v>
      </c>
      <c r="R2196" t="str">
        <f t="shared" si="209"/>
        <v>tabletop games</v>
      </c>
      <c r="S2196" s="10">
        <f t="shared" si="207"/>
        <v>42425.42465277778</v>
      </c>
      <c r="T2196" s="10">
        <f t="shared" si="208"/>
        <v>42455.382986111108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120.32608695652173</v>
      </c>
      <c r="P2197" s="5">
        <f t="shared" si="205"/>
        <v>48.130434782608695</v>
      </c>
      <c r="Q2197" t="str">
        <f t="shared" si="206"/>
        <v>games</v>
      </c>
      <c r="R2197" t="str">
        <f t="shared" si="209"/>
        <v>tabletop games</v>
      </c>
      <c r="S2197" s="10">
        <f t="shared" si="207"/>
        <v>42197.438657407409</v>
      </c>
      <c r="T2197" s="10">
        <f t="shared" si="208"/>
        <v>42227.438657407409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113.83571428571429</v>
      </c>
      <c r="P2198" s="5">
        <f t="shared" si="205"/>
        <v>68.106837606837601</v>
      </c>
      <c r="Q2198" t="str">
        <f t="shared" si="206"/>
        <v>games</v>
      </c>
      <c r="R2198" t="str">
        <f t="shared" si="209"/>
        <v>tabletop games</v>
      </c>
      <c r="S2198" s="10">
        <f t="shared" si="207"/>
        <v>42675.153958333329</v>
      </c>
      <c r="T2198" s="10">
        <f t="shared" si="208"/>
        <v>42705.958333333336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951.03109999999992</v>
      </c>
      <c r="P2199" s="5">
        <f t="shared" si="205"/>
        <v>65.891300230946882</v>
      </c>
      <c r="Q2199" t="str">
        <f t="shared" si="206"/>
        <v>games</v>
      </c>
      <c r="R2199" t="str">
        <f t="shared" si="209"/>
        <v>tabletop games</v>
      </c>
      <c r="S2199" s="10">
        <f t="shared" si="207"/>
        <v>42033.25068287037</v>
      </c>
      <c r="T2199" s="10">
        <f t="shared" si="208"/>
        <v>42063.25068287037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132.89249999999998</v>
      </c>
      <c r="P2200" s="5">
        <f t="shared" si="205"/>
        <v>81.654377880184327</v>
      </c>
      <c r="Q2200" t="str">
        <f t="shared" si="206"/>
        <v>games</v>
      </c>
      <c r="R2200" t="str">
        <f t="shared" si="209"/>
        <v>tabletop games</v>
      </c>
      <c r="S2200" s="10">
        <f t="shared" si="207"/>
        <v>42292.180555555555</v>
      </c>
      <c r="T2200" s="10">
        <f t="shared" si="208"/>
        <v>42322.222222222219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146.97777777777779</v>
      </c>
      <c r="P2201" s="5">
        <f t="shared" si="205"/>
        <v>52.701195219123505</v>
      </c>
      <c r="Q2201" t="str">
        <f t="shared" si="206"/>
        <v>games</v>
      </c>
      <c r="R2201" t="str">
        <f t="shared" si="209"/>
        <v>tabletop games</v>
      </c>
      <c r="S2201" s="10">
        <f t="shared" si="207"/>
        <v>42262.083310185182</v>
      </c>
      <c r="T2201" s="10">
        <f t="shared" si="208"/>
        <v>42292.083310185182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5">
        <f t="shared" si="205"/>
        <v>41.228136882129277</v>
      </c>
      <c r="Q2202" t="str">
        <f t="shared" si="206"/>
        <v>games</v>
      </c>
      <c r="R2202" t="str">
        <f t="shared" si="209"/>
        <v>tabletop games</v>
      </c>
      <c r="S2202" s="10">
        <f t="shared" si="207"/>
        <v>42163.292453703696</v>
      </c>
      <c r="T2202" s="10">
        <f t="shared" si="208"/>
        <v>42190.791666666664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382.71818181818185</v>
      </c>
      <c r="P2203" s="5">
        <f t="shared" si="205"/>
        <v>15.035357142857142</v>
      </c>
      <c r="Q2203" t="str">
        <f t="shared" si="206"/>
        <v>music</v>
      </c>
      <c r="R2203" t="str">
        <f t="shared" si="209"/>
        <v>electronic music</v>
      </c>
      <c r="S2203" s="10">
        <f t="shared" si="207"/>
        <v>41276.513483796298</v>
      </c>
      <c r="T2203" s="10">
        <f t="shared" si="208"/>
        <v>41290.513483796298</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5">
        <f t="shared" si="205"/>
        <v>39.066920943134534</v>
      </c>
      <c r="Q2204" t="str">
        <f t="shared" si="206"/>
        <v>music</v>
      </c>
      <c r="R2204" t="str">
        <f t="shared" si="209"/>
        <v>electronic music</v>
      </c>
      <c r="S2204" s="10">
        <f t="shared" si="207"/>
        <v>41184.515833333331</v>
      </c>
      <c r="T2204" s="10">
        <f t="shared" si="208"/>
        <v>41214.515833333331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109.55</v>
      </c>
      <c r="P2205" s="5">
        <f t="shared" si="205"/>
        <v>43.82</v>
      </c>
      <c r="Q2205" t="str">
        <f t="shared" si="206"/>
        <v>music</v>
      </c>
      <c r="R2205" t="str">
        <f t="shared" si="209"/>
        <v>electronic music</v>
      </c>
      <c r="S2205" s="10">
        <f t="shared" si="207"/>
        <v>42241.526412037034</v>
      </c>
      <c r="T2205" s="10">
        <f t="shared" si="208"/>
        <v>42271.526412037034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5">
        <f t="shared" si="205"/>
        <v>27.301369863013697</v>
      </c>
      <c r="Q2206" t="str">
        <f t="shared" si="206"/>
        <v>music</v>
      </c>
      <c r="R2206" t="str">
        <f t="shared" si="209"/>
        <v>electronic music</v>
      </c>
      <c r="S2206" s="10">
        <f t="shared" si="207"/>
        <v>41311.978229166663</v>
      </c>
      <c r="T2206" s="10">
        <f t="shared" si="208"/>
        <v>41341.978229166663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5">
        <f t="shared" si="205"/>
        <v>42.222222222222221</v>
      </c>
      <c r="Q2207" t="str">
        <f t="shared" si="206"/>
        <v>music</v>
      </c>
      <c r="R2207" t="str">
        <f t="shared" si="209"/>
        <v>electronic music</v>
      </c>
      <c r="S2207" s="10">
        <f t="shared" si="207"/>
        <v>41031.488298611104</v>
      </c>
      <c r="T2207" s="10">
        <f t="shared" si="208"/>
        <v>41061.488298611104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5">
        <f t="shared" si="205"/>
        <v>33.235294117647058</v>
      </c>
      <c r="Q2208" t="str">
        <f t="shared" si="206"/>
        <v>music</v>
      </c>
      <c r="R2208" t="str">
        <f t="shared" si="209"/>
        <v>electronic music</v>
      </c>
      <c r="S2208" s="10">
        <f t="shared" si="207"/>
        <v>40996.923888888887</v>
      </c>
      <c r="T2208" s="10">
        <f t="shared" si="208"/>
        <v>41014.923888888887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100</v>
      </c>
      <c r="P2209" s="5">
        <f t="shared" si="205"/>
        <v>285.71428571428572</v>
      </c>
      <c r="Q2209" t="str">
        <f t="shared" si="206"/>
        <v>music</v>
      </c>
      <c r="R2209" t="str">
        <f t="shared" si="209"/>
        <v>electronic music</v>
      </c>
      <c r="S2209" s="10">
        <f t="shared" si="207"/>
        <v>41563.860798611109</v>
      </c>
      <c r="T2209" s="10">
        <f t="shared" si="208"/>
        <v>41593.902465277773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5">
        <f t="shared" si="205"/>
        <v>42.333333333333336</v>
      </c>
      <c r="Q2210" t="str">
        <f t="shared" si="206"/>
        <v>music</v>
      </c>
      <c r="R2210" t="str">
        <f t="shared" si="209"/>
        <v>electronic music</v>
      </c>
      <c r="S2210" s="10">
        <f t="shared" si="207"/>
        <v>40946.548912037033</v>
      </c>
      <c r="T2210" s="10">
        <f t="shared" si="208"/>
        <v>41005.833333333328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150.80000000000001</v>
      </c>
      <c r="P2211" s="5">
        <f t="shared" si="205"/>
        <v>50.266666666666666</v>
      </c>
      <c r="Q2211" t="str">
        <f t="shared" si="206"/>
        <v>music</v>
      </c>
      <c r="R2211" t="str">
        <f t="shared" si="209"/>
        <v>electronic music</v>
      </c>
      <c r="S2211" s="10">
        <f t="shared" si="207"/>
        <v>41732.14634259259</v>
      </c>
      <c r="T2211" s="10">
        <f t="shared" si="208"/>
        <v>41743.625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5">
        <f t="shared" si="205"/>
        <v>61.902777777777779</v>
      </c>
      <c r="Q2212" t="str">
        <f t="shared" si="206"/>
        <v>music</v>
      </c>
      <c r="R2212" t="str">
        <f t="shared" si="209"/>
        <v>electronic music</v>
      </c>
      <c r="S2212" s="10">
        <f t="shared" si="207"/>
        <v>40955.732754629629</v>
      </c>
      <c r="T2212" s="10">
        <f t="shared" si="208"/>
        <v>41013.399999999994</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5">
        <f t="shared" si="205"/>
        <v>40.75</v>
      </c>
      <c r="Q2213" t="str">
        <f t="shared" si="206"/>
        <v>music</v>
      </c>
      <c r="R2213" t="str">
        <f t="shared" si="209"/>
        <v>electronic music</v>
      </c>
      <c r="S2213" s="10">
        <f t="shared" si="207"/>
        <v>41716.451678240737</v>
      </c>
      <c r="T2213" s="10">
        <f t="shared" si="208"/>
        <v>41738.957638888889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5">
        <f t="shared" si="205"/>
        <v>55.796747967479675</v>
      </c>
      <c r="Q2214" t="str">
        <f t="shared" si="206"/>
        <v>music</v>
      </c>
      <c r="R2214" t="str">
        <f t="shared" si="209"/>
        <v>electronic music</v>
      </c>
      <c r="S2214" s="10">
        <f t="shared" si="207"/>
        <v>41548.414085648146</v>
      </c>
      <c r="T2214" s="10">
        <f t="shared" si="208"/>
        <v>41581.708333333328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200</v>
      </c>
      <c r="P2215" s="5">
        <f t="shared" si="205"/>
        <v>10</v>
      </c>
      <c r="Q2215" t="str">
        <f t="shared" si="206"/>
        <v>music</v>
      </c>
      <c r="R2215" t="str">
        <f t="shared" si="209"/>
        <v>electronic music</v>
      </c>
      <c r="S2215" s="10">
        <f t="shared" si="207"/>
        <v>42109.492812499993</v>
      </c>
      <c r="T2215" s="10">
        <f t="shared" si="208"/>
        <v>42139.492812499993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292.50166666666667</v>
      </c>
      <c r="P2216" s="5">
        <f t="shared" si="205"/>
        <v>73.125416666666666</v>
      </c>
      <c r="Q2216" t="str">
        <f t="shared" si="206"/>
        <v>music</v>
      </c>
      <c r="R2216" t="str">
        <f t="shared" si="209"/>
        <v>electronic music</v>
      </c>
      <c r="S2216" s="10">
        <f t="shared" si="207"/>
        <v>41646.45888888889</v>
      </c>
      <c r="T2216" s="10">
        <f t="shared" si="208"/>
        <v>41676.45888888889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5">
        <f t="shared" si="205"/>
        <v>26.060606060606062</v>
      </c>
      <c r="Q2217" t="str">
        <f t="shared" si="206"/>
        <v>music</v>
      </c>
      <c r="R2217" t="str">
        <f t="shared" si="209"/>
        <v>electronic music</v>
      </c>
      <c r="S2217" s="10">
        <f t="shared" si="207"/>
        <v>40958.383935185186</v>
      </c>
      <c r="T2217" s="10">
        <f t="shared" si="208"/>
        <v>40980.957638888889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5">
        <f t="shared" si="205"/>
        <v>22.642857142857142</v>
      </c>
      <c r="Q2218" t="str">
        <f t="shared" si="206"/>
        <v>music</v>
      </c>
      <c r="R2218" t="str">
        <f t="shared" si="209"/>
        <v>electronic music</v>
      </c>
      <c r="S2218" s="10">
        <f t="shared" si="207"/>
        <v>42194.418344907412</v>
      </c>
      <c r="T2218" s="10">
        <f t="shared" si="208"/>
        <v>42208.418344907412</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5">
        <f t="shared" si="205"/>
        <v>47.222222222222221</v>
      </c>
      <c r="Q2219" t="str">
        <f t="shared" si="206"/>
        <v>music</v>
      </c>
      <c r="R2219" t="str">
        <f t="shared" si="209"/>
        <v>electronic music</v>
      </c>
      <c r="S2219" s="10">
        <f t="shared" si="207"/>
        <v>42299.443437499998</v>
      </c>
      <c r="T2219" s="10">
        <f t="shared" si="208"/>
        <v>42309.999999999993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122.833</v>
      </c>
      <c r="P2220" s="5">
        <f t="shared" si="205"/>
        <v>32.324473684210524</v>
      </c>
      <c r="Q2220" t="str">
        <f t="shared" si="206"/>
        <v>music</v>
      </c>
      <c r="R2220" t="str">
        <f t="shared" si="209"/>
        <v>electronic music</v>
      </c>
      <c r="S2220" s="10">
        <f t="shared" si="207"/>
        <v>41127.478969907403</v>
      </c>
      <c r="T2220" s="10">
        <f t="shared" si="208"/>
        <v>41149.666666666664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5">
        <f t="shared" si="205"/>
        <v>53.421052631578945</v>
      </c>
      <c r="Q2221" t="str">
        <f t="shared" si="206"/>
        <v>music</v>
      </c>
      <c r="R2221" t="str">
        <f t="shared" si="209"/>
        <v>electronic music</v>
      </c>
      <c r="S2221" s="10">
        <f t="shared" si="207"/>
        <v>42205.385555555556</v>
      </c>
      <c r="T2221" s="10">
        <f t="shared" si="208"/>
        <v>42235.385555555556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101.14285714285714</v>
      </c>
      <c r="P2222" s="5">
        <f t="shared" si="205"/>
        <v>51.304347826086953</v>
      </c>
      <c r="Q2222" t="str">
        <f t="shared" si="206"/>
        <v>music</v>
      </c>
      <c r="R2222" t="str">
        <f t="shared" si="209"/>
        <v>electronic music</v>
      </c>
      <c r="S2222" s="10">
        <f t="shared" si="207"/>
        <v>41451.727268518516</v>
      </c>
      <c r="T2222" s="10">
        <f t="shared" si="208"/>
        <v>41481.727268518516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5">
        <f t="shared" si="205"/>
        <v>37.197247706422019</v>
      </c>
      <c r="Q2223" t="str">
        <f t="shared" si="206"/>
        <v>games</v>
      </c>
      <c r="R2223" t="str">
        <f t="shared" si="209"/>
        <v>tabletop games</v>
      </c>
      <c r="S2223" s="10">
        <f t="shared" si="207"/>
        <v>42452.333437499998</v>
      </c>
      <c r="T2223" s="10">
        <f t="shared" si="208"/>
        <v>42482.666666666664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162.6</v>
      </c>
      <c r="P2224" s="5">
        <f t="shared" si="205"/>
        <v>27.1</v>
      </c>
      <c r="Q2224" t="str">
        <f t="shared" si="206"/>
        <v>games</v>
      </c>
      <c r="R2224" t="str">
        <f t="shared" si="209"/>
        <v>tabletop games</v>
      </c>
      <c r="S2224" s="10">
        <f t="shared" si="207"/>
        <v>40906.454247685186</v>
      </c>
      <c r="T2224" s="10">
        <f t="shared" si="208"/>
        <v>40936.454247685186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5">
        <f t="shared" si="205"/>
        <v>206.31</v>
      </c>
      <c r="Q2225" t="str">
        <f t="shared" si="206"/>
        <v>games</v>
      </c>
      <c r="R2225" t="str">
        <f t="shared" si="209"/>
        <v>tabletop games</v>
      </c>
      <c r="S2225" s="10">
        <f t="shared" si="207"/>
        <v>42152.307500000003</v>
      </c>
      <c r="T2225" s="10">
        <f t="shared" si="208"/>
        <v>42182.307500000003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243.15000000000003</v>
      </c>
      <c r="P2226" s="5">
        <f t="shared" si="205"/>
        <v>82.145270270270274</v>
      </c>
      <c r="Q2226" t="str">
        <f t="shared" si="206"/>
        <v>games</v>
      </c>
      <c r="R2226" t="str">
        <f t="shared" si="209"/>
        <v>tabletop games</v>
      </c>
      <c r="S2226" s="10">
        <f t="shared" si="207"/>
        <v>42644.334201388883</v>
      </c>
      <c r="T2226" s="10">
        <f t="shared" si="208"/>
        <v>42672.458333333336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944.83338095238094</v>
      </c>
      <c r="P2227" s="5">
        <f t="shared" si="205"/>
        <v>164.79651993355483</v>
      </c>
      <c r="Q2227" t="str">
        <f t="shared" si="206"/>
        <v>games</v>
      </c>
      <c r="R2227" t="str">
        <f t="shared" si="209"/>
        <v>tabletop games</v>
      </c>
      <c r="S2227" s="10">
        <f t="shared" si="207"/>
        <v>41873.458506944444</v>
      </c>
      <c r="T2227" s="10">
        <f t="shared" si="208"/>
        <v>41903.458506944444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108.46283333333334</v>
      </c>
      <c r="P2228" s="5">
        <f t="shared" si="205"/>
        <v>60.820280373831778</v>
      </c>
      <c r="Q2228" t="str">
        <f t="shared" si="206"/>
        <v>games</v>
      </c>
      <c r="R2228" t="str">
        <f t="shared" si="209"/>
        <v>tabletop games</v>
      </c>
      <c r="S2228" s="10">
        <f t="shared" si="207"/>
        <v>42381.465532407405</v>
      </c>
      <c r="T2228" s="10">
        <f t="shared" si="208"/>
        <v>42411.874305555553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5">
        <f t="shared" si="205"/>
        <v>67.970099667774093</v>
      </c>
      <c r="Q2229" t="str">
        <f t="shared" si="206"/>
        <v>games</v>
      </c>
      <c r="R2229" t="str">
        <f t="shared" si="209"/>
        <v>tabletop games</v>
      </c>
      <c r="S2229" s="10">
        <f t="shared" si="207"/>
        <v>41561.474016203698</v>
      </c>
      <c r="T2229" s="10">
        <f t="shared" si="208"/>
        <v>41591.515682870369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1174.49</v>
      </c>
      <c r="P2230" s="5">
        <f t="shared" si="205"/>
        <v>81.561805555555551</v>
      </c>
      <c r="Q2230" t="str">
        <f t="shared" si="206"/>
        <v>games</v>
      </c>
      <c r="R2230" t="str">
        <f t="shared" si="209"/>
        <v>tabletop games</v>
      </c>
      <c r="S2230" s="10">
        <f t="shared" si="207"/>
        <v>42201.944861111107</v>
      </c>
      <c r="T2230" s="10">
        <f t="shared" si="208"/>
        <v>42231.944861111107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5">
        <f t="shared" si="205"/>
        <v>25.42547309833024</v>
      </c>
      <c r="Q2231" t="str">
        <f t="shared" si="206"/>
        <v>games</v>
      </c>
      <c r="R2231" t="str">
        <f t="shared" si="209"/>
        <v>tabletop games</v>
      </c>
      <c r="S2231" s="10">
        <f t="shared" si="207"/>
        <v>41484.330914351849</v>
      </c>
      <c r="T2231" s="10">
        <f t="shared" si="208"/>
        <v>41519.833333333328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125.95294117647057</v>
      </c>
      <c r="P2232" s="5">
        <f t="shared" si="205"/>
        <v>21.497991967871485</v>
      </c>
      <c r="Q2232" t="str">
        <f t="shared" si="206"/>
        <v>games</v>
      </c>
      <c r="R2232" t="str">
        <f t="shared" si="209"/>
        <v>tabletop games</v>
      </c>
      <c r="S2232" s="10">
        <f t="shared" si="207"/>
        <v>41724.547766203701</v>
      </c>
      <c r="T2232" s="10">
        <f t="shared" si="208"/>
        <v>41754.547766203701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1212.1296000000002</v>
      </c>
      <c r="P2233" s="5">
        <f t="shared" si="205"/>
        <v>27.226630727762803</v>
      </c>
      <c r="Q2233" t="str">
        <f t="shared" si="206"/>
        <v>games</v>
      </c>
      <c r="R2233" t="str">
        <f t="shared" si="209"/>
        <v>tabletop games</v>
      </c>
      <c r="S2233" s="10">
        <f t="shared" si="207"/>
        <v>41423.577557870369</v>
      </c>
      <c r="T2233" s="10">
        <f t="shared" si="208"/>
        <v>41449.875</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v>
      </c>
      <c r="P2234" s="5">
        <f t="shared" si="205"/>
        <v>25.091093117408906</v>
      </c>
      <c r="Q2234" t="str">
        <f t="shared" si="206"/>
        <v>games</v>
      </c>
      <c r="R2234" t="str">
        <f t="shared" si="209"/>
        <v>tabletop games</v>
      </c>
      <c r="S2234" s="10">
        <f t="shared" si="207"/>
        <v>41806.460740740738</v>
      </c>
      <c r="T2234" s="10">
        <f t="shared" si="208"/>
        <v>41838.791666666664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332.03999999999996</v>
      </c>
      <c r="P2235" s="5">
        <f t="shared" si="205"/>
        <v>21.230179028132991</v>
      </c>
      <c r="Q2235" t="str">
        <f t="shared" si="206"/>
        <v>games</v>
      </c>
      <c r="R2235" t="str">
        <f t="shared" si="209"/>
        <v>tabletop games</v>
      </c>
      <c r="S2235" s="10">
        <f t="shared" si="207"/>
        <v>42331.045590277768</v>
      </c>
      <c r="T2235" s="10">
        <f t="shared" si="208"/>
        <v>42351.666666666664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5">
        <f t="shared" si="205"/>
        <v>41.607142857142854</v>
      </c>
      <c r="Q2236" t="str">
        <f t="shared" si="206"/>
        <v>games</v>
      </c>
      <c r="R2236" t="str">
        <f t="shared" si="209"/>
        <v>tabletop games</v>
      </c>
      <c r="S2236" s="10">
        <f t="shared" si="207"/>
        <v>42710.491284722222</v>
      </c>
      <c r="T2236" s="10">
        <f t="shared" si="208"/>
        <v>42740.491284722222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v>
      </c>
      <c r="P2237" s="5">
        <f t="shared" si="205"/>
        <v>135.58503401360545</v>
      </c>
      <c r="Q2237" t="str">
        <f t="shared" si="206"/>
        <v>games</v>
      </c>
      <c r="R2237" t="str">
        <f t="shared" si="209"/>
        <v>tabletop games</v>
      </c>
      <c r="S2237" s="10">
        <f t="shared" si="207"/>
        <v>42061.688784722217</v>
      </c>
      <c r="T2237" s="10">
        <f t="shared" si="208"/>
        <v>42091.64711805556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537.10714285714289</v>
      </c>
      <c r="P2238" s="5">
        <f t="shared" si="205"/>
        <v>22.116176470588236</v>
      </c>
      <c r="Q2238" t="str">
        <f t="shared" si="206"/>
        <v>games</v>
      </c>
      <c r="R2238" t="str">
        <f t="shared" si="209"/>
        <v>tabletop games</v>
      </c>
      <c r="S2238" s="10">
        <f t="shared" si="207"/>
        <v>42371.283831018511</v>
      </c>
      <c r="T2238" s="10">
        <f t="shared" si="208"/>
        <v>42401.283831018511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352.92777777777775</v>
      </c>
      <c r="P2239" s="5">
        <f t="shared" si="205"/>
        <v>64.625635808748726</v>
      </c>
      <c r="Q2239" t="str">
        <f t="shared" si="206"/>
        <v>games</v>
      </c>
      <c r="R2239" t="str">
        <f t="shared" si="209"/>
        <v>tabletop games</v>
      </c>
      <c r="S2239" s="10">
        <f t="shared" si="207"/>
        <v>41914.669942129629</v>
      </c>
      <c r="T2239" s="10">
        <f t="shared" si="208"/>
        <v>41954.999305555553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v>
      </c>
      <c r="P2240" s="5">
        <f t="shared" si="205"/>
        <v>69.569620253164558</v>
      </c>
      <c r="Q2240" t="str">
        <f t="shared" si="206"/>
        <v>games</v>
      </c>
      <c r="R2240" t="str">
        <f t="shared" si="209"/>
        <v>tabletop games</v>
      </c>
      <c r="S2240" s="10">
        <f t="shared" si="207"/>
        <v>42774.28837962963</v>
      </c>
      <c r="T2240" s="10">
        <f t="shared" si="208"/>
        <v>42804.28837962963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128.02668</v>
      </c>
      <c r="P2241" s="5">
        <f t="shared" si="205"/>
        <v>75.133028169014082</v>
      </c>
      <c r="Q2241" t="str">
        <f t="shared" si="206"/>
        <v>games</v>
      </c>
      <c r="R2241" t="str">
        <f t="shared" si="209"/>
        <v>tabletop games</v>
      </c>
      <c r="S2241" s="10">
        <f t="shared" si="207"/>
        <v>41572.625162037039</v>
      </c>
      <c r="T2241" s="10">
        <f t="shared" si="208"/>
        <v>41608.834722222222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270.68</v>
      </c>
      <c r="P2242" s="5">
        <f t="shared" si="205"/>
        <v>140.97916666666666</v>
      </c>
      <c r="Q2242" t="str">
        <f t="shared" si="206"/>
        <v>games</v>
      </c>
      <c r="R2242" t="str">
        <f t="shared" si="209"/>
        <v>tabletop games</v>
      </c>
      <c r="S2242" s="10">
        <f t="shared" si="207"/>
        <v>42452.492407407401</v>
      </c>
      <c r="T2242" s="10">
        <f t="shared" si="208"/>
        <v>42482.492407407401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E2243/D2243*100</f>
        <v>806.4</v>
      </c>
      <c r="P2243" s="5">
        <f t="shared" ref="P2243:P2306" si="211">IFERROR(E2243/L2243,0)</f>
        <v>49.472392638036808</v>
      </c>
      <c r="Q2243" t="str">
        <f t="shared" ref="Q2243:Q2306" si="212">LEFT(N2243,SEARCH("/",N2243)-1)</f>
        <v>games</v>
      </c>
      <c r="R2243" t="str">
        <f t="shared" si="209"/>
        <v>tabletop games</v>
      </c>
      <c r="S2243" s="10">
        <f t="shared" ref="S2243:S2306" si="213">J2243/60/60/24+DATE(1970,1,1)-8/24</f>
        <v>42766.494212962956</v>
      </c>
      <c r="T2243" s="10">
        <f t="shared" ref="T2243:T2306" si="214">I2243/60/60/24+DATE(1970,1,1)-8/24</f>
        <v>42796.494212962956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5">
        <f t="shared" si="211"/>
        <v>53.865251485148519</v>
      </c>
      <c r="Q2244" t="str">
        <f t="shared" si="212"/>
        <v>games</v>
      </c>
      <c r="R2244" t="str">
        <f t="shared" ref="R2244:R2307" si="215">RIGHT(N2244,LEN(N2244)-SEARCH("/",N2244))</f>
        <v>tabletop games</v>
      </c>
      <c r="S2244" s="10">
        <f t="shared" si="213"/>
        <v>41569.242280092592</v>
      </c>
      <c r="T2244" s="10">
        <f t="shared" si="214"/>
        <v>41604.79305555555</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930250</v>
      </c>
      <c r="P2245" s="5">
        <f t="shared" si="211"/>
        <v>4.5712530712530715</v>
      </c>
      <c r="Q2245" t="str">
        <f t="shared" si="212"/>
        <v>games</v>
      </c>
      <c r="R2245" t="str">
        <f t="shared" si="215"/>
        <v>tabletop games</v>
      </c>
      <c r="S2245" s="10">
        <f t="shared" si="213"/>
        <v>42800.417708333327</v>
      </c>
      <c r="T2245" s="10">
        <f t="shared" si="214"/>
        <v>42806.791666666664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5">
        <f t="shared" si="211"/>
        <v>65.00344827586207</v>
      </c>
      <c r="Q2246" t="str">
        <f t="shared" si="212"/>
        <v>games</v>
      </c>
      <c r="R2246" t="str">
        <f t="shared" si="215"/>
        <v>tabletop games</v>
      </c>
      <c r="S2246" s="10">
        <f t="shared" si="213"/>
        <v>42647.485486111109</v>
      </c>
      <c r="T2246" s="10">
        <f t="shared" si="214"/>
        <v>42659.520833333336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2647.0250000000001</v>
      </c>
      <c r="P2247" s="5">
        <f t="shared" si="211"/>
        <v>53.475252525252522</v>
      </c>
      <c r="Q2247" t="str">
        <f t="shared" si="212"/>
        <v>games</v>
      </c>
      <c r="R2247" t="str">
        <f t="shared" si="215"/>
        <v>tabletop games</v>
      </c>
      <c r="S2247" s="10">
        <f t="shared" si="213"/>
        <v>41660.375196759262</v>
      </c>
      <c r="T2247" s="10">
        <f t="shared" si="214"/>
        <v>41691.416666666664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v>
      </c>
      <c r="P2248" s="5">
        <f t="shared" si="211"/>
        <v>43.912280701754383</v>
      </c>
      <c r="Q2248" t="str">
        <f t="shared" si="212"/>
        <v>games</v>
      </c>
      <c r="R2248" t="str">
        <f t="shared" si="215"/>
        <v>tabletop games</v>
      </c>
      <c r="S2248" s="10">
        <f t="shared" si="213"/>
        <v>42221.458449074074</v>
      </c>
      <c r="T2248" s="10">
        <f t="shared" si="214"/>
        <v>42251.458449074074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104.45405405405405</v>
      </c>
      <c r="P2249" s="5">
        <f t="shared" si="211"/>
        <v>50.852631578947367</v>
      </c>
      <c r="Q2249" t="str">
        <f t="shared" si="212"/>
        <v>games</v>
      </c>
      <c r="R2249" t="str">
        <f t="shared" si="215"/>
        <v>tabletop games</v>
      </c>
      <c r="S2249" s="10">
        <f t="shared" si="213"/>
        <v>42200.332928240743</v>
      </c>
      <c r="T2249" s="10">
        <f t="shared" si="214"/>
        <v>42214.332928240743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5">
        <f t="shared" si="211"/>
        <v>58.6328125</v>
      </c>
      <c r="Q2250" t="str">
        <f t="shared" si="212"/>
        <v>games</v>
      </c>
      <c r="R2250" t="str">
        <f t="shared" si="215"/>
        <v>tabletop games</v>
      </c>
      <c r="S2250" s="10">
        <f t="shared" si="213"/>
        <v>42688.542569444442</v>
      </c>
      <c r="T2250" s="10">
        <f t="shared" si="214"/>
        <v>42718.542569444442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5">
        <f t="shared" si="211"/>
        <v>32.81666666666667</v>
      </c>
      <c r="Q2251" t="str">
        <f t="shared" si="212"/>
        <v>games</v>
      </c>
      <c r="R2251" t="str">
        <f t="shared" si="215"/>
        <v>tabletop games</v>
      </c>
      <c r="S2251" s="10">
        <f t="shared" si="213"/>
        <v>41336.369965277772</v>
      </c>
      <c r="T2251" s="10">
        <f t="shared" si="214"/>
        <v>41366.328298611108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975.11200000000008</v>
      </c>
      <c r="P2252" s="5">
        <f t="shared" si="211"/>
        <v>426.93169877408059</v>
      </c>
      <c r="Q2252" t="str">
        <f t="shared" si="212"/>
        <v>games</v>
      </c>
      <c r="R2252" t="str">
        <f t="shared" si="215"/>
        <v>tabletop games</v>
      </c>
      <c r="S2252" s="10">
        <f t="shared" si="213"/>
        <v>42676.6721412037</v>
      </c>
      <c r="T2252" s="10">
        <f t="shared" si="214"/>
        <v>42706.713807870365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134.44929411764704</v>
      </c>
      <c r="P2253" s="5">
        <f t="shared" si="211"/>
        <v>23.808729166666669</v>
      </c>
      <c r="Q2253" t="str">
        <f t="shared" si="212"/>
        <v>games</v>
      </c>
      <c r="R2253" t="str">
        <f t="shared" si="215"/>
        <v>tabletop games</v>
      </c>
      <c r="S2253" s="10">
        <f t="shared" si="213"/>
        <v>41846.012465277774</v>
      </c>
      <c r="T2253" s="10">
        <f t="shared" si="214"/>
        <v>41867.012465277774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272.27777777777777</v>
      </c>
      <c r="P2254" s="5">
        <f t="shared" si="211"/>
        <v>98.413654618473899</v>
      </c>
      <c r="Q2254" t="str">
        <f t="shared" si="212"/>
        <v>games</v>
      </c>
      <c r="R2254" t="str">
        <f t="shared" si="215"/>
        <v>tabletop games</v>
      </c>
      <c r="S2254" s="10">
        <f t="shared" si="213"/>
        <v>42572.994652777772</v>
      </c>
      <c r="T2254" s="10">
        <f t="shared" si="214"/>
        <v>42587.994652777772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v>
      </c>
      <c r="P2255" s="5">
        <f t="shared" si="211"/>
        <v>107.32142857142857</v>
      </c>
      <c r="Q2255" t="str">
        <f t="shared" si="212"/>
        <v>games</v>
      </c>
      <c r="R2255" t="str">
        <f t="shared" si="215"/>
        <v>tabletop games</v>
      </c>
      <c r="S2255" s="10">
        <f t="shared" si="213"/>
        <v>42296.297997685186</v>
      </c>
      <c r="T2255" s="10">
        <f t="shared" si="214"/>
        <v>42326.33966435185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459.8</v>
      </c>
      <c r="P2256" s="5">
        <f t="shared" si="211"/>
        <v>11.67005076142132</v>
      </c>
      <c r="Q2256" t="str">
        <f t="shared" si="212"/>
        <v>games</v>
      </c>
      <c r="R2256" t="str">
        <f t="shared" si="215"/>
        <v>tabletop games</v>
      </c>
      <c r="S2256" s="10">
        <f t="shared" si="213"/>
        <v>42752.314444444441</v>
      </c>
      <c r="T2256" s="10">
        <f t="shared" si="214"/>
        <v>42759.314444444441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286.65822784810126</v>
      </c>
      <c r="P2257" s="5">
        <f t="shared" si="211"/>
        <v>41.782287822878232</v>
      </c>
      <c r="Q2257" t="str">
        <f t="shared" si="212"/>
        <v>games</v>
      </c>
      <c r="R2257" t="str">
        <f t="shared" si="215"/>
        <v>tabletop games</v>
      </c>
      <c r="S2257" s="10">
        <f t="shared" si="213"/>
        <v>42467.618645833332</v>
      </c>
      <c r="T2257" s="10">
        <f t="shared" si="214"/>
        <v>42497.618645833332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222.70833333333334</v>
      </c>
      <c r="P2258" s="5">
        <f t="shared" si="211"/>
        <v>21.38</v>
      </c>
      <c r="Q2258" t="str">
        <f t="shared" si="212"/>
        <v>games</v>
      </c>
      <c r="R2258" t="str">
        <f t="shared" si="215"/>
        <v>tabletop games</v>
      </c>
      <c r="S2258" s="10">
        <f t="shared" si="213"/>
        <v>42682.118587962956</v>
      </c>
      <c r="T2258" s="10">
        <f t="shared" si="214"/>
        <v>42696.118587962956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636.14</v>
      </c>
      <c r="P2259" s="5">
        <f t="shared" si="211"/>
        <v>94.103550295857985</v>
      </c>
      <c r="Q2259" t="str">
        <f t="shared" si="212"/>
        <v>games</v>
      </c>
      <c r="R2259" t="str">
        <f t="shared" si="215"/>
        <v>tabletop games</v>
      </c>
      <c r="S2259" s="10">
        <f t="shared" si="213"/>
        <v>42505.603344907409</v>
      </c>
      <c r="T2259" s="10">
        <f t="shared" si="214"/>
        <v>42540.624999999993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v>
      </c>
      <c r="P2260" s="5">
        <f t="shared" si="211"/>
        <v>15.721951219512196</v>
      </c>
      <c r="Q2260" t="str">
        <f t="shared" si="212"/>
        <v>games</v>
      </c>
      <c r="R2260" t="str">
        <f t="shared" si="215"/>
        <v>tabletop games</v>
      </c>
      <c r="S2260" s="10">
        <f t="shared" si="213"/>
        <v>42136.417673611104</v>
      </c>
      <c r="T2260" s="10">
        <f t="shared" si="214"/>
        <v>42166.417673611104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1867.1</v>
      </c>
      <c r="P2261" s="5">
        <f t="shared" si="211"/>
        <v>90.635922330097088</v>
      </c>
      <c r="Q2261" t="str">
        <f t="shared" si="212"/>
        <v>games</v>
      </c>
      <c r="R2261" t="str">
        <f t="shared" si="215"/>
        <v>tabletop games</v>
      </c>
      <c r="S2261" s="10">
        <f t="shared" si="213"/>
        <v>42702.47148148148</v>
      </c>
      <c r="T2261" s="10">
        <f t="shared" si="214"/>
        <v>42712.47148148148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v>
      </c>
      <c r="P2262" s="5">
        <f t="shared" si="211"/>
        <v>97.297619047619051</v>
      </c>
      <c r="Q2262" t="str">
        <f t="shared" si="212"/>
        <v>games</v>
      </c>
      <c r="R2262" t="str">
        <f t="shared" si="215"/>
        <v>tabletop games</v>
      </c>
      <c r="S2262" s="10">
        <f t="shared" si="213"/>
        <v>41694.683449074073</v>
      </c>
      <c r="T2262" s="10">
        <f t="shared" si="214"/>
        <v>41724.641782407409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779.5</v>
      </c>
      <c r="P2263" s="5">
        <f t="shared" si="211"/>
        <v>37.11904761904762</v>
      </c>
      <c r="Q2263" t="str">
        <f t="shared" si="212"/>
        <v>games</v>
      </c>
      <c r="R2263" t="str">
        <f t="shared" si="215"/>
        <v>tabletop games</v>
      </c>
      <c r="S2263" s="10">
        <f t="shared" si="213"/>
        <v>42759.391435185178</v>
      </c>
      <c r="T2263" s="10">
        <f t="shared" si="214"/>
        <v>42780.391435185178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154.15151515151516</v>
      </c>
      <c r="P2264" s="5">
        <f t="shared" si="211"/>
        <v>28.104972375690608</v>
      </c>
      <c r="Q2264" t="str">
        <f t="shared" si="212"/>
        <v>games</v>
      </c>
      <c r="R2264" t="str">
        <f t="shared" si="215"/>
        <v>tabletop games</v>
      </c>
      <c r="S2264" s="10">
        <f t="shared" si="213"/>
        <v>41926.251828703702</v>
      </c>
      <c r="T2264" s="10">
        <f t="shared" si="214"/>
        <v>41960.666666666664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115.54666666666667</v>
      </c>
      <c r="P2265" s="5">
        <f t="shared" si="211"/>
        <v>144.43333333333334</v>
      </c>
      <c r="Q2265" t="str">
        <f t="shared" si="212"/>
        <v>games</v>
      </c>
      <c r="R2265" t="str">
        <f t="shared" si="215"/>
        <v>tabletop games</v>
      </c>
      <c r="S2265" s="10">
        <f t="shared" si="213"/>
        <v>42014.498993055553</v>
      </c>
      <c r="T2265" s="10">
        <f t="shared" si="214"/>
        <v>42035.498993055553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5">
        <f t="shared" si="211"/>
        <v>24.274157303370785</v>
      </c>
      <c r="Q2266" t="str">
        <f t="shared" si="212"/>
        <v>games</v>
      </c>
      <c r="R2266" t="str">
        <f t="shared" si="215"/>
        <v>tabletop games</v>
      </c>
      <c r="S2266" s="10">
        <f t="shared" si="213"/>
        <v>42496.249004629623</v>
      </c>
      <c r="T2266" s="10">
        <f t="shared" si="214"/>
        <v>42512.791666666664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298.5</v>
      </c>
      <c r="P2267" s="5">
        <f t="shared" si="211"/>
        <v>35.117647058823529</v>
      </c>
      <c r="Q2267" t="str">
        <f t="shared" si="212"/>
        <v>games</v>
      </c>
      <c r="R2267" t="str">
        <f t="shared" si="215"/>
        <v>tabletop games</v>
      </c>
      <c r="S2267" s="10">
        <f t="shared" si="213"/>
        <v>42689.519756944443</v>
      </c>
      <c r="T2267" s="10">
        <f t="shared" si="214"/>
        <v>42696.519756944443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320.26666666666665</v>
      </c>
      <c r="P2268" s="5">
        <f t="shared" si="211"/>
        <v>24.762886597938145</v>
      </c>
      <c r="Q2268" t="str">
        <f t="shared" si="212"/>
        <v>games</v>
      </c>
      <c r="R2268" t="str">
        <f t="shared" si="215"/>
        <v>tabletop games</v>
      </c>
      <c r="S2268" s="10">
        <f t="shared" si="213"/>
        <v>42469.541574074072</v>
      </c>
      <c r="T2268" s="10">
        <f t="shared" si="214"/>
        <v>42486.749999999993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380.52499999999998</v>
      </c>
      <c r="P2269" s="5">
        <f t="shared" si="211"/>
        <v>188.37871287128712</v>
      </c>
      <c r="Q2269" t="str">
        <f t="shared" si="212"/>
        <v>games</v>
      </c>
      <c r="R2269" t="str">
        <f t="shared" si="215"/>
        <v>tabletop games</v>
      </c>
      <c r="S2269" s="10">
        <f t="shared" si="213"/>
        <v>41968.496493055551</v>
      </c>
      <c r="T2269" s="10">
        <f t="shared" si="214"/>
        <v>41993.708333333336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102.60000000000001</v>
      </c>
      <c r="P2270" s="5">
        <f t="shared" si="211"/>
        <v>148.08247422680412</v>
      </c>
      <c r="Q2270" t="str">
        <f t="shared" si="212"/>
        <v>games</v>
      </c>
      <c r="R2270" t="str">
        <f t="shared" si="215"/>
        <v>tabletop games</v>
      </c>
      <c r="S2270" s="10">
        <f t="shared" si="213"/>
        <v>42775.749016203699</v>
      </c>
      <c r="T2270" s="10">
        <f t="shared" si="214"/>
        <v>42805.749016203699</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v>
      </c>
      <c r="P2271" s="5">
        <f t="shared" si="211"/>
        <v>49.934589800443462</v>
      </c>
      <c r="Q2271" t="str">
        <f t="shared" si="212"/>
        <v>games</v>
      </c>
      <c r="R2271" t="str">
        <f t="shared" si="215"/>
        <v>tabletop games</v>
      </c>
      <c r="S2271" s="10">
        <f t="shared" si="213"/>
        <v>42776.371099537035</v>
      </c>
      <c r="T2271" s="10">
        <f t="shared" si="214"/>
        <v>42800.874999999993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720.24800000000005</v>
      </c>
      <c r="P2272" s="5">
        <f t="shared" si="211"/>
        <v>107.82155688622754</v>
      </c>
      <c r="Q2272" t="str">
        <f t="shared" si="212"/>
        <v>games</v>
      </c>
      <c r="R2272" t="str">
        <f t="shared" si="215"/>
        <v>tabletop games</v>
      </c>
      <c r="S2272" s="10">
        <f t="shared" si="213"/>
        <v>42725.536030092589</v>
      </c>
      <c r="T2272" s="10">
        <f t="shared" si="214"/>
        <v>42745.582638888889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283.09000000000003</v>
      </c>
      <c r="P2273" s="5">
        <f t="shared" si="211"/>
        <v>42.63403614457831</v>
      </c>
      <c r="Q2273" t="str">
        <f t="shared" si="212"/>
        <v>games</v>
      </c>
      <c r="R2273" t="str">
        <f t="shared" si="215"/>
        <v>tabletop games</v>
      </c>
      <c r="S2273" s="10">
        <f t="shared" si="213"/>
        <v>42683.666712962957</v>
      </c>
      <c r="T2273" s="10">
        <f t="shared" si="214"/>
        <v>42713.666712962957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5">
        <f t="shared" si="211"/>
        <v>14.370762711864407</v>
      </c>
      <c r="Q2274" t="str">
        <f t="shared" si="212"/>
        <v>games</v>
      </c>
      <c r="R2274" t="str">
        <f t="shared" si="215"/>
        <v>tabletop games</v>
      </c>
      <c r="S2274" s="10">
        <f t="shared" si="213"/>
        <v>42315.366157407399</v>
      </c>
      <c r="T2274" s="10">
        <f t="shared" si="214"/>
        <v>42345.366157407399</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220.35999999999999</v>
      </c>
      <c r="P2275" s="5">
        <f t="shared" si="211"/>
        <v>37.476190476190474</v>
      </c>
      <c r="Q2275" t="str">
        <f t="shared" si="212"/>
        <v>games</v>
      </c>
      <c r="R2275" t="str">
        <f t="shared" si="215"/>
        <v>tabletop games</v>
      </c>
      <c r="S2275" s="10">
        <f t="shared" si="213"/>
        <v>42781.215763888882</v>
      </c>
      <c r="T2275" s="10">
        <f t="shared" si="214"/>
        <v>42806.174097222225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5">
        <f t="shared" si="211"/>
        <v>30.202020202020201</v>
      </c>
      <c r="Q2276" t="str">
        <f t="shared" si="212"/>
        <v>games</v>
      </c>
      <c r="R2276" t="str">
        <f t="shared" si="215"/>
        <v>tabletop games</v>
      </c>
      <c r="S2276" s="10">
        <f t="shared" si="213"/>
        <v>41663.167326388888</v>
      </c>
      <c r="T2276" s="10">
        <f t="shared" si="214"/>
        <v>41693.167326388888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407.76923076923077</v>
      </c>
      <c r="P2277" s="5">
        <f t="shared" si="211"/>
        <v>33.550632911392405</v>
      </c>
      <c r="Q2277" t="str">
        <f t="shared" si="212"/>
        <v>games</v>
      </c>
      <c r="R2277" t="str">
        <f t="shared" si="215"/>
        <v>tabletop games</v>
      </c>
      <c r="S2277" s="10">
        <f t="shared" si="213"/>
        <v>41965.283321759263</v>
      </c>
      <c r="T2277" s="10">
        <f t="shared" si="214"/>
        <v>41995.283321759263</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5">
        <f t="shared" si="211"/>
        <v>64.74666666666667</v>
      </c>
      <c r="Q2278" t="str">
        <f t="shared" si="212"/>
        <v>games</v>
      </c>
      <c r="R2278" t="str">
        <f t="shared" si="215"/>
        <v>tabletop games</v>
      </c>
      <c r="S2278" s="10">
        <f t="shared" si="213"/>
        <v>41614.318159722221</v>
      </c>
      <c r="T2278" s="10">
        <f t="shared" si="214"/>
        <v>41644.318159722221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5">
        <f t="shared" si="211"/>
        <v>57.932367149758456</v>
      </c>
      <c r="Q2279" t="str">
        <f t="shared" si="212"/>
        <v>games</v>
      </c>
      <c r="R2279" t="str">
        <f t="shared" si="215"/>
        <v>tabletop games</v>
      </c>
      <c r="S2279" s="10">
        <f t="shared" si="213"/>
        <v>40936.345173611109</v>
      </c>
      <c r="T2279" s="10">
        <f t="shared" si="214"/>
        <v>40966.345173611109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270.7</v>
      </c>
      <c r="P2280" s="5">
        <f t="shared" si="211"/>
        <v>53.078431372549019</v>
      </c>
      <c r="Q2280" t="str">
        <f t="shared" si="212"/>
        <v>games</v>
      </c>
      <c r="R2280" t="str">
        <f t="shared" si="215"/>
        <v>tabletop games</v>
      </c>
      <c r="S2280" s="10">
        <f t="shared" si="213"/>
        <v>42338.375775462955</v>
      </c>
      <c r="T2280" s="10">
        <f t="shared" si="214"/>
        <v>42372.624305555553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153.80000000000001</v>
      </c>
      <c r="P2281" s="5">
        <f t="shared" si="211"/>
        <v>48.0625</v>
      </c>
      <c r="Q2281" t="str">
        <f t="shared" si="212"/>
        <v>games</v>
      </c>
      <c r="R2281" t="str">
        <f t="shared" si="215"/>
        <v>tabletop games</v>
      </c>
      <c r="S2281" s="10">
        <f t="shared" si="213"/>
        <v>42020.473368055551</v>
      </c>
      <c r="T2281" s="10">
        <f t="shared" si="214"/>
        <v>42038.833333333336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5">
        <f t="shared" si="211"/>
        <v>82.396874999999994</v>
      </c>
      <c r="Q2282" t="str">
        <f t="shared" si="212"/>
        <v>games</v>
      </c>
      <c r="R2282" t="str">
        <f t="shared" si="215"/>
        <v>tabletop games</v>
      </c>
      <c r="S2282" s="10">
        <f t="shared" si="213"/>
        <v>42234.291562499995</v>
      </c>
      <c r="T2282" s="10">
        <f t="shared" si="214"/>
        <v>42264.291562499995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5">
        <f t="shared" si="211"/>
        <v>50.454545454545453</v>
      </c>
      <c r="Q2283" t="str">
        <f t="shared" si="212"/>
        <v>music</v>
      </c>
      <c r="R2283" t="str">
        <f t="shared" si="215"/>
        <v>rock</v>
      </c>
      <c r="S2283" s="10">
        <f t="shared" si="213"/>
        <v>40686.952511574069</v>
      </c>
      <c r="T2283" s="10">
        <f t="shared" si="214"/>
        <v>40748.951388888883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185.33333333333331</v>
      </c>
      <c r="P2284" s="5">
        <f t="shared" si="211"/>
        <v>115.83333333333333</v>
      </c>
      <c r="Q2284" t="str">
        <f t="shared" si="212"/>
        <v>music</v>
      </c>
      <c r="R2284" t="str">
        <f t="shared" si="215"/>
        <v>rock</v>
      </c>
      <c r="S2284" s="10">
        <f t="shared" si="213"/>
        <v>42322.841273148144</v>
      </c>
      <c r="T2284" s="10">
        <f t="shared" si="214"/>
        <v>42382.841273148144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5">
        <f t="shared" si="211"/>
        <v>63.03458333333333</v>
      </c>
      <c r="Q2285" t="str">
        <f t="shared" si="212"/>
        <v>music</v>
      </c>
      <c r="R2285" t="str">
        <f t="shared" si="215"/>
        <v>rock</v>
      </c>
      <c r="S2285" s="10">
        <f t="shared" si="213"/>
        <v>40977.791712962957</v>
      </c>
      <c r="T2285" s="10">
        <f t="shared" si="214"/>
        <v>41037.750046296293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5">
        <f t="shared" si="211"/>
        <v>108.02152542372882</v>
      </c>
      <c r="Q2286" t="str">
        <f t="shared" si="212"/>
        <v>music</v>
      </c>
      <c r="R2286" t="str">
        <f t="shared" si="215"/>
        <v>rock</v>
      </c>
      <c r="S2286" s="10">
        <f t="shared" si="213"/>
        <v>40585.463483796295</v>
      </c>
      <c r="T2286" s="10">
        <f t="shared" si="214"/>
        <v>40613.833333333328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5">
        <f t="shared" si="211"/>
        <v>46.088607594936711</v>
      </c>
      <c r="Q2287" t="str">
        <f t="shared" si="212"/>
        <v>music</v>
      </c>
      <c r="R2287" t="str">
        <f t="shared" si="215"/>
        <v>rock</v>
      </c>
      <c r="S2287" s="10">
        <f t="shared" si="213"/>
        <v>41058.852349537032</v>
      </c>
      <c r="T2287" s="10">
        <f t="shared" si="214"/>
        <v>41088.852349537032</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5">
        <f t="shared" si="211"/>
        <v>107.21428571428571</v>
      </c>
      <c r="Q2288" t="str">
        <f t="shared" si="212"/>
        <v>music</v>
      </c>
      <c r="R2288" t="str">
        <f t="shared" si="215"/>
        <v>rock</v>
      </c>
      <c r="S2288" s="10">
        <f t="shared" si="213"/>
        <v>41494.630254629628</v>
      </c>
      <c r="T2288" s="10">
        <f t="shared" si="214"/>
        <v>41522.832638888889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119.97755555555555</v>
      </c>
      <c r="P2289" s="5">
        <f t="shared" si="211"/>
        <v>50.9338679245283</v>
      </c>
      <c r="Q2289" t="str">
        <f t="shared" si="212"/>
        <v>music</v>
      </c>
      <c r="R2289" t="str">
        <f t="shared" si="215"/>
        <v>rock</v>
      </c>
      <c r="S2289" s="10">
        <f t="shared" si="213"/>
        <v>41792.334027777775</v>
      </c>
      <c r="T2289" s="10">
        <f t="shared" si="214"/>
        <v>41813.334027777775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100.1</v>
      </c>
      <c r="P2290" s="5">
        <f t="shared" si="211"/>
        <v>40.04</v>
      </c>
      <c r="Q2290" t="str">
        <f t="shared" si="212"/>
        <v>music</v>
      </c>
      <c r="R2290" t="str">
        <f t="shared" si="215"/>
        <v>rock</v>
      </c>
      <c r="S2290" s="10">
        <f t="shared" si="213"/>
        <v>41067.494085648148</v>
      </c>
      <c r="T2290" s="10">
        <f t="shared" si="214"/>
        <v>41086.416666666664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v>
      </c>
      <c r="P2291" s="5">
        <f t="shared" si="211"/>
        <v>64.44</v>
      </c>
      <c r="Q2291" t="str">
        <f t="shared" si="212"/>
        <v>music</v>
      </c>
      <c r="R2291" t="str">
        <f t="shared" si="215"/>
        <v>rock</v>
      </c>
      <c r="S2291" s="10">
        <f t="shared" si="213"/>
        <v>41571.665046296293</v>
      </c>
      <c r="T2291" s="10">
        <f t="shared" si="214"/>
        <v>41614.640277777777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5">
        <f t="shared" si="211"/>
        <v>53.827586206896555</v>
      </c>
      <c r="Q2292" t="str">
        <f t="shared" si="212"/>
        <v>music</v>
      </c>
      <c r="R2292" t="str">
        <f t="shared" si="215"/>
        <v>rock</v>
      </c>
      <c r="S2292" s="10">
        <f t="shared" si="213"/>
        <v>40069.920486111107</v>
      </c>
      <c r="T2292" s="10">
        <f t="shared" si="214"/>
        <v>40148.375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5">
        <f t="shared" si="211"/>
        <v>100.46511627906976</v>
      </c>
      <c r="Q2293" t="str">
        <f t="shared" si="212"/>
        <v>music</v>
      </c>
      <c r="R2293" t="str">
        <f t="shared" si="215"/>
        <v>rock</v>
      </c>
      <c r="S2293" s="10">
        <f t="shared" si="213"/>
        <v>40987.643726851849</v>
      </c>
      <c r="T2293" s="10">
        <f t="shared" si="214"/>
        <v>41021.833333333328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5">
        <f t="shared" si="211"/>
        <v>46.630652173913049</v>
      </c>
      <c r="Q2294" t="str">
        <f t="shared" si="212"/>
        <v>music</v>
      </c>
      <c r="R2294" t="str">
        <f t="shared" si="215"/>
        <v>rock</v>
      </c>
      <c r="S2294" s="10">
        <f t="shared" si="213"/>
        <v>40987.364305555551</v>
      </c>
      <c r="T2294" s="10">
        <f t="shared" si="214"/>
        <v>41017.364305555551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108.23529411764706</v>
      </c>
      <c r="P2295" s="5">
        <f t="shared" si="211"/>
        <v>34.074074074074076</v>
      </c>
      <c r="Q2295" t="str">
        <f t="shared" si="212"/>
        <v>music</v>
      </c>
      <c r="R2295" t="str">
        <f t="shared" si="215"/>
        <v>rock</v>
      </c>
      <c r="S2295" s="10">
        <f t="shared" si="213"/>
        <v>41151.374988425923</v>
      </c>
      <c r="T2295" s="10">
        <f t="shared" si="214"/>
        <v>41176.832638888889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146.08079999999998</v>
      </c>
      <c r="P2296" s="5">
        <f t="shared" si="211"/>
        <v>65.214642857142863</v>
      </c>
      <c r="Q2296" t="str">
        <f t="shared" si="212"/>
        <v>music</v>
      </c>
      <c r="R2296" t="str">
        <f t="shared" si="215"/>
        <v>rock</v>
      </c>
      <c r="S2296" s="10">
        <f t="shared" si="213"/>
        <v>41264.389814814815</v>
      </c>
      <c r="T2296" s="10">
        <f t="shared" si="214"/>
        <v>41294.389814814815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125.25</v>
      </c>
      <c r="P2297" s="5">
        <f t="shared" si="211"/>
        <v>44.205882352941174</v>
      </c>
      <c r="Q2297" t="str">
        <f t="shared" si="212"/>
        <v>music</v>
      </c>
      <c r="R2297" t="str">
        <f t="shared" si="215"/>
        <v>rock</v>
      </c>
      <c r="S2297" s="10">
        <f t="shared" si="213"/>
        <v>41270.621018518512</v>
      </c>
      <c r="T2297" s="10">
        <f t="shared" si="214"/>
        <v>41300.621018518512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149.07142857142856</v>
      </c>
      <c r="P2298" s="5">
        <f t="shared" si="211"/>
        <v>71.965517241379317</v>
      </c>
      <c r="Q2298" t="str">
        <f t="shared" si="212"/>
        <v>music</v>
      </c>
      <c r="R2298" t="str">
        <f t="shared" si="215"/>
        <v>rock</v>
      </c>
      <c r="S2298" s="10">
        <f t="shared" si="213"/>
        <v>40927.39844907407</v>
      </c>
      <c r="T2298" s="10">
        <f t="shared" si="214"/>
        <v>40962.39844907407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5">
        <f t="shared" si="211"/>
        <v>52.94736842105263</v>
      </c>
      <c r="Q2299" t="str">
        <f t="shared" si="212"/>
        <v>music</v>
      </c>
      <c r="R2299" t="str">
        <f t="shared" si="215"/>
        <v>rock</v>
      </c>
      <c r="S2299" s="10">
        <f t="shared" si="213"/>
        <v>40947.70890046296</v>
      </c>
      <c r="T2299" s="10">
        <f t="shared" si="214"/>
        <v>40981.832638888889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105.07333333333332</v>
      </c>
      <c r="P2300" s="5">
        <f t="shared" si="211"/>
        <v>109.45138888888889</v>
      </c>
      <c r="Q2300" t="str">
        <f t="shared" si="212"/>
        <v>music</v>
      </c>
      <c r="R2300" t="str">
        <f t="shared" si="215"/>
        <v>rock</v>
      </c>
      <c r="S2300" s="10">
        <f t="shared" si="213"/>
        <v>41694.507326388884</v>
      </c>
      <c r="T2300" s="10">
        <f t="shared" si="214"/>
        <v>41724.46565972222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350.16666666666663</v>
      </c>
      <c r="P2301" s="5">
        <f t="shared" si="211"/>
        <v>75.035714285714292</v>
      </c>
      <c r="Q2301" t="str">
        <f t="shared" si="212"/>
        <v>music</v>
      </c>
      <c r="R2301" t="str">
        <f t="shared" si="215"/>
        <v>rock</v>
      </c>
      <c r="S2301" s="10">
        <f t="shared" si="213"/>
        <v>40564.699178240735</v>
      </c>
      <c r="T2301" s="10">
        <f t="shared" si="214"/>
        <v>40579.699178240735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5">
        <f t="shared" si="211"/>
        <v>115.71428571428571</v>
      </c>
      <c r="Q2302" t="str">
        <f t="shared" si="212"/>
        <v>music</v>
      </c>
      <c r="R2302" t="str">
        <f t="shared" si="215"/>
        <v>rock</v>
      </c>
      <c r="S2302" s="10">
        <f t="shared" si="213"/>
        <v>41074.393703703703</v>
      </c>
      <c r="T2302" s="10">
        <f t="shared" si="214"/>
        <v>41088.393703703703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5">
        <f t="shared" si="211"/>
        <v>31.659810426540286</v>
      </c>
      <c r="Q2303" t="str">
        <f t="shared" si="212"/>
        <v>music</v>
      </c>
      <c r="R2303" t="str">
        <f t="shared" si="215"/>
        <v>indie rock</v>
      </c>
      <c r="S2303" s="10">
        <f t="shared" si="213"/>
        <v>41415.813611111109</v>
      </c>
      <c r="T2303" s="10">
        <f t="shared" si="214"/>
        <v>41445.813611111109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170.65217391304347</v>
      </c>
      <c r="P2304" s="5">
        <f t="shared" si="211"/>
        <v>46.176470588235297</v>
      </c>
      <c r="Q2304" t="str">
        <f t="shared" si="212"/>
        <v>music</v>
      </c>
      <c r="R2304" t="str">
        <f t="shared" si="215"/>
        <v>indie rock</v>
      </c>
      <c r="S2304" s="10">
        <f t="shared" si="213"/>
        <v>41605.535115740735</v>
      </c>
      <c r="T2304" s="10">
        <f t="shared" si="214"/>
        <v>41638.958333333328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5">
        <f t="shared" si="211"/>
        <v>68.481650485436887</v>
      </c>
      <c r="Q2305" t="str">
        <f t="shared" si="212"/>
        <v>music</v>
      </c>
      <c r="R2305" t="str">
        <f t="shared" si="215"/>
        <v>indie rock</v>
      </c>
      <c r="S2305" s="10">
        <f t="shared" si="213"/>
        <v>40849.777731481481</v>
      </c>
      <c r="T2305" s="10">
        <f t="shared" si="214"/>
        <v>40889.819398148145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5">
        <f t="shared" si="211"/>
        <v>53.469203539823013</v>
      </c>
      <c r="Q2306" t="str">
        <f t="shared" si="212"/>
        <v>music</v>
      </c>
      <c r="R2306" t="str">
        <f t="shared" si="215"/>
        <v>indie rock</v>
      </c>
      <c r="S2306" s="10">
        <f t="shared" si="213"/>
        <v>40502.482534722221</v>
      </c>
      <c r="T2306" s="10">
        <f t="shared" si="214"/>
        <v>40543.874305555553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E2307/D2307*100</f>
        <v>101.22777777777779</v>
      </c>
      <c r="P2307" s="5">
        <f t="shared" ref="P2307:P2370" si="217">IFERROR(E2307/L2307,0)</f>
        <v>109.10778443113773</v>
      </c>
      <c r="Q2307" t="str">
        <f t="shared" ref="Q2307:Q2370" si="218">LEFT(N2307,SEARCH("/",N2307)-1)</f>
        <v>music</v>
      </c>
      <c r="R2307" t="str">
        <f t="shared" si="215"/>
        <v>indie rock</v>
      </c>
      <c r="S2307" s="10">
        <f t="shared" ref="S2307:S2370" si="219">J2307/60/60/24+DATE(1970,1,1)-8/24</f>
        <v>41834.361944444441</v>
      </c>
      <c r="T2307" s="10">
        <f t="shared" ref="T2307:T2370" si="220">I2307/60/60/24+DATE(1970,1,1)-8/24</f>
        <v>41859.416666666664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106.75857142857143</v>
      </c>
      <c r="P2308" s="5">
        <f t="shared" si="217"/>
        <v>51.185616438356163</v>
      </c>
      <c r="Q2308" t="str">
        <f t="shared" si="218"/>
        <v>music</v>
      </c>
      <c r="R2308" t="str">
        <f t="shared" ref="R2308:R2371" si="221">RIGHT(N2308,LEN(N2308)-SEARCH("/",N2308))</f>
        <v>indie rock</v>
      </c>
      <c r="S2308" s="10">
        <f t="shared" si="219"/>
        <v>40947.834826388884</v>
      </c>
      <c r="T2308" s="10">
        <f t="shared" si="220"/>
        <v>40977.834826388884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5">
        <f t="shared" si="217"/>
        <v>27.936800000000002</v>
      </c>
      <c r="Q2309" t="str">
        <f t="shared" si="218"/>
        <v>music</v>
      </c>
      <c r="R2309" t="str">
        <f t="shared" si="221"/>
        <v>indie rock</v>
      </c>
      <c r="S2309" s="10">
        <f t="shared" si="219"/>
        <v>41004.469131944439</v>
      </c>
      <c r="T2309" s="10">
        <f t="shared" si="220"/>
        <v>41034.46907407407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5">
        <f t="shared" si="217"/>
        <v>82.496921824104234</v>
      </c>
      <c r="Q2310" t="str">
        <f t="shared" si="218"/>
        <v>music</v>
      </c>
      <c r="R2310" t="str">
        <f t="shared" si="221"/>
        <v>indie rock</v>
      </c>
      <c r="S2310" s="10">
        <f t="shared" si="219"/>
        <v>41851.629583333335</v>
      </c>
      <c r="T2310" s="10">
        <f t="shared" si="220"/>
        <v>41879.708333333328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5">
        <f t="shared" si="217"/>
        <v>59.817476635514019</v>
      </c>
      <c r="Q2311" t="str">
        <f t="shared" si="218"/>
        <v>music</v>
      </c>
      <c r="R2311" t="str">
        <f t="shared" si="221"/>
        <v>indie rock</v>
      </c>
      <c r="S2311" s="10">
        <f t="shared" si="219"/>
        <v>41307.654363425921</v>
      </c>
      <c r="T2311" s="10">
        <f t="shared" si="220"/>
        <v>41342.654363425921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428.83978378378379</v>
      </c>
      <c r="P2312" s="5">
        <f t="shared" si="217"/>
        <v>64.816470588235291</v>
      </c>
      <c r="Q2312" t="str">
        <f t="shared" si="218"/>
        <v>music</v>
      </c>
      <c r="R2312" t="str">
        <f t="shared" si="221"/>
        <v>indie rock</v>
      </c>
      <c r="S2312" s="10">
        <f t="shared" si="219"/>
        <v>41324.460821759254</v>
      </c>
      <c r="T2312" s="10">
        <f t="shared" si="220"/>
        <v>41354.41915509259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5">
        <f t="shared" si="217"/>
        <v>90.09615384615384</v>
      </c>
      <c r="Q2313" t="str">
        <f t="shared" si="218"/>
        <v>music</v>
      </c>
      <c r="R2313" t="str">
        <f t="shared" si="221"/>
        <v>indie rock</v>
      </c>
      <c r="S2313" s="10">
        <f t="shared" si="219"/>
        <v>41735.671168981477</v>
      </c>
      <c r="T2313" s="10">
        <f t="shared" si="220"/>
        <v>41765.671168981477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107.86666666666666</v>
      </c>
      <c r="P2314" s="5">
        <f t="shared" si="217"/>
        <v>40.962025316455694</v>
      </c>
      <c r="Q2314" t="str">
        <f t="shared" si="218"/>
        <v>music</v>
      </c>
      <c r="R2314" t="str">
        <f t="shared" si="221"/>
        <v>indie rock</v>
      </c>
      <c r="S2314" s="10">
        <f t="shared" si="219"/>
        <v>41716.299513888887</v>
      </c>
      <c r="T2314" s="10">
        <f t="shared" si="220"/>
        <v>41747.625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175.84040000000002</v>
      </c>
      <c r="P2315" s="5">
        <f t="shared" si="217"/>
        <v>56.000127388535034</v>
      </c>
      <c r="Q2315" t="str">
        <f t="shared" si="218"/>
        <v>music</v>
      </c>
      <c r="R2315" t="str">
        <f t="shared" si="221"/>
        <v>indie rock</v>
      </c>
      <c r="S2315" s="10">
        <f t="shared" si="219"/>
        <v>41002.625300925924</v>
      </c>
      <c r="T2315" s="10">
        <f t="shared" si="220"/>
        <v>41032.625300925924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v>
      </c>
      <c r="P2316" s="5">
        <f t="shared" si="217"/>
        <v>37.672800000000002</v>
      </c>
      <c r="Q2316" t="str">
        <f t="shared" si="218"/>
        <v>music</v>
      </c>
      <c r="R2316" t="str">
        <f t="shared" si="221"/>
        <v>indie rock</v>
      </c>
      <c r="S2316" s="10">
        <f t="shared" si="219"/>
        <v>41037.218252314815</v>
      </c>
      <c r="T2316" s="10">
        <f t="shared" si="220"/>
        <v>41067.218252314815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102.60000000000001</v>
      </c>
      <c r="P2317" s="5">
        <f t="shared" si="217"/>
        <v>40.078125</v>
      </c>
      <c r="Q2317" t="str">
        <f t="shared" si="218"/>
        <v>music</v>
      </c>
      <c r="R2317" t="str">
        <f t="shared" si="221"/>
        <v>indie rock</v>
      </c>
      <c r="S2317" s="10">
        <f t="shared" si="219"/>
        <v>41004.392858796295</v>
      </c>
      <c r="T2317" s="10">
        <f t="shared" si="220"/>
        <v>41034.392858796295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5">
        <f t="shared" si="217"/>
        <v>78.031999999999996</v>
      </c>
      <c r="Q2318" t="str">
        <f t="shared" si="218"/>
        <v>music</v>
      </c>
      <c r="R2318" t="str">
        <f t="shared" si="221"/>
        <v>indie rock</v>
      </c>
      <c r="S2318" s="10">
        <f t="shared" si="219"/>
        <v>40079.391782407409</v>
      </c>
      <c r="T2318" s="10">
        <f t="shared" si="220"/>
        <v>40156.433333333334</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5">
        <f t="shared" si="217"/>
        <v>18.90909090909091</v>
      </c>
      <c r="Q2319" t="str">
        <f t="shared" si="218"/>
        <v>music</v>
      </c>
      <c r="R2319" t="str">
        <f t="shared" si="221"/>
        <v>indie rock</v>
      </c>
      <c r="S2319" s="10">
        <f t="shared" si="219"/>
        <v>40192.20890046296</v>
      </c>
      <c r="T2319" s="10">
        <f t="shared" si="220"/>
        <v>40223.875</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5">
        <f t="shared" si="217"/>
        <v>37.134969325153371</v>
      </c>
      <c r="Q2320" t="str">
        <f t="shared" si="218"/>
        <v>music</v>
      </c>
      <c r="R2320" t="str">
        <f t="shared" si="221"/>
        <v>indie rock</v>
      </c>
      <c r="S2320" s="10">
        <f t="shared" si="219"/>
        <v>40050.310347222221</v>
      </c>
      <c r="T2320" s="10">
        <f t="shared" si="220"/>
        <v>40081.832638888889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107.69999999999999</v>
      </c>
      <c r="P2321" s="5">
        <f t="shared" si="217"/>
        <v>41.961038961038959</v>
      </c>
      <c r="Q2321" t="str">
        <f t="shared" si="218"/>
        <v>music</v>
      </c>
      <c r="R2321" t="str">
        <f t="shared" si="221"/>
        <v>indie rock</v>
      </c>
      <c r="S2321" s="10">
        <f t="shared" si="219"/>
        <v>41592.748668981476</v>
      </c>
      <c r="T2321" s="10">
        <f t="shared" si="220"/>
        <v>41622.748668981476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5">
        <f t="shared" si="217"/>
        <v>61.044943820224717</v>
      </c>
      <c r="Q2322" t="str">
        <f t="shared" si="218"/>
        <v>music</v>
      </c>
      <c r="R2322" t="str">
        <f t="shared" si="221"/>
        <v>indie rock</v>
      </c>
      <c r="S2322" s="10">
        <f t="shared" si="219"/>
        <v>41696.483796296292</v>
      </c>
      <c r="T2322" s="10">
        <f t="shared" si="220"/>
        <v>41731.442129629628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39.120962394619681</v>
      </c>
      <c r="P2323" s="5">
        <f t="shared" si="217"/>
        <v>64.53125</v>
      </c>
      <c r="Q2323" t="str">
        <f t="shared" si="218"/>
        <v>food</v>
      </c>
      <c r="R2323" t="str">
        <f t="shared" si="221"/>
        <v>small batch</v>
      </c>
      <c r="S2323" s="10">
        <f t="shared" si="219"/>
        <v>42798.927094907405</v>
      </c>
      <c r="T2323" s="10">
        <f t="shared" si="220"/>
        <v>42828.885428240734</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3.1481481481481479</v>
      </c>
      <c r="P2324" s="5">
        <f t="shared" si="217"/>
        <v>21.25</v>
      </c>
      <c r="Q2324" t="str">
        <f t="shared" si="218"/>
        <v>food</v>
      </c>
      <c r="R2324" t="str">
        <f t="shared" si="221"/>
        <v>small batch</v>
      </c>
      <c r="S2324" s="10">
        <f t="shared" si="219"/>
        <v>42804.562141203707</v>
      </c>
      <c r="T2324" s="10">
        <f t="shared" si="220"/>
        <v>42834.520474537036</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48</v>
      </c>
      <c r="P2325" s="5">
        <f t="shared" si="217"/>
        <v>30</v>
      </c>
      <c r="Q2325" t="str">
        <f t="shared" si="218"/>
        <v>food</v>
      </c>
      <c r="R2325" t="str">
        <f t="shared" si="221"/>
        <v>small batch</v>
      </c>
      <c r="S2325" s="10">
        <f t="shared" si="219"/>
        <v>42807.42184027777</v>
      </c>
      <c r="T2325" s="10">
        <f t="shared" si="220"/>
        <v>42814.42184027777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20.733333333333334</v>
      </c>
      <c r="P2326" s="5">
        <f t="shared" si="217"/>
        <v>25.491803278688526</v>
      </c>
      <c r="Q2326" t="str">
        <f t="shared" si="218"/>
        <v>food</v>
      </c>
      <c r="R2326" t="str">
        <f t="shared" si="221"/>
        <v>small batch</v>
      </c>
      <c r="S2326" s="10">
        <f t="shared" si="219"/>
        <v>42790.55190972222</v>
      </c>
      <c r="T2326" s="10">
        <f t="shared" si="220"/>
        <v>42820.510243055549</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8</v>
      </c>
      <c r="P2327" s="5">
        <f t="shared" si="217"/>
        <v>11.428571428571429</v>
      </c>
      <c r="Q2327" t="str">
        <f t="shared" si="218"/>
        <v>food</v>
      </c>
      <c r="R2327" t="str">
        <f t="shared" si="221"/>
        <v>small batch</v>
      </c>
      <c r="S2327" s="10">
        <f t="shared" si="219"/>
        <v>42793.689016203702</v>
      </c>
      <c r="T2327" s="10">
        <f t="shared" si="220"/>
        <v>42823.647349537037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0.72</v>
      </c>
      <c r="P2328" s="5">
        <f t="shared" si="217"/>
        <v>108</v>
      </c>
      <c r="Q2328" t="str">
        <f t="shared" si="218"/>
        <v>food</v>
      </c>
      <c r="R2328" t="str">
        <f t="shared" si="221"/>
        <v>small batch</v>
      </c>
      <c r="S2328" s="10">
        <f t="shared" si="219"/>
        <v>42803.700787037036</v>
      </c>
      <c r="T2328" s="10">
        <f t="shared" si="220"/>
        <v>42855.374999999993</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526.09431428571429</v>
      </c>
      <c r="P2329" s="5">
        <f t="shared" si="217"/>
        <v>54.883162444113267</v>
      </c>
      <c r="Q2329" t="str">
        <f t="shared" si="218"/>
        <v>food</v>
      </c>
      <c r="R2329" t="str">
        <f t="shared" si="221"/>
        <v>small batch</v>
      </c>
      <c r="S2329" s="10">
        <f t="shared" si="219"/>
        <v>41842.583796296298</v>
      </c>
      <c r="T2329" s="10">
        <f t="shared" si="220"/>
        <v>41877.583796296298</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5">
        <f t="shared" si="217"/>
        <v>47.383612662942269</v>
      </c>
      <c r="Q2330" t="str">
        <f t="shared" si="218"/>
        <v>food</v>
      </c>
      <c r="R2330" t="str">
        <f t="shared" si="221"/>
        <v>small batch</v>
      </c>
      <c r="S2330" s="10">
        <f t="shared" si="219"/>
        <v>42139.448344907411</v>
      </c>
      <c r="T2330" s="10">
        <f t="shared" si="220"/>
        <v>42169.448344907411</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5">
        <f t="shared" si="217"/>
        <v>211.84</v>
      </c>
      <c r="Q2331" t="str">
        <f t="shared" si="218"/>
        <v>food</v>
      </c>
      <c r="R2331" t="str">
        <f t="shared" si="221"/>
        <v>small batch</v>
      </c>
      <c r="S2331" s="10">
        <f t="shared" si="219"/>
        <v>41807.291041666664</v>
      </c>
      <c r="T2331" s="10">
        <f t="shared" si="220"/>
        <v>41837.291041666664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5">
        <f t="shared" si="217"/>
        <v>219.92638036809817</v>
      </c>
      <c r="Q2332" t="str">
        <f t="shared" si="218"/>
        <v>food</v>
      </c>
      <c r="R2332" t="str">
        <f t="shared" si="221"/>
        <v>small batch</v>
      </c>
      <c r="S2332" s="10">
        <f t="shared" si="219"/>
        <v>42332.566469907404</v>
      </c>
      <c r="T2332" s="10">
        <f t="shared" si="220"/>
        <v>42362.666666666664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5">
        <f t="shared" si="217"/>
        <v>40.795406360424032</v>
      </c>
      <c r="Q2333" t="str">
        <f t="shared" si="218"/>
        <v>food</v>
      </c>
      <c r="R2333" t="str">
        <f t="shared" si="221"/>
        <v>small batch</v>
      </c>
      <c r="S2333" s="10">
        <f t="shared" si="219"/>
        <v>41838.672337962962</v>
      </c>
      <c r="T2333" s="10">
        <f t="shared" si="220"/>
        <v>41868.672337962962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106.30800000000001</v>
      </c>
      <c r="P2334" s="5">
        <f t="shared" si="217"/>
        <v>75.502840909090907</v>
      </c>
      <c r="Q2334" t="str">
        <f t="shared" si="218"/>
        <v>food</v>
      </c>
      <c r="R2334" t="str">
        <f t="shared" si="221"/>
        <v>small batch</v>
      </c>
      <c r="S2334" s="10">
        <f t="shared" si="219"/>
        <v>42011.294803240737</v>
      </c>
      <c r="T2334" s="10">
        <f t="shared" si="220"/>
        <v>42041.294803240737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5">
        <f t="shared" si="217"/>
        <v>13.542553191489361</v>
      </c>
      <c r="Q2335" t="str">
        <f t="shared" si="218"/>
        <v>food</v>
      </c>
      <c r="R2335" t="str">
        <f t="shared" si="221"/>
        <v>small batch</v>
      </c>
      <c r="S2335" s="10">
        <f t="shared" si="219"/>
        <v>41767.317013888889</v>
      </c>
      <c r="T2335" s="10">
        <f t="shared" si="220"/>
        <v>41788.409722222219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v>
      </c>
      <c r="P2336" s="5">
        <f t="shared" si="217"/>
        <v>60.865671641791046</v>
      </c>
      <c r="Q2336" t="str">
        <f t="shared" si="218"/>
        <v>food</v>
      </c>
      <c r="R2336" t="str">
        <f t="shared" si="221"/>
        <v>small batch</v>
      </c>
      <c r="S2336" s="10">
        <f t="shared" si="219"/>
        <v>41918.336782407401</v>
      </c>
      <c r="T2336" s="10">
        <f t="shared" si="220"/>
        <v>41948.398611111108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5">
        <f t="shared" si="217"/>
        <v>115.69230769230769</v>
      </c>
      <c r="Q2337" t="str">
        <f t="shared" si="218"/>
        <v>food</v>
      </c>
      <c r="R2337" t="str">
        <f t="shared" si="221"/>
        <v>small batch</v>
      </c>
      <c r="S2337" s="10">
        <f t="shared" si="219"/>
        <v>41771.238923611112</v>
      </c>
      <c r="T2337" s="10">
        <f t="shared" si="220"/>
        <v>41801.238923611112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520.73254999999995</v>
      </c>
      <c r="P2338" s="5">
        <f t="shared" si="217"/>
        <v>48.104623556581984</v>
      </c>
      <c r="Q2338" t="str">
        <f t="shared" si="218"/>
        <v>food</v>
      </c>
      <c r="R2338" t="str">
        <f t="shared" si="221"/>
        <v>small batch</v>
      </c>
      <c r="S2338" s="10">
        <f t="shared" si="219"/>
        <v>41666.591377314813</v>
      </c>
      <c r="T2338" s="10">
        <f t="shared" si="220"/>
        <v>41706.591377314813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5">
        <f t="shared" si="217"/>
        <v>74.184357541899445</v>
      </c>
      <c r="Q2339" t="str">
        <f t="shared" si="218"/>
        <v>food</v>
      </c>
      <c r="R2339" t="str">
        <f t="shared" si="221"/>
        <v>small batch</v>
      </c>
      <c r="S2339" s="10">
        <f t="shared" si="219"/>
        <v>41786.307210648149</v>
      </c>
      <c r="T2339" s="10">
        <f t="shared" si="220"/>
        <v>41816.307210648149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101.14333333333335</v>
      </c>
      <c r="P2340" s="5">
        <f t="shared" si="217"/>
        <v>123.34552845528455</v>
      </c>
      <c r="Q2340" t="str">
        <f t="shared" si="218"/>
        <v>food</v>
      </c>
      <c r="R2340" t="str">
        <f t="shared" si="221"/>
        <v>small batch</v>
      </c>
      <c r="S2340" s="10">
        <f t="shared" si="219"/>
        <v>41789.563472222217</v>
      </c>
      <c r="T2340" s="10">
        <f t="shared" si="220"/>
        <v>41819.563472222217</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294.20799999999997</v>
      </c>
      <c r="P2341" s="5">
        <f t="shared" si="217"/>
        <v>66.623188405797094</v>
      </c>
      <c r="Q2341" t="str">
        <f t="shared" si="218"/>
        <v>food</v>
      </c>
      <c r="R2341" t="str">
        <f t="shared" si="221"/>
        <v>small batch</v>
      </c>
      <c r="S2341" s="10">
        <f t="shared" si="219"/>
        <v>42692.466539351844</v>
      </c>
      <c r="T2341" s="10">
        <f t="shared" si="220"/>
        <v>42722.999305555553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5">
        <f t="shared" si="217"/>
        <v>104.99007444168734</v>
      </c>
      <c r="Q2342" t="str">
        <f t="shared" si="218"/>
        <v>food</v>
      </c>
      <c r="R2342" t="str">
        <f t="shared" si="221"/>
        <v>small batch</v>
      </c>
      <c r="S2342" s="10">
        <f t="shared" si="219"/>
        <v>42643.309467592589</v>
      </c>
      <c r="T2342" s="10">
        <f t="shared" si="220"/>
        <v>42673.309467592589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5">
        <f t="shared" si="217"/>
        <v>0</v>
      </c>
      <c r="Q2343" t="str">
        <f t="shared" si="218"/>
        <v>technology</v>
      </c>
      <c r="R2343" t="str">
        <f t="shared" si="221"/>
        <v>web</v>
      </c>
      <c r="S2343" s="10">
        <f t="shared" si="219"/>
        <v>42167.480370370373</v>
      </c>
      <c r="T2343" s="10">
        <f t="shared" si="220"/>
        <v>42197.480370370373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5">
        <f t="shared" si="217"/>
        <v>0</v>
      </c>
      <c r="Q2344" t="str">
        <f t="shared" si="218"/>
        <v>technology</v>
      </c>
      <c r="R2344" t="str">
        <f t="shared" si="221"/>
        <v>web</v>
      </c>
      <c r="S2344" s="10">
        <f t="shared" si="219"/>
        <v>41897.36886574074</v>
      </c>
      <c r="T2344" s="10">
        <f t="shared" si="220"/>
        <v>41917.875</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3</v>
      </c>
      <c r="P2345" s="5">
        <f t="shared" si="217"/>
        <v>300</v>
      </c>
      <c r="Q2345" t="str">
        <f t="shared" si="218"/>
        <v>technology</v>
      </c>
      <c r="R2345" t="str">
        <f t="shared" si="221"/>
        <v>web</v>
      </c>
      <c r="S2345" s="10">
        <f t="shared" si="219"/>
        <v>42327.491956018515</v>
      </c>
      <c r="T2345" s="10">
        <f t="shared" si="220"/>
        <v>42377.490972222215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0.1</v>
      </c>
      <c r="P2346" s="5">
        <f t="shared" si="217"/>
        <v>1</v>
      </c>
      <c r="Q2346" t="str">
        <f t="shared" si="218"/>
        <v>technology</v>
      </c>
      <c r="R2346" t="str">
        <f t="shared" si="221"/>
        <v>web</v>
      </c>
      <c r="S2346" s="10">
        <f t="shared" si="219"/>
        <v>42515.394317129627</v>
      </c>
      <c r="T2346" s="10">
        <f t="shared" si="220"/>
        <v>42545.394317129627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5">
        <f t="shared" si="217"/>
        <v>0</v>
      </c>
      <c r="Q2347" t="str">
        <f t="shared" si="218"/>
        <v>technology</v>
      </c>
      <c r="R2347" t="str">
        <f t="shared" si="221"/>
        <v>web</v>
      </c>
      <c r="S2347" s="10">
        <f t="shared" si="219"/>
        <v>42059.66847222222</v>
      </c>
      <c r="T2347" s="10">
        <f t="shared" si="220"/>
        <v>42094.652083333327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6.5000000000000002E-2</v>
      </c>
      <c r="P2348" s="5">
        <f t="shared" si="217"/>
        <v>13</v>
      </c>
      <c r="Q2348" t="str">
        <f t="shared" si="218"/>
        <v>technology</v>
      </c>
      <c r="R2348" t="str">
        <f t="shared" si="221"/>
        <v>web</v>
      </c>
      <c r="S2348" s="10">
        <f t="shared" si="219"/>
        <v>42615.465636574074</v>
      </c>
      <c r="T2348" s="10">
        <f t="shared" si="220"/>
        <v>42660.465636574074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1.5</v>
      </c>
      <c r="P2349" s="5">
        <f t="shared" si="217"/>
        <v>15</v>
      </c>
      <c r="Q2349" t="str">
        <f t="shared" si="218"/>
        <v>technology</v>
      </c>
      <c r="R2349" t="str">
        <f t="shared" si="221"/>
        <v>web</v>
      </c>
      <c r="S2349" s="10">
        <f t="shared" si="219"/>
        <v>42577.274027777778</v>
      </c>
      <c r="T2349" s="10">
        <f t="shared" si="220"/>
        <v>42607.274027777778</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0.38571428571428573</v>
      </c>
      <c r="P2350" s="5">
        <f t="shared" si="217"/>
        <v>54</v>
      </c>
      <c r="Q2350" t="str">
        <f t="shared" si="218"/>
        <v>technology</v>
      </c>
      <c r="R2350" t="str">
        <f t="shared" si="221"/>
        <v>web</v>
      </c>
      <c r="S2350" s="10">
        <f t="shared" si="219"/>
        <v>42360.598819444444</v>
      </c>
      <c r="T2350" s="10">
        <f t="shared" si="220"/>
        <v>42420.598819444444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5">
        <f t="shared" si="217"/>
        <v>0</v>
      </c>
      <c r="Q2351" t="str">
        <f t="shared" si="218"/>
        <v>technology</v>
      </c>
      <c r="R2351" t="str">
        <f t="shared" si="221"/>
        <v>web</v>
      </c>
      <c r="S2351" s="10">
        <f t="shared" si="219"/>
        <v>42198.442453703705</v>
      </c>
      <c r="T2351" s="10">
        <f t="shared" si="220"/>
        <v>42227.442453703705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5">
        <f t="shared" si="217"/>
        <v>0</v>
      </c>
      <c r="Q2352" t="str">
        <f t="shared" si="218"/>
        <v>technology</v>
      </c>
      <c r="R2352" t="str">
        <f t="shared" si="221"/>
        <v>web</v>
      </c>
      <c r="S2352" s="10">
        <f t="shared" si="219"/>
        <v>42708.508912037032</v>
      </c>
      <c r="T2352" s="10">
        <f t="shared" si="220"/>
        <v>42738.508912037032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0.5714285714285714</v>
      </c>
      <c r="P2353" s="5">
        <f t="shared" si="217"/>
        <v>15.428571428571429</v>
      </c>
      <c r="Q2353" t="str">
        <f t="shared" si="218"/>
        <v>technology</v>
      </c>
      <c r="R2353" t="str">
        <f t="shared" si="221"/>
        <v>web</v>
      </c>
      <c r="S2353" s="10">
        <f t="shared" si="219"/>
        <v>42093.767812500002</v>
      </c>
      <c r="T2353" s="10">
        <f t="shared" si="220"/>
        <v>42123.767812500002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5">
        <f t="shared" si="217"/>
        <v>0</v>
      </c>
      <c r="Q2354" t="str">
        <f t="shared" si="218"/>
        <v>technology</v>
      </c>
      <c r="R2354" t="str">
        <f t="shared" si="221"/>
        <v>web</v>
      </c>
      <c r="S2354" s="10">
        <f t="shared" si="219"/>
        <v>42101.300370370365</v>
      </c>
      <c r="T2354" s="10">
        <f t="shared" si="220"/>
        <v>42161.300370370365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5">
        <f t="shared" si="217"/>
        <v>0</v>
      </c>
      <c r="Q2355" t="str">
        <f t="shared" si="218"/>
        <v>technology</v>
      </c>
      <c r="R2355" t="str">
        <f t="shared" si="221"/>
        <v>web</v>
      </c>
      <c r="S2355" s="10">
        <f t="shared" si="219"/>
        <v>42103.342847222222</v>
      </c>
      <c r="T2355" s="10">
        <f t="shared" si="220"/>
        <v>42115.342847222222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7.1428571428571425E-2</v>
      </c>
      <c r="P2356" s="5">
        <f t="shared" si="217"/>
        <v>25</v>
      </c>
      <c r="Q2356" t="str">
        <f t="shared" si="218"/>
        <v>technology</v>
      </c>
      <c r="R2356" t="str">
        <f t="shared" si="221"/>
        <v>web</v>
      </c>
      <c r="S2356" s="10">
        <f t="shared" si="219"/>
        <v>41954.38958333333</v>
      </c>
      <c r="T2356" s="10">
        <f t="shared" si="220"/>
        <v>42014.38958333333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0.6875</v>
      </c>
      <c r="P2357" s="5">
        <f t="shared" si="217"/>
        <v>27.5</v>
      </c>
      <c r="Q2357" t="str">
        <f t="shared" si="218"/>
        <v>technology</v>
      </c>
      <c r="R2357" t="str">
        <f t="shared" si="221"/>
        <v>web</v>
      </c>
      <c r="S2357" s="10">
        <f t="shared" si="219"/>
        <v>42096.584907407399</v>
      </c>
      <c r="T2357" s="10">
        <f t="shared" si="220"/>
        <v>42126.584907407399</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5">
        <f t="shared" si="217"/>
        <v>0</v>
      </c>
      <c r="Q2358" t="str">
        <f t="shared" si="218"/>
        <v>technology</v>
      </c>
      <c r="R2358" t="str">
        <f t="shared" si="221"/>
        <v>web</v>
      </c>
      <c r="S2358" s="10">
        <f t="shared" si="219"/>
        <v>42130.450277777774</v>
      </c>
      <c r="T2358" s="10">
        <f t="shared" si="220"/>
        <v>42160.450277777774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5">
        <f t="shared" si="217"/>
        <v>0</v>
      </c>
      <c r="Q2359" t="str">
        <f t="shared" si="218"/>
        <v>technology</v>
      </c>
      <c r="R2359" t="str">
        <f t="shared" si="221"/>
        <v>web</v>
      </c>
      <c r="S2359" s="10">
        <f t="shared" si="219"/>
        <v>42264.286782407398</v>
      </c>
      <c r="T2359" s="10">
        <f t="shared" si="220"/>
        <v>42294.286782407398</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5">
        <f t="shared" si="217"/>
        <v>0</v>
      </c>
      <c r="Q2360" t="str">
        <f t="shared" si="218"/>
        <v>technology</v>
      </c>
      <c r="R2360" t="str">
        <f t="shared" si="221"/>
        <v>web</v>
      </c>
      <c r="S2360" s="10">
        <f t="shared" si="219"/>
        <v>41978.597638888888</v>
      </c>
      <c r="T2360" s="10">
        <f t="shared" si="220"/>
        <v>42034.693749999999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14.680000000000001</v>
      </c>
      <c r="P2361" s="5">
        <f t="shared" si="217"/>
        <v>367</v>
      </c>
      <c r="Q2361" t="str">
        <f t="shared" si="218"/>
        <v>technology</v>
      </c>
      <c r="R2361" t="str">
        <f t="shared" si="221"/>
        <v>web</v>
      </c>
      <c r="S2361" s="10">
        <f t="shared" si="219"/>
        <v>42159.316249999996</v>
      </c>
      <c r="T2361" s="10">
        <f t="shared" si="220"/>
        <v>42219.316249999996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0.04</v>
      </c>
      <c r="P2362" s="5">
        <f t="shared" si="217"/>
        <v>2</v>
      </c>
      <c r="Q2362" t="str">
        <f t="shared" si="218"/>
        <v>technology</v>
      </c>
      <c r="R2362" t="str">
        <f t="shared" si="221"/>
        <v>web</v>
      </c>
      <c r="S2362" s="10">
        <f t="shared" si="219"/>
        <v>42377.373611111114</v>
      </c>
      <c r="T2362" s="10">
        <f t="shared" si="220"/>
        <v>42407.373611111114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5">
        <f t="shared" si="217"/>
        <v>0</v>
      </c>
      <c r="Q2363" t="str">
        <f t="shared" si="218"/>
        <v>technology</v>
      </c>
      <c r="R2363" t="str">
        <f t="shared" si="221"/>
        <v>web</v>
      </c>
      <c r="S2363" s="10">
        <f t="shared" si="219"/>
        <v>42466.525555555556</v>
      </c>
      <c r="T2363" s="10">
        <f t="shared" si="220"/>
        <v>42490.583333333336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28.571428571428569</v>
      </c>
      <c r="P2364" s="5">
        <f t="shared" si="217"/>
        <v>60</v>
      </c>
      <c r="Q2364" t="str">
        <f t="shared" si="218"/>
        <v>technology</v>
      </c>
      <c r="R2364" t="str">
        <f t="shared" si="221"/>
        <v>web</v>
      </c>
      <c r="S2364" s="10">
        <f t="shared" si="219"/>
        <v>41954.35497685185</v>
      </c>
      <c r="T2364" s="10">
        <f t="shared" si="220"/>
        <v>41984.35497685185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5">
        <f t="shared" si="217"/>
        <v>0</v>
      </c>
      <c r="Q2365" t="str">
        <f t="shared" si="218"/>
        <v>technology</v>
      </c>
      <c r="R2365" t="str">
        <f t="shared" si="221"/>
        <v>web</v>
      </c>
      <c r="S2365" s="10">
        <f t="shared" si="219"/>
        <v>42321.678240740737</v>
      </c>
      <c r="T2365" s="10">
        <f t="shared" si="220"/>
        <v>42366.678240740737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5">
        <f t="shared" si="217"/>
        <v>0</v>
      </c>
      <c r="Q2366" t="str">
        <f t="shared" si="218"/>
        <v>technology</v>
      </c>
      <c r="R2366" t="str">
        <f t="shared" si="221"/>
        <v>web</v>
      </c>
      <c r="S2366" s="10">
        <f t="shared" si="219"/>
        <v>42248.601342592585</v>
      </c>
      <c r="T2366" s="10">
        <f t="shared" si="220"/>
        <v>42303.601342592585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5">
        <f t="shared" si="217"/>
        <v>0</v>
      </c>
      <c r="Q2367" t="str">
        <f t="shared" si="218"/>
        <v>technology</v>
      </c>
      <c r="R2367" t="str">
        <f t="shared" si="221"/>
        <v>web</v>
      </c>
      <c r="S2367" s="10">
        <f t="shared" si="219"/>
        <v>42346.403067129628</v>
      </c>
      <c r="T2367" s="10">
        <f t="shared" si="220"/>
        <v>42386.624999999993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10.52</v>
      </c>
      <c r="P2368" s="5">
        <f t="shared" si="217"/>
        <v>97.407407407407405</v>
      </c>
      <c r="Q2368" t="str">
        <f t="shared" si="218"/>
        <v>technology</v>
      </c>
      <c r="R2368" t="str">
        <f t="shared" si="221"/>
        <v>web</v>
      </c>
      <c r="S2368" s="10">
        <f t="shared" si="219"/>
        <v>42268.198298611103</v>
      </c>
      <c r="T2368" s="10">
        <f t="shared" si="220"/>
        <v>42298.198298611103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v>
      </c>
      <c r="P2369" s="5">
        <f t="shared" si="217"/>
        <v>47.857142857142854</v>
      </c>
      <c r="Q2369" t="str">
        <f t="shared" si="218"/>
        <v>technology</v>
      </c>
      <c r="R2369" t="str">
        <f t="shared" si="221"/>
        <v>web</v>
      </c>
      <c r="S2369" s="10">
        <f t="shared" si="219"/>
        <v>42425.636759259258</v>
      </c>
      <c r="T2369" s="10">
        <f t="shared" si="220"/>
        <v>42485.595092592594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0.25</v>
      </c>
      <c r="P2370" s="5">
        <f t="shared" si="217"/>
        <v>50</v>
      </c>
      <c r="Q2370" t="str">
        <f t="shared" si="218"/>
        <v>technology</v>
      </c>
      <c r="R2370" t="str">
        <f t="shared" si="221"/>
        <v>web</v>
      </c>
      <c r="S2370" s="10">
        <f t="shared" si="219"/>
        <v>42063.388483796291</v>
      </c>
      <c r="T2370" s="10">
        <f t="shared" si="220"/>
        <v>42108.346817129634</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E2371/D2371*100</f>
        <v>0</v>
      </c>
      <c r="P2371" s="5">
        <f t="shared" ref="P2371:P2434" si="223">IFERROR(E2371/L2371,0)</f>
        <v>0</v>
      </c>
      <c r="Q2371" t="str">
        <f t="shared" ref="Q2371:Q2434" si="224">LEFT(N2371,SEARCH("/",N2371)-1)</f>
        <v>technology</v>
      </c>
      <c r="R2371" t="str">
        <f t="shared" si="221"/>
        <v>web</v>
      </c>
      <c r="S2371" s="10">
        <f t="shared" ref="S2371:S2434" si="225">J2371/60/60/24+DATE(1970,1,1)-8/24</f>
        <v>42380.47929398148</v>
      </c>
      <c r="T2371" s="10">
        <f t="shared" ref="T2371:T2434" si="226">I2371/60/60/24+DATE(1970,1,1)-8/24</f>
        <v>42410.47929398148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0.32800000000000001</v>
      </c>
      <c r="P2372" s="5">
        <f t="shared" si="223"/>
        <v>20.5</v>
      </c>
      <c r="Q2372" t="str">
        <f t="shared" si="224"/>
        <v>technology</v>
      </c>
      <c r="R2372" t="str">
        <f t="shared" ref="R2372:R2435" si="227">RIGHT(N2372,LEN(N2372)-SEARCH("/",N2372))</f>
        <v>web</v>
      </c>
      <c r="S2372" s="10">
        <f t="shared" si="225"/>
        <v>41960.855798611105</v>
      </c>
      <c r="T2372" s="10">
        <f t="shared" si="226"/>
        <v>41990.855798611105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5">
        <f t="shared" si="223"/>
        <v>0</v>
      </c>
      <c r="Q2373" t="str">
        <f t="shared" si="224"/>
        <v>technology</v>
      </c>
      <c r="R2373" t="str">
        <f t="shared" si="227"/>
        <v>web</v>
      </c>
      <c r="S2373" s="10">
        <f t="shared" si="225"/>
        <v>42150.444398148145</v>
      </c>
      <c r="T2373" s="10">
        <f t="shared" si="226"/>
        <v>42180.444398148145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3.2727272727272729</v>
      </c>
      <c r="P2374" s="5">
        <f t="shared" si="223"/>
        <v>30</v>
      </c>
      <c r="Q2374" t="str">
        <f t="shared" si="224"/>
        <v>technology</v>
      </c>
      <c r="R2374" t="str">
        <f t="shared" si="227"/>
        <v>web</v>
      </c>
      <c r="S2374" s="10">
        <f t="shared" si="225"/>
        <v>42087.735775462956</v>
      </c>
      <c r="T2374" s="10">
        <f t="shared" si="226"/>
        <v>42117.735775462956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5.8823529411764705E-3</v>
      </c>
      <c r="P2375" s="5">
        <f t="shared" si="223"/>
        <v>50</v>
      </c>
      <c r="Q2375" t="str">
        <f t="shared" si="224"/>
        <v>technology</v>
      </c>
      <c r="R2375" t="str">
        <f t="shared" si="227"/>
        <v>web</v>
      </c>
      <c r="S2375" s="10">
        <f t="shared" si="225"/>
        <v>42215.328981481485</v>
      </c>
      <c r="T2375" s="10">
        <f t="shared" si="226"/>
        <v>42245.328981481485</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4.5454545454545456E-2</v>
      </c>
      <c r="P2376" s="5">
        <f t="shared" si="223"/>
        <v>10</v>
      </c>
      <c r="Q2376" t="str">
        <f t="shared" si="224"/>
        <v>technology</v>
      </c>
      <c r="R2376" t="str">
        <f t="shared" si="227"/>
        <v>web</v>
      </c>
      <c r="S2376" s="10">
        <f t="shared" si="225"/>
        <v>42017.509953703695</v>
      </c>
      <c r="T2376" s="10">
        <f t="shared" si="226"/>
        <v>42047.509953703695</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5">
        <f t="shared" si="223"/>
        <v>0</v>
      </c>
      <c r="Q2377" t="str">
        <f t="shared" si="224"/>
        <v>technology</v>
      </c>
      <c r="R2377" t="str">
        <f t="shared" si="227"/>
        <v>web</v>
      </c>
      <c r="S2377" s="10">
        <f t="shared" si="225"/>
        <v>42592.502743055556</v>
      </c>
      <c r="T2377" s="10">
        <f t="shared" si="226"/>
        <v>42622.502743055556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10.877666666666666</v>
      </c>
      <c r="P2378" s="5">
        <f t="shared" si="223"/>
        <v>81.582499999999996</v>
      </c>
      <c r="Q2378" t="str">
        <f t="shared" si="224"/>
        <v>technology</v>
      </c>
      <c r="R2378" t="str">
        <f t="shared" si="227"/>
        <v>web</v>
      </c>
      <c r="S2378" s="10">
        <f t="shared" si="225"/>
        <v>42318.592199074068</v>
      </c>
      <c r="T2378" s="10">
        <f t="shared" si="226"/>
        <v>42348.592199074068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5">
        <f t="shared" si="223"/>
        <v>0</v>
      </c>
      <c r="Q2379" t="str">
        <f t="shared" si="224"/>
        <v>technology</v>
      </c>
      <c r="R2379" t="str">
        <f t="shared" si="227"/>
        <v>web</v>
      </c>
      <c r="S2379" s="10">
        <f t="shared" si="225"/>
        <v>42669.536840277775</v>
      </c>
      <c r="T2379" s="10">
        <f t="shared" si="226"/>
        <v>42699.578506944446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5">
        <f t="shared" si="223"/>
        <v>0</v>
      </c>
      <c r="Q2380" t="str">
        <f t="shared" si="224"/>
        <v>technology</v>
      </c>
      <c r="R2380" t="str">
        <f t="shared" si="227"/>
        <v>web</v>
      </c>
      <c r="S2380" s="10">
        <f t="shared" si="225"/>
        <v>42212.679745370369</v>
      </c>
      <c r="T2380" s="10">
        <f t="shared" si="226"/>
        <v>42241.679745370369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5">
        <f t="shared" si="223"/>
        <v>0</v>
      </c>
      <c r="Q2381" t="str">
        <f t="shared" si="224"/>
        <v>technology</v>
      </c>
      <c r="R2381" t="str">
        <f t="shared" si="227"/>
        <v>web</v>
      </c>
      <c r="S2381" s="10">
        <f t="shared" si="225"/>
        <v>42236.683055555557</v>
      </c>
      <c r="T2381" s="10">
        <f t="shared" si="226"/>
        <v>42281.683055555557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0.36666666666666664</v>
      </c>
      <c r="P2382" s="5">
        <f t="shared" si="223"/>
        <v>18.333333333333332</v>
      </c>
      <c r="Q2382" t="str">
        <f t="shared" si="224"/>
        <v>technology</v>
      </c>
      <c r="R2382" t="str">
        <f t="shared" si="227"/>
        <v>web</v>
      </c>
      <c r="S2382" s="10">
        <f t="shared" si="225"/>
        <v>42248.459976851846</v>
      </c>
      <c r="T2382" s="10">
        <f t="shared" si="226"/>
        <v>42278.459976851846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v>
      </c>
      <c r="P2383" s="5">
        <f t="shared" si="223"/>
        <v>224.42857142857142</v>
      </c>
      <c r="Q2383" t="str">
        <f t="shared" si="224"/>
        <v>technology</v>
      </c>
      <c r="R2383" t="str">
        <f t="shared" si="227"/>
        <v>web</v>
      </c>
      <c r="S2383" s="10">
        <f t="shared" si="225"/>
        <v>42074.602407407401</v>
      </c>
      <c r="T2383" s="10">
        <f t="shared" si="226"/>
        <v>42104.602407407401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v>
      </c>
      <c r="P2384" s="5">
        <f t="shared" si="223"/>
        <v>37.5</v>
      </c>
      <c r="Q2384" t="str">
        <f t="shared" si="224"/>
        <v>technology</v>
      </c>
      <c r="R2384" t="str">
        <f t="shared" si="227"/>
        <v>web</v>
      </c>
      <c r="S2384" s="10">
        <f t="shared" si="225"/>
        <v>42194.854201388887</v>
      </c>
      <c r="T2384" s="10">
        <f t="shared" si="226"/>
        <v>42219.854201388887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4.3499999999999996</v>
      </c>
      <c r="P2385" s="5">
        <f t="shared" si="223"/>
        <v>145</v>
      </c>
      <c r="Q2385" t="str">
        <f t="shared" si="224"/>
        <v>technology</v>
      </c>
      <c r="R2385" t="str">
        <f t="shared" si="227"/>
        <v>web</v>
      </c>
      <c r="S2385" s="10">
        <f t="shared" si="225"/>
        <v>42026.723460648143</v>
      </c>
      <c r="T2385" s="10">
        <f t="shared" si="226"/>
        <v>42056.723460648143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0.8</v>
      </c>
      <c r="P2386" s="5">
        <f t="shared" si="223"/>
        <v>1</v>
      </c>
      <c r="Q2386" t="str">
        <f t="shared" si="224"/>
        <v>technology</v>
      </c>
      <c r="R2386" t="str">
        <f t="shared" si="227"/>
        <v>web</v>
      </c>
      <c r="S2386" s="10">
        <f t="shared" si="225"/>
        <v>41926.734293981477</v>
      </c>
      <c r="T2386" s="10">
        <f t="shared" si="226"/>
        <v>41956.775960648149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1.2123076923076923</v>
      </c>
      <c r="P2387" s="5">
        <f t="shared" si="223"/>
        <v>112.57142857142857</v>
      </c>
      <c r="Q2387" t="str">
        <f t="shared" si="224"/>
        <v>technology</v>
      </c>
      <c r="R2387" t="str">
        <f t="shared" si="227"/>
        <v>web</v>
      </c>
      <c r="S2387" s="10">
        <f t="shared" si="225"/>
        <v>42191.368425925924</v>
      </c>
      <c r="T2387" s="10">
        <f t="shared" si="226"/>
        <v>42221.368425925924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5">
        <f t="shared" si="223"/>
        <v>0</v>
      </c>
      <c r="Q2388" t="str">
        <f t="shared" si="224"/>
        <v>technology</v>
      </c>
      <c r="R2388" t="str">
        <f t="shared" si="227"/>
        <v>web</v>
      </c>
      <c r="S2388" s="10">
        <f t="shared" si="225"/>
        <v>41954.504907407405</v>
      </c>
      <c r="T2388" s="10">
        <f t="shared" si="226"/>
        <v>42014.504907407405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0.68399999999999994</v>
      </c>
      <c r="P2389" s="5">
        <f t="shared" si="223"/>
        <v>342</v>
      </c>
      <c r="Q2389" t="str">
        <f t="shared" si="224"/>
        <v>technology</v>
      </c>
      <c r="R2389" t="str">
        <f t="shared" si="227"/>
        <v>web</v>
      </c>
      <c r="S2389" s="10">
        <f t="shared" si="225"/>
        <v>42528.293287037035</v>
      </c>
      <c r="T2389" s="10">
        <f t="shared" si="226"/>
        <v>42573.293287037035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1.2513513513513512</v>
      </c>
      <c r="P2390" s="5">
        <f t="shared" si="223"/>
        <v>57.875</v>
      </c>
      <c r="Q2390" t="str">
        <f t="shared" si="224"/>
        <v>technology</v>
      </c>
      <c r="R2390" t="str">
        <f t="shared" si="227"/>
        <v>web</v>
      </c>
      <c r="S2390" s="10">
        <f t="shared" si="225"/>
        <v>41989.520358796297</v>
      </c>
      <c r="T2390" s="10">
        <f t="shared" si="226"/>
        <v>42019.478472222218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0.1875</v>
      </c>
      <c r="P2391" s="5">
        <f t="shared" si="223"/>
        <v>30</v>
      </c>
      <c r="Q2391" t="str">
        <f t="shared" si="224"/>
        <v>technology</v>
      </c>
      <c r="R2391" t="str">
        <f t="shared" si="227"/>
        <v>web</v>
      </c>
      <c r="S2391" s="10">
        <f t="shared" si="225"/>
        <v>42179.320046296292</v>
      </c>
      <c r="T2391" s="10">
        <f t="shared" si="226"/>
        <v>42210.582638888889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5">
        <f t="shared" si="223"/>
        <v>0</v>
      </c>
      <c r="Q2392" t="str">
        <f t="shared" si="224"/>
        <v>technology</v>
      </c>
      <c r="R2392" t="str">
        <f t="shared" si="227"/>
        <v>web</v>
      </c>
      <c r="S2392" s="10">
        <f t="shared" si="225"/>
        <v>41967.928981481477</v>
      </c>
      <c r="T2392" s="10">
        <f t="shared" si="226"/>
        <v>42007.928981481477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0.125</v>
      </c>
      <c r="P2393" s="5">
        <f t="shared" si="223"/>
        <v>25</v>
      </c>
      <c r="Q2393" t="str">
        <f t="shared" si="224"/>
        <v>technology</v>
      </c>
      <c r="R2393" t="str">
        <f t="shared" si="227"/>
        <v>web</v>
      </c>
      <c r="S2393" s="10">
        <f t="shared" si="225"/>
        <v>42064.461157407401</v>
      </c>
      <c r="T2393" s="10">
        <f t="shared" si="226"/>
        <v>42094.419490740744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5">
        <f t="shared" si="223"/>
        <v>0</v>
      </c>
      <c r="Q2394" t="str">
        <f t="shared" si="224"/>
        <v>technology</v>
      </c>
      <c r="R2394" t="str">
        <f t="shared" si="227"/>
        <v>web</v>
      </c>
      <c r="S2394" s="10">
        <f t="shared" si="225"/>
        <v>42275.787303240737</v>
      </c>
      <c r="T2394" s="10">
        <f t="shared" si="226"/>
        <v>42305.787303240737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0.05</v>
      </c>
      <c r="P2395" s="5">
        <f t="shared" si="223"/>
        <v>50</v>
      </c>
      <c r="Q2395" t="str">
        <f t="shared" si="224"/>
        <v>technology</v>
      </c>
      <c r="R2395" t="str">
        <f t="shared" si="227"/>
        <v>web</v>
      </c>
      <c r="S2395" s="10">
        <f t="shared" si="225"/>
        <v>42194.315011574072</v>
      </c>
      <c r="T2395" s="10">
        <f t="shared" si="226"/>
        <v>42224.315011574072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0.06</v>
      </c>
      <c r="P2396" s="5">
        <f t="shared" si="223"/>
        <v>1.5</v>
      </c>
      <c r="Q2396" t="str">
        <f t="shared" si="224"/>
        <v>technology</v>
      </c>
      <c r="R2396" t="str">
        <f t="shared" si="227"/>
        <v>web</v>
      </c>
      <c r="S2396" s="10">
        <f t="shared" si="225"/>
        <v>42031.02885416666</v>
      </c>
      <c r="T2396" s="10">
        <f t="shared" si="226"/>
        <v>42061.02885416666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5">
        <f t="shared" si="223"/>
        <v>0</v>
      </c>
      <c r="Q2397" t="str">
        <f t="shared" si="224"/>
        <v>technology</v>
      </c>
      <c r="R2397" t="str">
        <f t="shared" si="227"/>
        <v>web</v>
      </c>
      <c r="S2397" s="10">
        <f t="shared" si="225"/>
        <v>42716.788043981483</v>
      </c>
      <c r="T2397" s="10">
        <f t="shared" si="226"/>
        <v>42745.039583333331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0.2</v>
      </c>
      <c r="P2398" s="5">
        <f t="shared" si="223"/>
        <v>10</v>
      </c>
      <c r="Q2398" t="str">
        <f t="shared" si="224"/>
        <v>technology</v>
      </c>
      <c r="R2398" t="str">
        <f t="shared" si="227"/>
        <v>web</v>
      </c>
      <c r="S2398" s="10">
        <f t="shared" si="225"/>
        <v>42262.515717592592</v>
      </c>
      <c r="T2398" s="10">
        <f t="shared" si="226"/>
        <v>42292.515717592592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5">
        <f t="shared" si="223"/>
        <v>0</v>
      </c>
      <c r="Q2399" t="str">
        <f t="shared" si="224"/>
        <v>technology</v>
      </c>
      <c r="R2399" t="str">
        <f t="shared" si="227"/>
        <v>web</v>
      </c>
      <c r="S2399" s="10">
        <f t="shared" si="225"/>
        <v>41976.551574074074</v>
      </c>
      <c r="T2399" s="10">
        <f t="shared" si="226"/>
        <v>42006.551574074074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5">
        <f t="shared" si="223"/>
        <v>0</v>
      </c>
      <c r="Q2400" t="str">
        <f t="shared" si="224"/>
        <v>technology</v>
      </c>
      <c r="R2400" t="str">
        <f t="shared" si="227"/>
        <v>web</v>
      </c>
      <c r="S2400" s="10">
        <f t="shared" si="225"/>
        <v>42157.583148148151</v>
      </c>
      <c r="T2400" s="10">
        <f t="shared" si="226"/>
        <v>42187.583148148151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5">
        <f t="shared" si="223"/>
        <v>0</v>
      </c>
      <c r="Q2401" t="str">
        <f t="shared" si="224"/>
        <v>technology</v>
      </c>
      <c r="R2401" t="str">
        <f t="shared" si="227"/>
        <v>web</v>
      </c>
      <c r="S2401" s="10">
        <f t="shared" si="225"/>
        <v>41956.519745370366</v>
      </c>
      <c r="T2401" s="10">
        <f t="shared" si="226"/>
        <v>41991.519745370366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5">
        <f t="shared" si="223"/>
        <v>0</v>
      </c>
      <c r="Q2402" t="str">
        <f t="shared" si="224"/>
        <v>technology</v>
      </c>
      <c r="R2402" t="str">
        <f t="shared" si="227"/>
        <v>web</v>
      </c>
      <c r="S2402" s="10">
        <f t="shared" si="225"/>
        <v>42443.934768518513</v>
      </c>
      <c r="T2402" s="10">
        <f t="shared" si="226"/>
        <v>42473.934768518513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0.71785714285714286</v>
      </c>
      <c r="P2403" s="5">
        <f t="shared" si="223"/>
        <v>22.333333333333332</v>
      </c>
      <c r="Q2403" t="str">
        <f t="shared" si="224"/>
        <v>food</v>
      </c>
      <c r="R2403" t="str">
        <f t="shared" si="227"/>
        <v>food trucks</v>
      </c>
      <c r="S2403" s="10">
        <f t="shared" si="225"/>
        <v>42374.489537037036</v>
      </c>
      <c r="T2403" s="10">
        <f t="shared" si="226"/>
        <v>42434.489537037036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0.43333333333333329</v>
      </c>
      <c r="P2404" s="5">
        <f t="shared" si="223"/>
        <v>52</v>
      </c>
      <c r="Q2404" t="str">
        <f t="shared" si="224"/>
        <v>food</v>
      </c>
      <c r="R2404" t="str">
        <f t="shared" si="227"/>
        <v>food trucks</v>
      </c>
      <c r="S2404" s="10">
        <f t="shared" si="225"/>
        <v>42107.34642361111</v>
      </c>
      <c r="T2404" s="10">
        <f t="shared" si="226"/>
        <v>42137.34642361111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16.833333333333332</v>
      </c>
      <c r="P2405" s="5">
        <f t="shared" si="223"/>
        <v>16.833333333333332</v>
      </c>
      <c r="Q2405" t="str">
        <f t="shared" si="224"/>
        <v>food</v>
      </c>
      <c r="R2405" t="str">
        <f t="shared" si="227"/>
        <v>food trucks</v>
      </c>
      <c r="S2405" s="10">
        <f t="shared" si="225"/>
        <v>42399.549282407403</v>
      </c>
      <c r="T2405" s="10">
        <f t="shared" si="226"/>
        <v>42459.507615740738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5">
        <f t="shared" si="223"/>
        <v>0</v>
      </c>
      <c r="Q2406" t="str">
        <f t="shared" si="224"/>
        <v>food</v>
      </c>
      <c r="R2406" t="str">
        <f t="shared" si="227"/>
        <v>food trucks</v>
      </c>
      <c r="S2406" s="10">
        <f t="shared" si="225"/>
        <v>42341.706099537034</v>
      </c>
      <c r="T2406" s="10">
        <f t="shared" si="226"/>
        <v>42371.706099537034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22.52</v>
      </c>
      <c r="P2407" s="5">
        <f t="shared" si="223"/>
        <v>56.3</v>
      </c>
      <c r="Q2407" t="str">
        <f t="shared" si="224"/>
        <v>food</v>
      </c>
      <c r="R2407" t="str">
        <f t="shared" si="227"/>
        <v>food trucks</v>
      </c>
      <c r="S2407" s="10">
        <f t="shared" si="225"/>
        <v>42595.252025462956</v>
      </c>
      <c r="T2407" s="10">
        <f t="shared" si="226"/>
        <v>42616.252025462956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41.384615384615387</v>
      </c>
      <c r="P2408" s="5">
        <f t="shared" si="223"/>
        <v>84.0625</v>
      </c>
      <c r="Q2408" t="str">
        <f t="shared" si="224"/>
        <v>food</v>
      </c>
      <c r="R2408" t="str">
        <f t="shared" si="227"/>
        <v>food trucks</v>
      </c>
      <c r="S2408" s="10">
        <f t="shared" si="225"/>
        <v>41982.777662037035</v>
      </c>
      <c r="T2408" s="10">
        <f t="shared" si="226"/>
        <v>42022.777662037035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25.259090909090908</v>
      </c>
      <c r="P2409" s="5">
        <f t="shared" si="223"/>
        <v>168.39393939393941</v>
      </c>
      <c r="Q2409" t="str">
        <f t="shared" si="224"/>
        <v>food</v>
      </c>
      <c r="R2409" t="str">
        <f t="shared" si="227"/>
        <v>food trucks</v>
      </c>
      <c r="S2409" s="10">
        <f t="shared" si="225"/>
        <v>42082.242222222216</v>
      </c>
      <c r="T2409" s="10">
        <f t="shared" si="226"/>
        <v>42104.916666666664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0.2</v>
      </c>
      <c r="P2410" s="5">
        <f t="shared" si="223"/>
        <v>15</v>
      </c>
      <c r="Q2410" t="str">
        <f t="shared" si="224"/>
        <v>food</v>
      </c>
      <c r="R2410" t="str">
        <f t="shared" si="227"/>
        <v>food trucks</v>
      </c>
      <c r="S2410" s="10">
        <f t="shared" si="225"/>
        <v>41918.80737268518</v>
      </c>
      <c r="T2410" s="10">
        <f t="shared" si="226"/>
        <v>41948.849039351851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1.8399999999999999</v>
      </c>
      <c r="P2411" s="5">
        <f t="shared" si="223"/>
        <v>76.666666666666671</v>
      </c>
      <c r="Q2411" t="str">
        <f t="shared" si="224"/>
        <v>food</v>
      </c>
      <c r="R2411" t="str">
        <f t="shared" si="227"/>
        <v>food trucks</v>
      </c>
      <c r="S2411" s="10">
        <f t="shared" si="225"/>
        <v>42204.542534722219</v>
      </c>
      <c r="T2411" s="10">
        <f t="shared" si="226"/>
        <v>42234.542534722219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5">
        <f t="shared" si="223"/>
        <v>0</v>
      </c>
      <c r="Q2412" t="str">
        <f t="shared" si="224"/>
        <v>food</v>
      </c>
      <c r="R2412" t="str">
        <f t="shared" si="227"/>
        <v>food trucks</v>
      </c>
      <c r="S2412" s="10">
        <f t="shared" si="225"/>
        <v>42224.074942129628</v>
      </c>
      <c r="T2412" s="10">
        <f t="shared" si="226"/>
        <v>42254.074942129628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0.60399999999999998</v>
      </c>
      <c r="P2413" s="5">
        <f t="shared" si="223"/>
        <v>50.333333333333336</v>
      </c>
      <c r="Q2413" t="str">
        <f t="shared" si="224"/>
        <v>food</v>
      </c>
      <c r="R2413" t="str">
        <f t="shared" si="227"/>
        <v>food trucks</v>
      </c>
      <c r="S2413" s="10">
        <f t="shared" si="225"/>
        <v>42211.399097222216</v>
      </c>
      <c r="T2413" s="10">
        <f t="shared" si="226"/>
        <v>42241.399097222216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5">
        <f t="shared" si="223"/>
        <v>0</v>
      </c>
      <c r="Q2414" t="str">
        <f t="shared" si="224"/>
        <v>food</v>
      </c>
      <c r="R2414" t="str">
        <f t="shared" si="227"/>
        <v>food trucks</v>
      </c>
      <c r="S2414" s="10">
        <f t="shared" si="225"/>
        <v>42655.403622685182</v>
      </c>
      <c r="T2414" s="10">
        <f t="shared" si="226"/>
        <v>42700.445289351854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0.83333333333333337</v>
      </c>
      <c r="P2415" s="5">
        <f t="shared" si="223"/>
        <v>8.3333333333333339</v>
      </c>
      <c r="Q2415" t="str">
        <f t="shared" si="224"/>
        <v>food</v>
      </c>
      <c r="R2415" t="str">
        <f t="shared" si="227"/>
        <v>food trucks</v>
      </c>
      <c r="S2415" s="10">
        <f t="shared" si="225"/>
        <v>41759.776412037034</v>
      </c>
      <c r="T2415" s="10">
        <f t="shared" si="226"/>
        <v>41790.645833333328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3.0666666666666664</v>
      </c>
      <c r="P2416" s="5">
        <f t="shared" si="223"/>
        <v>35.384615384615387</v>
      </c>
      <c r="Q2416" t="str">
        <f t="shared" si="224"/>
        <v>food</v>
      </c>
      <c r="R2416" t="str">
        <f t="shared" si="227"/>
        <v>food trucks</v>
      </c>
      <c r="S2416" s="10">
        <f t="shared" si="225"/>
        <v>42198.361805555549</v>
      </c>
      <c r="T2416" s="10">
        <f t="shared" si="226"/>
        <v>42237.832638888889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0.55833333333333335</v>
      </c>
      <c r="P2417" s="5">
        <f t="shared" si="223"/>
        <v>55.833333333333336</v>
      </c>
      <c r="Q2417" t="str">
        <f t="shared" si="224"/>
        <v>food</v>
      </c>
      <c r="R2417" t="str">
        <f t="shared" si="227"/>
        <v>food trucks</v>
      </c>
      <c r="S2417" s="10">
        <f t="shared" si="225"/>
        <v>42536.529467592591</v>
      </c>
      <c r="T2417" s="10">
        <f t="shared" si="226"/>
        <v>42566.529467592591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2.5000000000000001E-2</v>
      </c>
      <c r="P2418" s="5">
        <f t="shared" si="223"/>
        <v>5</v>
      </c>
      <c r="Q2418" t="str">
        <f t="shared" si="224"/>
        <v>food</v>
      </c>
      <c r="R2418" t="str">
        <f t="shared" si="227"/>
        <v>food trucks</v>
      </c>
      <c r="S2418" s="10">
        <f t="shared" si="225"/>
        <v>42019.404432870368</v>
      </c>
      <c r="T2418" s="10">
        <f t="shared" si="226"/>
        <v>42077.291666666664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5">
        <f t="shared" si="223"/>
        <v>0</v>
      </c>
      <c r="Q2419" t="str">
        <f t="shared" si="224"/>
        <v>food</v>
      </c>
      <c r="R2419" t="str">
        <f t="shared" si="227"/>
        <v>food trucks</v>
      </c>
      <c r="S2419" s="10">
        <f t="shared" si="225"/>
        <v>41831.550775462958</v>
      </c>
      <c r="T2419" s="10">
        <f t="shared" si="226"/>
        <v>41861.550775462958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0.02</v>
      </c>
      <c r="P2420" s="5">
        <f t="shared" si="223"/>
        <v>1</v>
      </c>
      <c r="Q2420" t="str">
        <f t="shared" si="224"/>
        <v>food</v>
      </c>
      <c r="R2420" t="str">
        <f t="shared" si="227"/>
        <v>food trucks</v>
      </c>
      <c r="S2420" s="10">
        <f t="shared" si="225"/>
        <v>42027.523657407401</v>
      </c>
      <c r="T2420" s="10">
        <f t="shared" si="226"/>
        <v>42087.481990740744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5">
        <f t="shared" si="223"/>
        <v>0</v>
      </c>
      <c r="Q2421" t="str">
        <f t="shared" si="224"/>
        <v>food</v>
      </c>
      <c r="R2421" t="str">
        <f t="shared" si="227"/>
        <v>food trucks</v>
      </c>
      <c r="S2421" s="10">
        <f t="shared" si="225"/>
        <v>41993.404965277768</v>
      </c>
      <c r="T2421" s="10">
        <f t="shared" si="226"/>
        <v>42053.404965277768</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14.825133372851216</v>
      </c>
      <c r="P2422" s="5">
        <f t="shared" si="223"/>
        <v>69.472222222222229</v>
      </c>
      <c r="Q2422" t="str">
        <f t="shared" si="224"/>
        <v>food</v>
      </c>
      <c r="R2422" t="str">
        <f t="shared" si="227"/>
        <v>food trucks</v>
      </c>
      <c r="S2422" s="10">
        <f t="shared" si="225"/>
        <v>41892.695543981477</v>
      </c>
      <c r="T2422" s="10">
        <f t="shared" si="226"/>
        <v>41952.737210648142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1.6666666666666666E-2</v>
      </c>
      <c r="P2423" s="5">
        <f t="shared" si="223"/>
        <v>1</v>
      </c>
      <c r="Q2423" t="str">
        <f t="shared" si="224"/>
        <v>food</v>
      </c>
      <c r="R2423" t="str">
        <f t="shared" si="227"/>
        <v>food trucks</v>
      </c>
      <c r="S2423" s="10">
        <f t="shared" si="225"/>
        <v>42026.354120370372</v>
      </c>
      <c r="T2423" s="10">
        <f t="shared" si="226"/>
        <v>42056.354120370372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0.2</v>
      </c>
      <c r="P2424" s="5">
        <f t="shared" si="223"/>
        <v>1</v>
      </c>
      <c r="Q2424" t="str">
        <f t="shared" si="224"/>
        <v>food</v>
      </c>
      <c r="R2424" t="str">
        <f t="shared" si="227"/>
        <v>food trucks</v>
      </c>
      <c r="S2424" s="10">
        <f t="shared" si="225"/>
        <v>42044.391620370363</v>
      </c>
      <c r="T2424" s="10">
        <f t="shared" si="226"/>
        <v>42074.349953703706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1.3333333333333334E-2</v>
      </c>
      <c r="P2425" s="5">
        <f t="shared" si="223"/>
        <v>8</v>
      </c>
      <c r="Q2425" t="str">
        <f t="shared" si="224"/>
        <v>food</v>
      </c>
      <c r="R2425" t="str">
        <f t="shared" si="227"/>
        <v>food trucks</v>
      </c>
      <c r="S2425" s="10">
        <f t="shared" si="225"/>
        <v>41974.371412037035</v>
      </c>
      <c r="T2425" s="10">
        <f t="shared" si="226"/>
        <v>42004.371412037035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v>
      </c>
      <c r="P2426" s="5">
        <f t="shared" si="223"/>
        <v>34.444444444444443</v>
      </c>
      <c r="Q2426" t="str">
        <f t="shared" si="224"/>
        <v>food</v>
      </c>
      <c r="R2426" t="str">
        <f t="shared" si="227"/>
        <v>food trucks</v>
      </c>
      <c r="S2426" s="10">
        <f t="shared" si="225"/>
        <v>41909.559120370366</v>
      </c>
      <c r="T2426" s="10">
        <f t="shared" si="226"/>
        <v>41939.559120370366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2.8571428571428574E-2</v>
      </c>
      <c r="P2427" s="5">
        <f t="shared" si="223"/>
        <v>1</v>
      </c>
      <c r="Q2427" t="str">
        <f t="shared" si="224"/>
        <v>food</v>
      </c>
      <c r="R2427" t="str">
        <f t="shared" si="227"/>
        <v>food trucks</v>
      </c>
      <c r="S2427" s="10">
        <f t="shared" si="225"/>
        <v>42502.580428240741</v>
      </c>
      <c r="T2427" s="10">
        <f t="shared" si="226"/>
        <v>42517.586111111108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5">
        <f t="shared" si="223"/>
        <v>0</v>
      </c>
      <c r="Q2428" t="str">
        <f t="shared" si="224"/>
        <v>food</v>
      </c>
      <c r="R2428" t="str">
        <f t="shared" si="227"/>
        <v>food trucks</v>
      </c>
      <c r="S2428" s="10">
        <f t="shared" si="225"/>
        <v>42163.836712962955</v>
      </c>
      <c r="T2428" s="10">
        <f t="shared" si="226"/>
        <v>42223.836712962955</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2E-3</v>
      </c>
      <c r="P2429" s="5">
        <f t="shared" si="223"/>
        <v>1</v>
      </c>
      <c r="Q2429" t="str">
        <f t="shared" si="224"/>
        <v>food</v>
      </c>
      <c r="R2429" t="str">
        <f t="shared" si="227"/>
        <v>food trucks</v>
      </c>
      <c r="S2429" s="10">
        <f t="shared" si="225"/>
        <v>42411.98533564814</v>
      </c>
      <c r="T2429" s="10">
        <f t="shared" si="226"/>
        <v>42451.943668981483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2.8571428571428571E-3</v>
      </c>
      <c r="P2430" s="5">
        <f t="shared" si="223"/>
        <v>1</v>
      </c>
      <c r="Q2430" t="str">
        <f t="shared" si="224"/>
        <v>food</v>
      </c>
      <c r="R2430" t="str">
        <f t="shared" si="227"/>
        <v>food trucks</v>
      </c>
      <c r="S2430" s="10">
        <f t="shared" si="225"/>
        <v>42045.450821759259</v>
      </c>
      <c r="T2430" s="10">
        <f t="shared" si="226"/>
        <v>42075.409155092588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v>
      </c>
      <c r="P2431" s="5">
        <f t="shared" si="223"/>
        <v>501.25</v>
      </c>
      <c r="Q2431" t="str">
        <f t="shared" si="224"/>
        <v>food</v>
      </c>
      <c r="R2431" t="str">
        <f t="shared" si="227"/>
        <v>food trucks</v>
      </c>
      <c r="S2431" s="10">
        <f t="shared" si="225"/>
        <v>42734.545902777776</v>
      </c>
      <c r="T2431" s="10">
        <f t="shared" si="226"/>
        <v>42771.363888888889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0.70000000000000007</v>
      </c>
      <c r="P2432" s="5">
        <f t="shared" si="223"/>
        <v>10.5</v>
      </c>
      <c r="Q2432" t="str">
        <f t="shared" si="224"/>
        <v>food</v>
      </c>
      <c r="R2432" t="str">
        <f t="shared" si="227"/>
        <v>food trucks</v>
      </c>
      <c r="S2432" s="10">
        <f t="shared" si="225"/>
        <v>42381.797499999993</v>
      </c>
      <c r="T2432" s="10">
        <f t="shared" si="226"/>
        <v>42411.797499999993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2E-3</v>
      </c>
      <c r="P2433" s="5">
        <f t="shared" si="223"/>
        <v>1</v>
      </c>
      <c r="Q2433" t="str">
        <f t="shared" si="224"/>
        <v>food</v>
      </c>
      <c r="R2433" t="str">
        <f t="shared" si="227"/>
        <v>food trucks</v>
      </c>
      <c r="S2433" s="10">
        <f t="shared" si="225"/>
        <v>42488.766354166662</v>
      </c>
      <c r="T2433" s="10">
        <f t="shared" si="226"/>
        <v>42548.766354166662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1.4285714285714287E-2</v>
      </c>
      <c r="P2434" s="5">
        <f t="shared" si="223"/>
        <v>1</v>
      </c>
      <c r="Q2434" t="str">
        <f t="shared" si="224"/>
        <v>food</v>
      </c>
      <c r="R2434" t="str">
        <f t="shared" si="227"/>
        <v>food trucks</v>
      </c>
      <c r="S2434" s="10">
        <f t="shared" si="225"/>
        <v>42040.885381944441</v>
      </c>
      <c r="T2434" s="10">
        <f t="shared" si="226"/>
        <v>42070.885381944441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E2435/D2435*100</f>
        <v>0</v>
      </c>
      <c r="P2435" s="5">
        <f t="shared" ref="P2435:P2498" si="229">IFERROR(E2435/L2435,0)</f>
        <v>0</v>
      </c>
      <c r="Q2435" t="str">
        <f t="shared" ref="Q2435:Q2498" si="230">LEFT(N2435,SEARCH("/",N2435)-1)</f>
        <v>food</v>
      </c>
      <c r="R2435" t="str">
        <f t="shared" si="227"/>
        <v>food trucks</v>
      </c>
      <c r="S2435" s="10">
        <f t="shared" ref="S2435:S2498" si="231">J2435/60/60/24+DATE(1970,1,1)-8/24</f>
        <v>42397.566469907404</v>
      </c>
      <c r="T2435" s="10">
        <f t="shared" ref="T2435:T2498" si="232">I2435/60/60/24+DATE(1970,1,1)-8/24</f>
        <v>42427.566469907404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0.13</v>
      </c>
      <c r="P2436" s="5">
        <f t="shared" si="229"/>
        <v>13</v>
      </c>
      <c r="Q2436" t="str">
        <f t="shared" si="230"/>
        <v>food</v>
      </c>
      <c r="R2436" t="str">
        <f t="shared" ref="R2436:R2499" si="233">RIGHT(N2436,LEN(N2436)-SEARCH("/",N2436))</f>
        <v>food trucks</v>
      </c>
      <c r="S2436" s="10">
        <f t="shared" si="231"/>
        <v>42179.852708333325</v>
      </c>
      <c r="T2436" s="10">
        <f t="shared" si="232"/>
        <v>42219.852708333325</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0.48960000000000004</v>
      </c>
      <c r="P2437" s="5">
        <f t="shared" si="229"/>
        <v>306</v>
      </c>
      <c r="Q2437" t="str">
        <f t="shared" si="230"/>
        <v>food</v>
      </c>
      <c r="R2437" t="str">
        <f t="shared" si="233"/>
        <v>food trucks</v>
      </c>
      <c r="S2437" s="10">
        <f t="shared" si="231"/>
        <v>42251.944282407399</v>
      </c>
      <c r="T2437" s="10">
        <f t="shared" si="232"/>
        <v>42281.944282407399</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3.8461538461538464E-2</v>
      </c>
      <c r="P2438" s="5">
        <f t="shared" si="229"/>
        <v>22.5</v>
      </c>
      <c r="Q2438" t="str">
        <f t="shared" si="230"/>
        <v>food</v>
      </c>
      <c r="R2438" t="str">
        <f t="shared" si="233"/>
        <v>food trucks</v>
      </c>
      <c r="S2438" s="10">
        <f t="shared" si="231"/>
        <v>42338.282060185178</v>
      </c>
      <c r="T2438" s="10">
        <f t="shared" si="232"/>
        <v>42398.282060185178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5">
        <f t="shared" si="229"/>
        <v>0</v>
      </c>
      <c r="Q2439" t="str">
        <f t="shared" si="230"/>
        <v>food</v>
      </c>
      <c r="R2439" t="str">
        <f t="shared" si="233"/>
        <v>food trucks</v>
      </c>
      <c r="S2439" s="10">
        <f t="shared" si="231"/>
        <v>42031.631805555553</v>
      </c>
      <c r="T2439" s="10">
        <f t="shared" si="232"/>
        <v>42080.416666666664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0.33333333333333337</v>
      </c>
      <c r="P2440" s="5">
        <f t="shared" si="229"/>
        <v>50</v>
      </c>
      <c r="Q2440" t="str">
        <f t="shared" si="230"/>
        <v>food</v>
      </c>
      <c r="R2440" t="str">
        <f t="shared" si="233"/>
        <v>food trucks</v>
      </c>
      <c r="S2440" s="10">
        <f t="shared" si="231"/>
        <v>42285.581736111104</v>
      </c>
      <c r="T2440" s="10">
        <f t="shared" si="232"/>
        <v>42345.623402777775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5">
        <f t="shared" si="229"/>
        <v>0</v>
      </c>
      <c r="Q2441" t="str">
        <f t="shared" si="230"/>
        <v>food</v>
      </c>
      <c r="R2441" t="str">
        <f t="shared" si="233"/>
        <v>food trucks</v>
      </c>
      <c r="S2441" s="10">
        <f t="shared" si="231"/>
        <v>42265.485289351847</v>
      </c>
      <c r="T2441" s="10">
        <f t="shared" si="232"/>
        <v>42295.485289351847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0.2</v>
      </c>
      <c r="P2442" s="5">
        <f t="shared" si="229"/>
        <v>5</v>
      </c>
      <c r="Q2442" t="str">
        <f t="shared" si="230"/>
        <v>food</v>
      </c>
      <c r="R2442" t="str">
        <f t="shared" si="233"/>
        <v>food trucks</v>
      </c>
      <c r="S2442" s="10">
        <f t="shared" si="231"/>
        <v>42383.566122685181</v>
      </c>
      <c r="T2442" s="10">
        <f t="shared" si="232"/>
        <v>42413.566122685181</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5">
        <f t="shared" si="229"/>
        <v>74.22935779816514</v>
      </c>
      <c r="Q2443" t="str">
        <f t="shared" si="230"/>
        <v>food</v>
      </c>
      <c r="R2443" t="str">
        <f t="shared" si="233"/>
        <v>small batch</v>
      </c>
      <c r="S2443" s="10">
        <f t="shared" si="231"/>
        <v>42186.792291666665</v>
      </c>
      <c r="T2443" s="10">
        <f t="shared" si="232"/>
        <v>42207.874305555553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5">
        <f t="shared" si="229"/>
        <v>81.252688172043008</v>
      </c>
      <c r="Q2444" t="str">
        <f t="shared" si="230"/>
        <v>food</v>
      </c>
      <c r="R2444" t="str">
        <f t="shared" si="233"/>
        <v>small batch</v>
      </c>
      <c r="S2444" s="10">
        <f t="shared" si="231"/>
        <v>42052.333657407398</v>
      </c>
      <c r="T2444" s="10">
        <f t="shared" si="232"/>
        <v>42082.291990740741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202.51495</v>
      </c>
      <c r="P2445" s="5">
        <f t="shared" si="229"/>
        <v>130.23469453376205</v>
      </c>
      <c r="Q2445" t="str">
        <f t="shared" si="230"/>
        <v>food</v>
      </c>
      <c r="R2445" t="str">
        <f t="shared" si="233"/>
        <v>small batch</v>
      </c>
      <c r="S2445" s="10">
        <f t="shared" si="231"/>
        <v>41836.291921296295</v>
      </c>
      <c r="T2445" s="10">
        <f t="shared" si="232"/>
        <v>41866.291921296295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5">
        <f t="shared" si="229"/>
        <v>53.409836065573771</v>
      </c>
      <c r="Q2446" t="str">
        <f t="shared" si="230"/>
        <v>food</v>
      </c>
      <c r="R2446" t="str">
        <f t="shared" si="233"/>
        <v>small batch</v>
      </c>
      <c r="S2446" s="10">
        <f t="shared" si="231"/>
        <v>42485.42119212963</v>
      </c>
      <c r="T2446" s="10">
        <f t="shared" si="232"/>
        <v>42515.42119212963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5">
        <f t="shared" si="229"/>
        <v>75.130434782608702</v>
      </c>
      <c r="Q2447" t="str">
        <f t="shared" si="230"/>
        <v>food</v>
      </c>
      <c r="R2447" t="str">
        <f t="shared" si="233"/>
        <v>small batch</v>
      </c>
      <c r="S2447" s="10">
        <f t="shared" si="231"/>
        <v>42242.856724537036</v>
      </c>
      <c r="T2447" s="10">
        <f t="shared" si="232"/>
        <v>42272.856724537036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5">
        <f t="shared" si="229"/>
        <v>75.666666666666671</v>
      </c>
      <c r="Q2448" t="str">
        <f t="shared" si="230"/>
        <v>food</v>
      </c>
      <c r="R2448" t="str">
        <f t="shared" si="233"/>
        <v>small batch</v>
      </c>
      <c r="S2448" s="10">
        <f t="shared" si="231"/>
        <v>42670.269340277773</v>
      </c>
      <c r="T2448" s="10">
        <f t="shared" si="232"/>
        <v>42700.311006944445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427.20000000000005</v>
      </c>
      <c r="P2449" s="5">
        <f t="shared" si="229"/>
        <v>31.691394658753708</v>
      </c>
      <c r="Q2449" t="str">
        <f t="shared" si="230"/>
        <v>food</v>
      </c>
      <c r="R2449" t="str">
        <f t="shared" si="233"/>
        <v>small batch</v>
      </c>
      <c r="S2449" s="10">
        <f t="shared" si="231"/>
        <v>42654.13649305555</v>
      </c>
      <c r="T2449" s="10">
        <f t="shared" si="232"/>
        <v>42685.833333333336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5">
        <f t="shared" si="229"/>
        <v>47.777777777777779</v>
      </c>
      <c r="Q2450" t="str">
        <f t="shared" si="230"/>
        <v>food</v>
      </c>
      <c r="R2450" t="str">
        <f t="shared" si="233"/>
        <v>small batch</v>
      </c>
      <c r="S2450" s="10">
        <f t="shared" si="231"/>
        <v>42606.982789351845</v>
      </c>
      <c r="T2450" s="10">
        <f t="shared" si="232"/>
        <v>42612.9</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5">
        <f t="shared" si="229"/>
        <v>90</v>
      </c>
      <c r="Q2451" t="str">
        <f t="shared" si="230"/>
        <v>food</v>
      </c>
      <c r="R2451" t="str">
        <f t="shared" si="233"/>
        <v>small batch</v>
      </c>
      <c r="S2451" s="10">
        <f t="shared" si="231"/>
        <v>41942.809201388889</v>
      </c>
      <c r="T2451" s="10">
        <f t="shared" si="232"/>
        <v>41972.850868055553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5">
        <f t="shared" si="229"/>
        <v>149.31401960784314</v>
      </c>
      <c r="Q2452" t="str">
        <f t="shared" si="230"/>
        <v>food</v>
      </c>
      <c r="R2452" t="str">
        <f t="shared" si="233"/>
        <v>small batch</v>
      </c>
      <c r="S2452" s="10">
        <f t="shared" si="231"/>
        <v>41901.739074074074</v>
      </c>
      <c r="T2452" s="10">
        <f t="shared" si="232"/>
        <v>41939.799305555556</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v>
      </c>
      <c r="P2453" s="5">
        <f t="shared" si="229"/>
        <v>62.06989247311828</v>
      </c>
      <c r="Q2453" t="str">
        <f t="shared" si="230"/>
        <v>food</v>
      </c>
      <c r="R2453" t="str">
        <f t="shared" si="233"/>
        <v>small batch</v>
      </c>
      <c r="S2453" s="10">
        <f t="shared" si="231"/>
        <v>42779.575115740743</v>
      </c>
      <c r="T2453" s="10">
        <f t="shared" si="232"/>
        <v>42799.575115740743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5">
        <f t="shared" si="229"/>
        <v>53.4</v>
      </c>
      <c r="Q2454" t="str">
        <f t="shared" si="230"/>
        <v>food</v>
      </c>
      <c r="R2454" t="str">
        <f t="shared" si="233"/>
        <v>small batch</v>
      </c>
      <c r="S2454" s="10">
        <f t="shared" si="231"/>
        <v>42338.510416666664</v>
      </c>
      <c r="T2454" s="10">
        <f t="shared" si="232"/>
        <v>42367.624999999993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5">
        <f t="shared" si="229"/>
        <v>69.268656716417908</v>
      </c>
      <c r="Q2455" t="str">
        <f t="shared" si="230"/>
        <v>food</v>
      </c>
      <c r="R2455" t="str">
        <f t="shared" si="233"/>
        <v>small batch</v>
      </c>
      <c r="S2455" s="10">
        <f t="shared" si="231"/>
        <v>42738.358900462961</v>
      </c>
      <c r="T2455" s="10">
        <f t="shared" si="232"/>
        <v>42768.358900462961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5">
        <f t="shared" si="229"/>
        <v>271.50769230769231</v>
      </c>
      <c r="Q2456" t="str">
        <f t="shared" si="230"/>
        <v>food</v>
      </c>
      <c r="R2456" t="str">
        <f t="shared" si="233"/>
        <v>small batch</v>
      </c>
      <c r="S2456" s="10">
        <f t="shared" si="231"/>
        <v>42769.86814814814</v>
      </c>
      <c r="T2456" s="10">
        <f t="shared" si="232"/>
        <v>42804.86814814814</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5">
        <f t="shared" si="229"/>
        <v>34.125</v>
      </c>
      <c r="Q2457" t="str">
        <f t="shared" si="230"/>
        <v>food</v>
      </c>
      <c r="R2457" t="str">
        <f t="shared" si="233"/>
        <v>small batch</v>
      </c>
      <c r="S2457" s="10">
        <f t="shared" si="231"/>
        <v>42452.448495370372</v>
      </c>
      <c r="T2457" s="10">
        <f t="shared" si="232"/>
        <v>42480.448495370372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180.86666666666667</v>
      </c>
      <c r="P2458" s="5">
        <f t="shared" si="229"/>
        <v>40.492537313432834</v>
      </c>
      <c r="Q2458" t="str">
        <f t="shared" si="230"/>
        <v>food</v>
      </c>
      <c r="R2458" t="str">
        <f t="shared" si="233"/>
        <v>small batch</v>
      </c>
      <c r="S2458" s="10">
        <f t="shared" si="231"/>
        <v>42761.627766203703</v>
      </c>
      <c r="T2458" s="10">
        <f t="shared" si="232"/>
        <v>42791.627766203703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5">
        <f t="shared" si="229"/>
        <v>189.75806451612902</v>
      </c>
      <c r="Q2459" t="str">
        <f t="shared" si="230"/>
        <v>food</v>
      </c>
      <c r="R2459" t="str">
        <f t="shared" si="233"/>
        <v>small batch</v>
      </c>
      <c r="S2459" s="10">
        <f t="shared" si="231"/>
        <v>42423.269166666665</v>
      </c>
      <c r="T2459" s="10">
        <f t="shared" si="232"/>
        <v>42453.227500000001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5">
        <f t="shared" si="229"/>
        <v>68.862499999999997</v>
      </c>
      <c r="Q2460" t="str">
        <f t="shared" si="230"/>
        <v>food</v>
      </c>
      <c r="R2460" t="str">
        <f t="shared" si="233"/>
        <v>small batch</v>
      </c>
      <c r="S2460" s="10">
        <f t="shared" si="231"/>
        <v>42495.538402777776</v>
      </c>
      <c r="T2460" s="10">
        <f t="shared" si="232"/>
        <v>42530.458333333336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5">
        <f t="shared" si="229"/>
        <v>108.77659574468085</v>
      </c>
      <c r="Q2461" t="str">
        <f t="shared" si="230"/>
        <v>food</v>
      </c>
      <c r="R2461" t="str">
        <f t="shared" si="233"/>
        <v>small batch</v>
      </c>
      <c r="S2461" s="10">
        <f t="shared" si="231"/>
        <v>42407.304224537038</v>
      </c>
      <c r="T2461" s="10">
        <f t="shared" si="232"/>
        <v>42452.262557870366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100.78823529411764</v>
      </c>
      <c r="P2462" s="5">
        <f t="shared" si="229"/>
        <v>125.98529411764706</v>
      </c>
      <c r="Q2462" t="str">
        <f t="shared" si="230"/>
        <v>food</v>
      </c>
      <c r="R2462" t="str">
        <f t="shared" si="233"/>
        <v>small batch</v>
      </c>
      <c r="S2462" s="10">
        <f t="shared" si="231"/>
        <v>42703.853784722225</v>
      </c>
      <c r="T2462" s="10">
        <f t="shared" si="232"/>
        <v>42737.845138888886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5">
        <f t="shared" si="229"/>
        <v>90.523255813953483</v>
      </c>
      <c r="Q2463" t="str">
        <f t="shared" si="230"/>
        <v>music</v>
      </c>
      <c r="R2463" t="str">
        <f t="shared" si="233"/>
        <v>indie rock</v>
      </c>
      <c r="S2463" s="10">
        <f t="shared" si="231"/>
        <v>40783.679363425923</v>
      </c>
      <c r="T2463" s="10">
        <f t="shared" si="232"/>
        <v>40816.791666666664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5">
        <f t="shared" si="229"/>
        <v>28.880434782608695</v>
      </c>
      <c r="Q2464" t="str">
        <f t="shared" si="230"/>
        <v>music</v>
      </c>
      <c r="R2464" t="str">
        <f t="shared" si="233"/>
        <v>indie rock</v>
      </c>
      <c r="S2464" s="10">
        <f t="shared" si="231"/>
        <v>41088.852962962963</v>
      </c>
      <c r="T2464" s="10">
        <f t="shared" si="232"/>
        <v>41108.852962962963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5">
        <f t="shared" si="229"/>
        <v>31</v>
      </c>
      <c r="Q2465" t="str">
        <f t="shared" si="230"/>
        <v>music</v>
      </c>
      <c r="R2465" t="str">
        <f t="shared" si="233"/>
        <v>indie rock</v>
      </c>
      <c r="S2465" s="10">
        <f t="shared" si="231"/>
        <v>41340.778067129628</v>
      </c>
      <c r="T2465" s="10">
        <f t="shared" si="232"/>
        <v>41380.458333333328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5">
        <f t="shared" si="229"/>
        <v>51.674418604651166</v>
      </c>
      <c r="Q2466" t="str">
        <f t="shared" si="230"/>
        <v>music</v>
      </c>
      <c r="R2466" t="str">
        <f t="shared" si="233"/>
        <v>indie rock</v>
      </c>
      <c r="S2466" s="10">
        <f t="shared" si="231"/>
        <v>42248.567094907405</v>
      </c>
      <c r="T2466" s="10">
        <f t="shared" si="232"/>
        <v>42277.478472222218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5">
        <f t="shared" si="229"/>
        <v>26.270833333333332</v>
      </c>
      <c r="Q2467" t="str">
        <f t="shared" si="230"/>
        <v>music</v>
      </c>
      <c r="R2467" t="str">
        <f t="shared" si="233"/>
        <v>indie rock</v>
      </c>
      <c r="S2467" s="10">
        <f t="shared" si="231"/>
        <v>41145.385972222219</v>
      </c>
      <c r="T2467" s="10">
        <f t="shared" si="232"/>
        <v>41175.385972222219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100</v>
      </c>
      <c r="P2468" s="5">
        <f t="shared" si="229"/>
        <v>48.07692307692308</v>
      </c>
      <c r="Q2468" t="str">
        <f t="shared" si="230"/>
        <v>music</v>
      </c>
      <c r="R2468" t="str">
        <f t="shared" si="233"/>
        <v>indie rock</v>
      </c>
      <c r="S2468" s="10">
        <f t="shared" si="231"/>
        <v>41372.769131944442</v>
      </c>
      <c r="T2468" s="10">
        <f t="shared" si="232"/>
        <v>41402.769131944442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v>
      </c>
      <c r="P2469" s="5">
        <f t="shared" si="229"/>
        <v>27.558139534883722</v>
      </c>
      <c r="Q2469" t="str">
        <f t="shared" si="230"/>
        <v>music</v>
      </c>
      <c r="R2469" t="str">
        <f t="shared" si="233"/>
        <v>indie rock</v>
      </c>
      <c r="S2469" s="10">
        <f t="shared" si="231"/>
        <v>41025.540868055556</v>
      </c>
      <c r="T2469" s="10">
        <f t="shared" si="232"/>
        <v>41039.375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5">
        <f t="shared" si="229"/>
        <v>36.97137931034483</v>
      </c>
      <c r="Q2470" t="str">
        <f t="shared" si="230"/>
        <v>music</v>
      </c>
      <c r="R2470" t="str">
        <f t="shared" si="233"/>
        <v>indie rock</v>
      </c>
      <c r="S2470" s="10">
        <f t="shared" si="231"/>
        <v>41173.820844907401</v>
      </c>
      <c r="T2470" s="10">
        <f t="shared" si="232"/>
        <v>41209.875</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5">
        <f t="shared" si="229"/>
        <v>29.021276595744681</v>
      </c>
      <c r="Q2471" t="str">
        <f t="shared" si="230"/>
        <v>music</v>
      </c>
      <c r="R2471" t="str">
        <f t="shared" si="233"/>
        <v>indie rock</v>
      </c>
      <c r="S2471" s="10">
        <f t="shared" si="231"/>
        <v>40557.096400462957</v>
      </c>
      <c r="T2471" s="10">
        <f t="shared" si="232"/>
        <v>40582.096400462957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103.16400000000002</v>
      </c>
      <c r="P2472" s="5">
        <f t="shared" si="229"/>
        <v>28.65666666666667</v>
      </c>
      <c r="Q2472" t="str">
        <f t="shared" si="230"/>
        <v>music</v>
      </c>
      <c r="R2472" t="str">
        <f t="shared" si="233"/>
        <v>indie rock</v>
      </c>
      <c r="S2472" s="10">
        <f t="shared" si="231"/>
        <v>41022.741377314815</v>
      </c>
      <c r="T2472" s="10">
        <f t="shared" si="232"/>
        <v>41052.741377314815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5">
        <f t="shared" si="229"/>
        <v>37.647058823529413</v>
      </c>
      <c r="Q2473" t="str">
        <f t="shared" si="230"/>
        <v>music</v>
      </c>
      <c r="R2473" t="str">
        <f t="shared" si="233"/>
        <v>indie rock</v>
      </c>
      <c r="S2473" s="10">
        <f t="shared" si="231"/>
        <v>40893.659629629627</v>
      </c>
      <c r="T2473" s="10">
        <f t="shared" si="232"/>
        <v>40933.659629629627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5">
        <f t="shared" si="229"/>
        <v>97.904038461538462</v>
      </c>
      <c r="Q2474" t="str">
        <f t="shared" si="230"/>
        <v>music</v>
      </c>
      <c r="R2474" t="str">
        <f t="shared" si="233"/>
        <v>indie rock</v>
      </c>
      <c r="S2474" s="10">
        <f t="shared" si="231"/>
        <v>40353.782175925924</v>
      </c>
      <c r="T2474" s="10">
        <f t="shared" si="232"/>
        <v>40424.710416666661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100</v>
      </c>
      <c r="P2475" s="5">
        <f t="shared" si="229"/>
        <v>42.553191489361701</v>
      </c>
      <c r="Q2475" t="str">
        <f t="shared" si="230"/>
        <v>music</v>
      </c>
      <c r="R2475" t="str">
        <f t="shared" si="233"/>
        <v>indie rock</v>
      </c>
      <c r="S2475" s="10">
        <f t="shared" si="231"/>
        <v>41193.415150462963</v>
      </c>
      <c r="T2475" s="10">
        <f t="shared" si="232"/>
        <v>41223.456817129627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100.00360000000002</v>
      </c>
      <c r="P2476" s="5">
        <f t="shared" si="229"/>
        <v>131.58368421052631</v>
      </c>
      <c r="Q2476" t="str">
        <f t="shared" si="230"/>
        <v>music</v>
      </c>
      <c r="R2476" t="str">
        <f t="shared" si="233"/>
        <v>indie rock</v>
      </c>
      <c r="S2476" s="10">
        <f t="shared" si="231"/>
        <v>40416.67796296296</v>
      </c>
      <c r="T2476" s="10">
        <f t="shared" si="232"/>
        <v>40461.67796296296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104.71999999999998</v>
      </c>
      <c r="P2477" s="5">
        <f t="shared" si="229"/>
        <v>32.320987654320987</v>
      </c>
      <c r="Q2477" t="str">
        <f t="shared" si="230"/>
        <v>music</v>
      </c>
      <c r="R2477" t="str">
        <f t="shared" si="233"/>
        <v>indie rock</v>
      </c>
      <c r="S2477" s="10">
        <f t="shared" si="231"/>
        <v>40309.954340277778</v>
      </c>
      <c r="T2477" s="10">
        <f t="shared" si="232"/>
        <v>40369.583333333328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105.02249999999999</v>
      </c>
      <c r="P2478" s="5">
        <f t="shared" si="229"/>
        <v>61.103999999999999</v>
      </c>
      <c r="Q2478" t="str">
        <f t="shared" si="230"/>
        <v>music</v>
      </c>
      <c r="R2478" t="str">
        <f t="shared" si="233"/>
        <v>indie rock</v>
      </c>
      <c r="S2478" s="10">
        <f t="shared" si="231"/>
        <v>41912.995023148142</v>
      </c>
      <c r="T2478" s="10">
        <f t="shared" si="232"/>
        <v>41946.036689814813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5">
        <f t="shared" si="229"/>
        <v>31.341463414634145</v>
      </c>
      <c r="Q2479" t="str">
        <f t="shared" si="230"/>
        <v>music</v>
      </c>
      <c r="R2479" t="str">
        <f t="shared" si="233"/>
        <v>indie rock</v>
      </c>
      <c r="S2479" s="10">
        <f t="shared" si="231"/>
        <v>41088.358159722222</v>
      </c>
      <c r="T2479" s="10">
        <f t="shared" si="232"/>
        <v>41133.358159722222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5">
        <f t="shared" si="229"/>
        <v>129.1139240506329</v>
      </c>
      <c r="Q2480" t="str">
        <f t="shared" si="230"/>
        <v>music</v>
      </c>
      <c r="R2480" t="str">
        <f t="shared" si="233"/>
        <v>indie rock</v>
      </c>
      <c r="S2480" s="10">
        <f t="shared" si="231"/>
        <v>41257.617048611108</v>
      </c>
      <c r="T2480" s="10">
        <f t="shared" si="232"/>
        <v>41287.617048611108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133.44333333333333</v>
      </c>
      <c r="P2481" s="5">
        <f t="shared" si="229"/>
        <v>25.020624999999999</v>
      </c>
      <c r="Q2481" t="str">
        <f t="shared" si="230"/>
        <v>music</v>
      </c>
      <c r="R2481" t="str">
        <f t="shared" si="233"/>
        <v>indie rock</v>
      </c>
      <c r="S2481" s="10">
        <f t="shared" si="231"/>
        <v>41107.393449074072</v>
      </c>
      <c r="T2481" s="10">
        <f t="shared" si="232"/>
        <v>41117.75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100</v>
      </c>
      <c r="P2482" s="5">
        <f t="shared" si="229"/>
        <v>250</v>
      </c>
      <c r="Q2482" t="str">
        <f t="shared" si="230"/>
        <v>music</v>
      </c>
      <c r="R2482" t="str">
        <f t="shared" si="233"/>
        <v>indie rock</v>
      </c>
      <c r="S2482" s="10">
        <f t="shared" si="231"/>
        <v>42227.602824074071</v>
      </c>
      <c r="T2482" s="10">
        <f t="shared" si="232"/>
        <v>42287.602824074071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112.91099999999999</v>
      </c>
      <c r="P2483" s="5">
        <f t="shared" si="229"/>
        <v>47.541473684210523</v>
      </c>
      <c r="Q2483" t="str">
        <f t="shared" si="230"/>
        <v>music</v>
      </c>
      <c r="R2483" t="str">
        <f t="shared" si="233"/>
        <v>indie rock</v>
      </c>
      <c r="S2483" s="10">
        <f t="shared" si="231"/>
        <v>40999.312592592592</v>
      </c>
      <c r="T2483" s="10">
        <f t="shared" si="232"/>
        <v>41029.312592592592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100.1</v>
      </c>
      <c r="P2484" s="5">
        <f t="shared" si="229"/>
        <v>40.04</v>
      </c>
      <c r="Q2484" t="str">
        <f t="shared" si="230"/>
        <v>music</v>
      </c>
      <c r="R2484" t="str">
        <f t="shared" si="233"/>
        <v>indie rock</v>
      </c>
      <c r="S2484" s="10">
        <f t="shared" si="231"/>
        <v>40711.448877314811</v>
      </c>
      <c r="T2484" s="10">
        <f t="shared" si="232"/>
        <v>40756.448877314811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5">
        <f t="shared" si="229"/>
        <v>65.84210526315789</v>
      </c>
      <c r="Q2485" t="str">
        <f t="shared" si="230"/>
        <v>music</v>
      </c>
      <c r="R2485" t="str">
        <f t="shared" si="233"/>
        <v>indie rock</v>
      </c>
      <c r="S2485" s="10">
        <f t="shared" si="231"/>
        <v>40970.416701388887</v>
      </c>
      <c r="T2485" s="10">
        <f t="shared" si="232"/>
        <v>41030.375034722223</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5">
        <f t="shared" si="229"/>
        <v>46.401222222222216</v>
      </c>
      <c r="Q2486" t="str">
        <f t="shared" si="230"/>
        <v>music</v>
      </c>
      <c r="R2486" t="str">
        <f t="shared" si="233"/>
        <v>indie rock</v>
      </c>
      <c r="S2486" s="10">
        <f t="shared" si="231"/>
        <v>40771.583368055552</v>
      </c>
      <c r="T2486" s="10">
        <f t="shared" si="232"/>
        <v>40801.583368055552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5">
        <f t="shared" si="229"/>
        <v>50.365853658536587</v>
      </c>
      <c r="Q2487" t="str">
        <f t="shared" si="230"/>
        <v>music</v>
      </c>
      <c r="R2487" t="str">
        <f t="shared" si="233"/>
        <v>indie rock</v>
      </c>
      <c r="S2487" s="10">
        <f t="shared" si="231"/>
        <v>40793.665266203701</v>
      </c>
      <c r="T2487" s="10">
        <f t="shared" si="232"/>
        <v>40828.665266203701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265.66666666666669</v>
      </c>
      <c r="P2488" s="5">
        <f t="shared" si="229"/>
        <v>26.566666666666666</v>
      </c>
      <c r="Q2488" t="str">
        <f t="shared" si="230"/>
        <v>music</v>
      </c>
      <c r="R2488" t="str">
        <f t="shared" si="233"/>
        <v>indie rock</v>
      </c>
      <c r="S2488" s="10">
        <f t="shared" si="231"/>
        <v>40991.374722222223</v>
      </c>
      <c r="T2488" s="10">
        <f t="shared" si="232"/>
        <v>41021.374722222223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5">
        <f t="shared" si="229"/>
        <v>39.493684210526318</v>
      </c>
      <c r="Q2489" t="str">
        <f t="shared" si="230"/>
        <v>music</v>
      </c>
      <c r="R2489" t="str">
        <f t="shared" si="233"/>
        <v>indie rock</v>
      </c>
      <c r="S2489" s="10">
        <f t="shared" si="231"/>
        <v>41025.749965277777</v>
      </c>
      <c r="T2489" s="10">
        <f t="shared" si="232"/>
        <v>41055.749965277777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5">
        <f t="shared" si="229"/>
        <v>49.246153846153845</v>
      </c>
      <c r="Q2490" t="str">
        <f t="shared" si="230"/>
        <v>music</v>
      </c>
      <c r="R2490" t="str">
        <f t="shared" si="233"/>
        <v>indie rock</v>
      </c>
      <c r="S2490" s="10">
        <f t="shared" si="231"/>
        <v>40833.299861111111</v>
      </c>
      <c r="T2490" s="10">
        <f t="shared" si="232"/>
        <v>40863.341527777775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133.67142857142858</v>
      </c>
      <c r="P2491" s="5">
        <f t="shared" si="229"/>
        <v>62.38</v>
      </c>
      <c r="Q2491" t="str">
        <f t="shared" si="230"/>
        <v>music</v>
      </c>
      <c r="R2491" t="str">
        <f t="shared" si="233"/>
        <v>indie rock</v>
      </c>
      <c r="S2491" s="10">
        <f t="shared" si="231"/>
        <v>41373.356932870367</v>
      </c>
      <c r="T2491" s="10">
        <f t="shared" si="232"/>
        <v>41403.356932870367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121.39999999999999</v>
      </c>
      <c r="P2492" s="5">
        <f t="shared" si="229"/>
        <v>37.9375</v>
      </c>
      <c r="Q2492" t="str">
        <f t="shared" si="230"/>
        <v>music</v>
      </c>
      <c r="R2492" t="str">
        <f t="shared" si="233"/>
        <v>indie rock</v>
      </c>
      <c r="S2492" s="10">
        <f t="shared" si="231"/>
        <v>41022.894398148142</v>
      </c>
      <c r="T2492" s="10">
        <f t="shared" si="232"/>
        <v>41082.894398148142</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5">
        <f t="shared" si="229"/>
        <v>51.6</v>
      </c>
      <c r="Q2493" t="str">
        <f t="shared" si="230"/>
        <v>music</v>
      </c>
      <c r="R2493" t="str">
        <f t="shared" si="233"/>
        <v>indie rock</v>
      </c>
      <c r="S2493" s="10">
        <f t="shared" si="231"/>
        <v>40542.505949074075</v>
      </c>
      <c r="T2493" s="10">
        <f t="shared" si="232"/>
        <v>40558.743749999994</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5">
        <f t="shared" si="229"/>
        <v>27.777777777777779</v>
      </c>
      <c r="Q2494" t="str">
        <f t="shared" si="230"/>
        <v>music</v>
      </c>
      <c r="R2494" t="str">
        <f t="shared" si="233"/>
        <v>indie rock</v>
      </c>
      <c r="S2494" s="10">
        <f t="shared" si="231"/>
        <v>41024.652638888889</v>
      </c>
      <c r="T2494" s="10">
        <f t="shared" si="232"/>
        <v>41076.082638888889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5">
        <f t="shared" si="229"/>
        <v>99.382239382239376</v>
      </c>
      <c r="Q2495" t="str">
        <f t="shared" si="230"/>
        <v>music</v>
      </c>
      <c r="R2495" t="str">
        <f t="shared" si="233"/>
        <v>indie rock</v>
      </c>
      <c r="S2495" s="10">
        <f t="shared" si="231"/>
        <v>41347.834953703699</v>
      </c>
      <c r="T2495" s="10">
        <f t="shared" si="232"/>
        <v>41392.834953703699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101.00533333333333</v>
      </c>
      <c r="P2496" s="5">
        <f t="shared" si="229"/>
        <v>38.848205128205123</v>
      </c>
      <c r="Q2496" t="str">
        <f t="shared" si="230"/>
        <v>music</v>
      </c>
      <c r="R2496" t="str">
        <f t="shared" si="233"/>
        <v>indie rock</v>
      </c>
      <c r="S2496" s="10">
        <f t="shared" si="231"/>
        <v>41022.311851851846</v>
      </c>
      <c r="T2496" s="10">
        <f t="shared" si="232"/>
        <v>41052.311851851846</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5">
        <f t="shared" si="229"/>
        <v>45.548809523809524</v>
      </c>
      <c r="Q2497" t="str">
        <f t="shared" si="230"/>
        <v>music</v>
      </c>
      <c r="R2497" t="str">
        <f t="shared" si="233"/>
        <v>indie rock</v>
      </c>
      <c r="S2497" s="10">
        <f t="shared" si="231"/>
        <v>41036.613136574073</v>
      </c>
      <c r="T2497" s="10">
        <f t="shared" si="232"/>
        <v>41066.613136574073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100</v>
      </c>
      <c r="P2498" s="5">
        <f t="shared" si="229"/>
        <v>600</v>
      </c>
      <c r="Q2498" t="str">
        <f t="shared" si="230"/>
        <v>music</v>
      </c>
      <c r="R2498" t="str">
        <f t="shared" si="233"/>
        <v>indie rock</v>
      </c>
      <c r="S2498" s="10">
        <f t="shared" si="231"/>
        <v>41327.663101851853</v>
      </c>
      <c r="T2498" s="10">
        <f t="shared" si="232"/>
        <v>41362.621435185181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E2499/D2499*100</f>
        <v>112.7715</v>
      </c>
      <c r="P2499" s="5">
        <f t="shared" ref="P2499:P2562" si="235">IFERROR(E2499/L2499,0)</f>
        <v>80.551071428571419</v>
      </c>
      <c r="Q2499" t="str">
        <f t="shared" ref="Q2499:Q2562" si="236">LEFT(N2499,SEARCH("/",N2499)-1)</f>
        <v>music</v>
      </c>
      <c r="R2499" t="str">
        <f t="shared" si="233"/>
        <v>indie rock</v>
      </c>
      <c r="S2499" s="10">
        <f t="shared" ref="S2499:S2562" si="237">J2499/60/60/24+DATE(1970,1,1)-8/24</f>
        <v>40730.545578703699</v>
      </c>
      <c r="T2499" s="10">
        <f t="shared" ref="T2499:T2562" si="238">I2499/60/60/24+DATE(1970,1,1)-8/24</f>
        <v>40760.545578703699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105.60000000000001</v>
      </c>
      <c r="P2500" s="5">
        <f t="shared" si="235"/>
        <v>52.8</v>
      </c>
      <c r="Q2500" t="str">
        <f t="shared" si="236"/>
        <v>music</v>
      </c>
      <c r="R2500" t="str">
        <f t="shared" ref="R2500:R2563" si="239">RIGHT(N2500,LEN(N2500)-SEARCH("/",N2500))</f>
        <v>indie rock</v>
      </c>
      <c r="S2500" s="10">
        <f t="shared" si="237"/>
        <v>42017.634108796294</v>
      </c>
      <c r="T2500" s="10">
        <f t="shared" si="238"/>
        <v>42031.634108796294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v>
      </c>
      <c r="P2501" s="5">
        <f t="shared" si="235"/>
        <v>47.676470588235297</v>
      </c>
      <c r="Q2501" t="str">
        <f t="shared" si="236"/>
        <v>music</v>
      </c>
      <c r="R2501" t="str">
        <f t="shared" si="239"/>
        <v>indie rock</v>
      </c>
      <c r="S2501" s="10">
        <f t="shared" si="237"/>
        <v>41226.315243055549</v>
      </c>
      <c r="T2501" s="10">
        <f t="shared" si="238"/>
        <v>41274.416666666664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5">
        <f t="shared" si="235"/>
        <v>23.448275862068964</v>
      </c>
      <c r="Q2502" t="str">
        <f t="shared" si="236"/>
        <v>music</v>
      </c>
      <c r="R2502" t="str">
        <f t="shared" si="239"/>
        <v>indie rock</v>
      </c>
      <c r="S2502" s="10">
        <f t="shared" si="237"/>
        <v>41053.439525462964</v>
      </c>
      <c r="T2502" s="10">
        <f t="shared" si="238"/>
        <v>41083.439525462964</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2.5545454545454547</v>
      </c>
      <c r="P2503" s="5">
        <f t="shared" si="235"/>
        <v>40.142857142857146</v>
      </c>
      <c r="Q2503" t="str">
        <f t="shared" si="236"/>
        <v>food</v>
      </c>
      <c r="R2503" t="str">
        <f t="shared" si="239"/>
        <v>restaurants</v>
      </c>
      <c r="S2503" s="10">
        <f t="shared" si="237"/>
        <v>42244.443333333329</v>
      </c>
      <c r="T2503" s="10">
        <f t="shared" si="238"/>
        <v>42274.443333333329</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7.8181818181818186E-2</v>
      </c>
      <c r="P2504" s="5">
        <f t="shared" si="235"/>
        <v>17.2</v>
      </c>
      <c r="Q2504" t="str">
        <f t="shared" si="236"/>
        <v>food</v>
      </c>
      <c r="R2504" t="str">
        <f t="shared" si="239"/>
        <v>restaurants</v>
      </c>
      <c r="S2504" s="10">
        <f t="shared" si="237"/>
        <v>41858.492106481477</v>
      </c>
      <c r="T2504" s="10">
        <f t="shared" si="238"/>
        <v>41903.492106481477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5">
        <f t="shared" si="235"/>
        <v>0</v>
      </c>
      <c r="Q2505" t="str">
        <f t="shared" si="236"/>
        <v>food</v>
      </c>
      <c r="R2505" t="str">
        <f t="shared" si="239"/>
        <v>restaurants</v>
      </c>
      <c r="S2505" s="10">
        <f t="shared" si="237"/>
        <v>42498.566064814811</v>
      </c>
      <c r="T2505" s="10">
        <f t="shared" si="238"/>
        <v>42528.54583333333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5">
        <f t="shared" si="235"/>
        <v>0</v>
      </c>
      <c r="Q2506" t="str">
        <f t="shared" si="236"/>
        <v>food</v>
      </c>
      <c r="R2506" t="str">
        <f t="shared" si="239"/>
        <v>restaurants</v>
      </c>
      <c r="S2506" s="10">
        <f t="shared" si="237"/>
        <v>41927.682106481479</v>
      </c>
      <c r="T2506" s="10">
        <f t="shared" si="238"/>
        <v>41957.723773148151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5">
        <f t="shared" si="235"/>
        <v>0</v>
      </c>
      <c r="Q2507" t="str">
        <f t="shared" si="236"/>
        <v>food</v>
      </c>
      <c r="R2507" t="str">
        <f t="shared" si="239"/>
        <v>restaurants</v>
      </c>
      <c r="S2507" s="10">
        <f t="shared" si="237"/>
        <v>42046.722407407404</v>
      </c>
      <c r="T2507" s="10">
        <f t="shared" si="238"/>
        <v>42076.68074074074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0.6</v>
      </c>
      <c r="P2508" s="5">
        <f t="shared" si="235"/>
        <v>15</v>
      </c>
      <c r="Q2508" t="str">
        <f t="shared" si="236"/>
        <v>food</v>
      </c>
      <c r="R2508" t="str">
        <f t="shared" si="239"/>
        <v>restaurants</v>
      </c>
      <c r="S2508" s="10">
        <f t="shared" si="237"/>
        <v>42257.963761574072</v>
      </c>
      <c r="T2508" s="10">
        <f t="shared" si="238"/>
        <v>42280.541666666664</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5">
        <f t="shared" si="235"/>
        <v>0</v>
      </c>
      <c r="Q2509" t="str">
        <f t="shared" si="236"/>
        <v>food</v>
      </c>
      <c r="R2509" t="str">
        <f t="shared" si="239"/>
        <v>restaurants</v>
      </c>
      <c r="S2509" s="10">
        <f t="shared" si="237"/>
        <v>42104.739629629628</v>
      </c>
      <c r="T2509" s="10">
        <f t="shared" si="238"/>
        <v>42134.739629629628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5">
        <f t="shared" si="235"/>
        <v>0</v>
      </c>
      <c r="Q2510" t="str">
        <f t="shared" si="236"/>
        <v>food</v>
      </c>
      <c r="R2510" t="str">
        <f t="shared" si="239"/>
        <v>restaurants</v>
      </c>
      <c r="S2510" s="10">
        <f t="shared" si="237"/>
        <v>41835.618449074071</v>
      </c>
      <c r="T2510" s="10">
        <f t="shared" si="238"/>
        <v>41865.618449074071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v>
      </c>
      <c r="P2511" s="5">
        <f t="shared" si="235"/>
        <v>35.714285714285715</v>
      </c>
      <c r="Q2511" t="str">
        <f t="shared" si="236"/>
        <v>food</v>
      </c>
      <c r="R2511" t="str">
        <f t="shared" si="239"/>
        <v>restaurants</v>
      </c>
      <c r="S2511" s="10">
        <f t="shared" si="237"/>
        <v>42058.476261574069</v>
      </c>
      <c r="T2511" s="10">
        <f t="shared" si="238"/>
        <v>42114.434594907405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0.15</v>
      </c>
      <c r="P2512" s="5">
        <f t="shared" si="235"/>
        <v>37.5</v>
      </c>
      <c r="Q2512" t="str">
        <f t="shared" si="236"/>
        <v>food</v>
      </c>
      <c r="R2512" t="str">
        <f t="shared" si="239"/>
        <v>restaurants</v>
      </c>
      <c r="S2512" s="10">
        <f t="shared" si="237"/>
        <v>42078.66402777777</v>
      </c>
      <c r="T2512" s="10">
        <f t="shared" si="238"/>
        <v>42138.66402777777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5">
        <f t="shared" si="235"/>
        <v>0</v>
      </c>
      <c r="Q2513" t="str">
        <f t="shared" si="236"/>
        <v>food</v>
      </c>
      <c r="R2513" t="str">
        <f t="shared" si="239"/>
        <v>restaurants</v>
      </c>
      <c r="S2513" s="10">
        <f t="shared" si="237"/>
        <v>42371.113576388881</v>
      </c>
      <c r="T2513" s="10">
        <f t="shared" si="238"/>
        <v>42401.113576388881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5">
        <f t="shared" si="235"/>
        <v>0</v>
      </c>
      <c r="Q2514" t="str">
        <f t="shared" si="236"/>
        <v>food</v>
      </c>
      <c r="R2514" t="str">
        <f t="shared" si="239"/>
        <v>restaurants</v>
      </c>
      <c r="S2514" s="10">
        <f t="shared" si="237"/>
        <v>41971.543530092589</v>
      </c>
      <c r="T2514" s="10">
        <f t="shared" si="238"/>
        <v>41986.543530092589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5">
        <f t="shared" si="235"/>
        <v>0</v>
      </c>
      <c r="Q2515" t="str">
        <f t="shared" si="236"/>
        <v>food</v>
      </c>
      <c r="R2515" t="str">
        <f t="shared" si="239"/>
        <v>restaurants</v>
      </c>
      <c r="S2515" s="10">
        <f t="shared" si="237"/>
        <v>42731.673483796294</v>
      </c>
      <c r="T2515" s="10">
        <f t="shared" si="238"/>
        <v>42791.673483796294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v>
      </c>
      <c r="P2516" s="5">
        <f t="shared" si="235"/>
        <v>52.5</v>
      </c>
      <c r="Q2516" t="str">
        <f t="shared" si="236"/>
        <v>food</v>
      </c>
      <c r="R2516" t="str">
        <f t="shared" si="239"/>
        <v>restaurants</v>
      </c>
      <c r="S2516" s="10">
        <f t="shared" si="237"/>
        <v>41854.056446759256</v>
      </c>
      <c r="T2516" s="10">
        <f t="shared" si="238"/>
        <v>41871.056446759256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18.600000000000001</v>
      </c>
      <c r="P2517" s="5">
        <f t="shared" si="235"/>
        <v>77.5</v>
      </c>
      <c r="Q2517" t="str">
        <f t="shared" si="236"/>
        <v>food</v>
      </c>
      <c r="R2517" t="str">
        <f t="shared" si="239"/>
        <v>restaurants</v>
      </c>
      <c r="S2517" s="10">
        <f t="shared" si="237"/>
        <v>42027.50640046296</v>
      </c>
      <c r="T2517" s="10">
        <f t="shared" si="238"/>
        <v>42057.50640046296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5">
        <f t="shared" si="235"/>
        <v>0</v>
      </c>
      <c r="Q2518" t="str">
        <f t="shared" si="236"/>
        <v>food</v>
      </c>
      <c r="R2518" t="str">
        <f t="shared" si="239"/>
        <v>restaurants</v>
      </c>
      <c r="S2518" s="10">
        <f t="shared" si="237"/>
        <v>41942.320046296292</v>
      </c>
      <c r="T2518" s="10">
        <f t="shared" si="238"/>
        <v>41972.361712962964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9.8166666666666664</v>
      </c>
      <c r="P2519" s="5">
        <f t="shared" si="235"/>
        <v>53.545454545454547</v>
      </c>
      <c r="Q2519" t="str">
        <f t="shared" si="236"/>
        <v>food</v>
      </c>
      <c r="R2519" t="str">
        <f t="shared" si="239"/>
        <v>restaurants</v>
      </c>
      <c r="S2519" s="10">
        <f t="shared" si="237"/>
        <v>42052.469097222223</v>
      </c>
      <c r="T2519" s="10">
        <f t="shared" si="238"/>
        <v>42082.427430555552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5">
        <f t="shared" si="235"/>
        <v>0</v>
      </c>
      <c r="Q2520" t="str">
        <f t="shared" si="236"/>
        <v>food</v>
      </c>
      <c r="R2520" t="str">
        <f t="shared" si="239"/>
        <v>restaurants</v>
      </c>
      <c r="S2520" s="10">
        <f t="shared" si="237"/>
        <v>41926.347546296296</v>
      </c>
      <c r="T2520" s="10">
        <f t="shared" si="238"/>
        <v>41956.38921296296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4.3333333333333335E-2</v>
      </c>
      <c r="P2521" s="5">
        <f t="shared" si="235"/>
        <v>16.25</v>
      </c>
      <c r="Q2521" t="str">
        <f t="shared" si="236"/>
        <v>food</v>
      </c>
      <c r="R2521" t="str">
        <f t="shared" si="239"/>
        <v>restaurants</v>
      </c>
      <c r="S2521" s="10">
        <f t="shared" si="237"/>
        <v>41808.821805555555</v>
      </c>
      <c r="T2521" s="10">
        <f t="shared" si="238"/>
        <v>41838.821805555555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5">
        <f t="shared" si="235"/>
        <v>0</v>
      </c>
      <c r="Q2522" t="str">
        <f t="shared" si="236"/>
        <v>food</v>
      </c>
      <c r="R2522" t="str">
        <f t="shared" si="239"/>
        <v>restaurants</v>
      </c>
      <c r="S2522" s="10">
        <f t="shared" si="237"/>
        <v>42612.267187500001</v>
      </c>
      <c r="T2522" s="10">
        <f t="shared" si="238"/>
        <v>42658.472916666658</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v>
      </c>
      <c r="P2523" s="5">
        <f t="shared" si="235"/>
        <v>103.68174242424243</v>
      </c>
      <c r="Q2523" t="str">
        <f t="shared" si="236"/>
        <v>music</v>
      </c>
      <c r="R2523" t="str">
        <f t="shared" si="239"/>
        <v>classical music</v>
      </c>
      <c r="S2523" s="10">
        <f t="shared" si="237"/>
        <v>42269.63450231481</v>
      </c>
      <c r="T2523" s="10">
        <f t="shared" si="238"/>
        <v>42290.63450231481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100</v>
      </c>
      <c r="P2524" s="5">
        <f t="shared" si="235"/>
        <v>185.18518518518519</v>
      </c>
      <c r="Q2524" t="str">
        <f t="shared" si="236"/>
        <v>music</v>
      </c>
      <c r="R2524" t="str">
        <f t="shared" si="239"/>
        <v>classical music</v>
      </c>
      <c r="S2524" s="10">
        <f t="shared" si="237"/>
        <v>42460.240277777775</v>
      </c>
      <c r="T2524" s="10">
        <f t="shared" si="238"/>
        <v>42482.286111111105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156.44444444444446</v>
      </c>
      <c r="P2525" s="5">
        <f t="shared" si="235"/>
        <v>54.153846153846153</v>
      </c>
      <c r="Q2525" t="str">
        <f t="shared" si="236"/>
        <v>music</v>
      </c>
      <c r="R2525" t="str">
        <f t="shared" si="239"/>
        <v>classical music</v>
      </c>
      <c r="S2525" s="10">
        <f t="shared" si="237"/>
        <v>41930.642268518517</v>
      </c>
      <c r="T2525" s="10">
        <f t="shared" si="238"/>
        <v>41960.683935185189</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5">
        <f t="shared" si="235"/>
        <v>177.2093023255814</v>
      </c>
      <c r="Q2526" t="str">
        <f t="shared" si="236"/>
        <v>music</v>
      </c>
      <c r="R2526" t="str">
        <f t="shared" si="239"/>
        <v>classical music</v>
      </c>
      <c r="S2526" s="10">
        <f t="shared" si="237"/>
        <v>41961.474039351851</v>
      </c>
      <c r="T2526" s="10">
        <f t="shared" si="238"/>
        <v>41993.854166666664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5">
        <f t="shared" si="235"/>
        <v>100.325</v>
      </c>
      <c r="Q2527" t="str">
        <f t="shared" si="236"/>
        <v>music</v>
      </c>
      <c r="R2527" t="str">
        <f t="shared" si="239"/>
        <v>classical music</v>
      </c>
      <c r="S2527" s="10">
        <f t="shared" si="237"/>
        <v>41058.511238425926</v>
      </c>
      <c r="T2527" s="10">
        <f t="shared" si="238"/>
        <v>41088.511238425926</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5">
        <f t="shared" si="235"/>
        <v>136.90909090909091</v>
      </c>
      <c r="Q2528" t="str">
        <f t="shared" si="236"/>
        <v>music</v>
      </c>
      <c r="R2528" t="str">
        <f t="shared" si="239"/>
        <v>classical music</v>
      </c>
      <c r="S2528" s="10">
        <f t="shared" si="237"/>
        <v>41952.757800925923</v>
      </c>
      <c r="T2528" s="10">
        <f t="shared" si="238"/>
        <v>41980.874305555553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5">
        <f t="shared" si="235"/>
        <v>57.535211267605632</v>
      </c>
      <c r="Q2529" t="str">
        <f t="shared" si="236"/>
        <v>music</v>
      </c>
      <c r="R2529" t="str">
        <f t="shared" si="239"/>
        <v>classical music</v>
      </c>
      <c r="S2529" s="10">
        <f t="shared" si="237"/>
        <v>41546.417719907404</v>
      </c>
      <c r="T2529" s="10">
        <f t="shared" si="238"/>
        <v>41564.832638888889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5">
        <f t="shared" si="235"/>
        <v>52.962839506172834</v>
      </c>
      <c r="Q2530" t="str">
        <f t="shared" si="236"/>
        <v>music</v>
      </c>
      <c r="R2530" t="str">
        <f t="shared" si="239"/>
        <v>classical music</v>
      </c>
      <c r="S2530" s="10">
        <f t="shared" si="237"/>
        <v>42217.501192129632</v>
      </c>
      <c r="T2530" s="10">
        <f t="shared" si="238"/>
        <v>42236.124999999993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5">
        <f t="shared" si="235"/>
        <v>82.328947368421055</v>
      </c>
      <c r="Q2531" t="str">
        <f t="shared" si="236"/>
        <v>music</v>
      </c>
      <c r="R2531" t="str">
        <f t="shared" si="239"/>
        <v>classical music</v>
      </c>
      <c r="S2531" s="10">
        <f t="shared" si="237"/>
        <v>40947.747395833328</v>
      </c>
      <c r="T2531" s="10">
        <f t="shared" si="238"/>
        <v>40992.705729166664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100</v>
      </c>
      <c r="P2532" s="5">
        <f t="shared" si="235"/>
        <v>135.41666666666666</v>
      </c>
      <c r="Q2532" t="str">
        <f t="shared" si="236"/>
        <v>music</v>
      </c>
      <c r="R2532" t="str">
        <f t="shared" si="239"/>
        <v>classical music</v>
      </c>
      <c r="S2532" s="10">
        <f t="shared" si="237"/>
        <v>42081.531307870369</v>
      </c>
      <c r="T2532" s="10">
        <f t="shared" si="238"/>
        <v>42113.868055555555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5">
        <f t="shared" si="235"/>
        <v>74.06557377049181</v>
      </c>
      <c r="Q2533" t="str">
        <f t="shared" si="236"/>
        <v>music</v>
      </c>
      <c r="R2533" t="str">
        <f t="shared" si="239"/>
        <v>classical music</v>
      </c>
      <c r="S2533" s="10">
        <f t="shared" si="237"/>
        <v>42208.346689814811</v>
      </c>
      <c r="T2533" s="10">
        <f t="shared" si="238"/>
        <v>42230.832638888889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5">
        <f t="shared" si="235"/>
        <v>84.083333333333329</v>
      </c>
      <c r="Q2534" t="str">
        <f t="shared" si="236"/>
        <v>music</v>
      </c>
      <c r="R2534" t="str">
        <f t="shared" si="239"/>
        <v>classical music</v>
      </c>
      <c r="S2534" s="10">
        <f t="shared" si="237"/>
        <v>41107.515810185185</v>
      </c>
      <c r="T2534" s="10">
        <f t="shared" si="238"/>
        <v>41137.515810185185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5">
        <f t="shared" si="235"/>
        <v>61.029411764705884</v>
      </c>
      <c r="Q2535" t="str">
        <f t="shared" si="236"/>
        <v>music</v>
      </c>
      <c r="R2535" t="str">
        <f t="shared" si="239"/>
        <v>classical music</v>
      </c>
      <c r="S2535" s="10">
        <f t="shared" si="237"/>
        <v>41304.417951388888</v>
      </c>
      <c r="T2535" s="10">
        <f t="shared" si="238"/>
        <v>41334.417453703703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5">
        <f t="shared" si="235"/>
        <v>150</v>
      </c>
      <c r="Q2536" t="str">
        <f t="shared" si="236"/>
        <v>music</v>
      </c>
      <c r="R2536" t="str">
        <f t="shared" si="239"/>
        <v>classical music</v>
      </c>
      <c r="S2536" s="10">
        <f t="shared" si="237"/>
        <v>40127.367037037038</v>
      </c>
      <c r="T2536" s="10">
        <f t="shared" si="238"/>
        <v>40178.916666666664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103.77499999999999</v>
      </c>
      <c r="P2537" s="5">
        <f t="shared" si="235"/>
        <v>266.08974358974359</v>
      </c>
      <c r="Q2537" t="str">
        <f t="shared" si="236"/>
        <v>music</v>
      </c>
      <c r="R2537" t="str">
        <f t="shared" si="239"/>
        <v>classical music</v>
      </c>
      <c r="S2537" s="10">
        <f t="shared" si="237"/>
        <v>41943.457696759258</v>
      </c>
      <c r="T2537" s="10">
        <f t="shared" si="238"/>
        <v>41974.499363425923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5">
        <f t="shared" si="235"/>
        <v>7.25</v>
      </c>
      <c r="Q2538" t="str">
        <f t="shared" si="236"/>
        <v>music</v>
      </c>
      <c r="R2538" t="str">
        <f t="shared" si="239"/>
        <v>classical music</v>
      </c>
      <c r="S2538" s="10">
        <f t="shared" si="237"/>
        <v>41463.77275462963</v>
      </c>
      <c r="T2538" s="10">
        <f t="shared" si="238"/>
        <v>41484.77275462963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5">
        <f t="shared" si="235"/>
        <v>100</v>
      </c>
      <c r="Q2539" t="str">
        <f t="shared" si="236"/>
        <v>music</v>
      </c>
      <c r="R2539" t="str">
        <f t="shared" si="239"/>
        <v>classical music</v>
      </c>
      <c r="S2539" s="10">
        <f t="shared" si="237"/>
        <v>40696.315451388888</v>
      </c>
      <c r="T2539" s="10">
        <f t="shared" si="238"/>
        <v>40756.315451388888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113.01761111111111</v>
      </c>
      <c r="P2540" s="5">
        <f t="shared" si="235"/>
        <v>109.96308108108107</v>
      </c>
      <c r="Q2540" t="str">
        <f t="shared" si="236"/>
        <v>music</v>
      </c>
      <c r="R2540" t="str">
        <f t="shared" si="239"/>
        <v>classical music</v>
      </c>
      <c r="S2540" s="10">
        <f t="shared" si="237"/>
        <v>41298.176631944443</v>
      </c>
      <c r="T2540" s="10">
        <f t="shared" si="238"/>
        <v>41328.874305555553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100.25</v>
      </c>
      <c r="P2541" s="5">
        <f t="shared" si="235"/>
        <v>169.91525423728814</v>
      </c>
      <c r="Q2541" t="str">
        <f t="shared" si="236"/>
        <v>music</v>
      </c>
      <c r="R2541" t="str">
        <f t="shared" si="239"/>
        <v>classical music</v>
      </c>
      <c r="S2541" s="10">
        <f t="shared" si="237"/>
        <v>41977.568888888891</v>
      </c>
      <c r="T2541" s="10">
        <f t="shared" si="238"/>
        <v>42037.568888888891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5">
        <f t="shared" si="235"/>
        <v>95.740740740740748</v>
      </c>
      <c r="Q2542" t="str">
        <f t="shared" si="236"/>
        <v>music</v>
      </c>
      <c r="R2542" t="str">
        <f t="shared" si="239"/>
        <v>classical music</v>
      </c>
      <c r="S2542" s="10">
        <f t="shared" si="237"/>
        <v>40785.341678240737</v>
      </c>
      <c r="T2542" s="10">
        <f t="shared" si="238"/>
        <v>40845.341678240737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107.02857142857142</v>
      </c>
      <c r="P2543" s="5">
        <f t="shared" si="235"/>
        <v>59.460317460317462</v>
      </c>
      <c r="Q2543" t="str">
        <f t="shared" si="236"/>
        <v>music</v>
      </c>
      <c r="R2543" t="str">
        <f t="shared" si="239"/>
        <v>classical music</v>
      </c>
      <c r="S2543" s="10">
        <f t="shared" si="237"/>
        <v>41483.115949074068</v>
      </c>
      <c r="T2543" s="10">
        <f t="shared" si="238"/>
        <v>41543.115949074068</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5">
        <f t="shared" si="235"/>
        <v>55.769230769230766</v>
      </c>
      <c r="Q2544" t="str">
        <f t="shared" si="236"/>
        <v>music</v>
      </c>
      <c r="R2544" t="str">
        <f t="shared" si="239"/>
        <v>classical music</v>
      </c>
      <c r="S2544" s="10">
        <f t="shared" si="237"/>
        <v>41509.093252314815</v>
      </c>
      <c r="T2544" s="10">
        <f t="shared" si="238"/>
        <v>41547.832638888889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v>
      </c>
      <c r="P2545" s="5">
        <f t="shared" si="235"/>
        <v>30.076923076923077</v>
      </c>
      <c r="Q2545" t="str">
        <f t="shared" si="236"/>
        <v>music</v>
      </c>
      <c r="R2545" t="str">
        <f t="shared" si="239"/>
        <v>classical music</v>
      </c>
      <c r="S2545" s="10">
        <f t="shared" si="237"/>
        <v>40513.774282407401</v>
      </c>
      <c r="T2545" s="10">
        <f t="shared" si="238"/>
        <v>40544.791666666664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5">
        <f t="shared" si="235"/>
        <v>88.438596491228068</v>
      </c>
      <c r="Q2546" t="str">
        <f t="shared" si="236"/>
        <v>music</v>
      </c>
      <c r="R2546" t="str">
        <f t="shared" si="239"/>
        <v>classical music</v>
      </c>
      <c r="S2546" s="10">
        <f t="shared" si="237"/>
        <v>41068.1871412037</v>
      </c>
      <c r="T2546" s="10">
        <f t="shared" si="238"/>
        <v>41098.1871412037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v>
      </c>
      <c r="P2547" s="5">
        <f t="shared" si="235"/>
        <v>64.032786885245898</v>
      </c>
      <c r="Q2547" t="str">
        <f t="shared" si="236"/>
        <v>music</v>
      </c>
      <c r="R2547" t="str">
        <f t="shared" si="239"/>
        <v>classical music</v>
      </c>
      <c r="S2547" s="10">
        <f t="shared" si="237"/>
        <v>42026.804837962954</v>
      </c>
      <c r="T2547" s="10">
        <f t="shared" si="238"/>
        <v>42061.687499999993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5">
        <f t="shared" si="235"/>
        <v>60.153846153846153</v>
      </c>
      <c r="Q2548" t="str">
        <f t="shared" si="236"/>
        <v>music</v>
      </c>
      <c r="R2548" t="str">
        <f t="shared" si="239"/>
        <v>classical music</v>
      </c>
      <c r="S2548" s="10">
        <f t="shared" si="237"/>
        <v>41524.525219907402</v>
      </c>
      <c r="T2548" s="10">
        <f t="shared" si="238"/>
        <v>41551.875</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5">
        <f t="shared" si="235"/>
        <v>49.194029850746269</v>
      </c>
      <c r="Q2549" t="str">
        <f t="shared" si="236"/>
        <v>music</v>
      </c>
      <c r="R2549" t="str">
        <f t="shared" si="239"/>
        <v>classical music</v>
      </c>
      <c r="S2549" s="10">
        <f t="shared" si="237"/>
        <v>40973.439849537033</v>
      </c>
      <c r="T2549" s="10">
        <f t="shared" si="238"/>
        <v>41003.398182870369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5">
        <f t="shared" si="235"/>
        <v>165.16216216216216</v>
      </c>
      <c r="Q2550" t="str">
        <f t="shared" si="236"/>
        <v>music</v>
      </c>
      <c r="R2550" t="str">
        <f t="shared" si="239"/>
        <v>classical music</v>
      </c>
      <c r="S2550" s="10">
        <f t="shared" si="237"/>
        <v>42618.292094907411</v>
      </c>
      <c r="T2550" s="10">
        <f t="shared" si="238"/>
        <v>42642.852083333331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5">
        <f t="shared" si="235"/>
        <v>43.621621621621621</v>
      </c>
      <c r="Q2551" t="str">
        <f t="shared" si="236"/>
        <v>music</v>
      </c>
      <c r="R2551" t="str">
        <f t="shared" si="239"/>
        <v>classical music</v>
      </c>
      <c r="S2551" s="10">
        <f t="shared" si="237"/>
        <v>41390.424421296295</v>
      </c>
      <c r="T2551" s="10">
        <f t="shared" si="238"/>
        <v>41425.375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5">
        <f t="shared" si="235"/>
        <v>43.7</v>
      </c>
      <c r="Q2552" t="str">
        <f t="shared" si="236"/>
        <v>music</v>
      </c>
      <c r="R2552" t="str">
        <f t="shared" si="239"/>
        <v>classical music</v>
      </c>
      <c r="S2552" s="10">
        <f t="shared" si="237"/>
        <v>42228.300995370366</v>
      </c>
      <c r="T2552" s="10">
        <f t="shared" si="238"/>
        <v>42284.832638888889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102.73469387755102</v>
      </c>
      <c r="P2553" s="5">
        <f t="shared" si="235"/>
        <v>67.419642857142861</v>
      </c>
      <c r="Q2553" t="str">
        <f t="shared" si="236"/>
        <v>music</v>
      </c>
      <c r="R2553" t="str">
        <f t="shared" si="239"/>
        <v>classical music</v>
      </c>
      <c r="S2553" s="10">
        <f t="shared" si="237"/>
        <v>40960.918807870366</v>
      </c>
      <c r="T2553" s="10">
        <f t="shared" si="238"/>
        <v>40989.533333333333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106.5</v>
      </c>
      <c r="P2554" s="5">
        <f t="shared" si="235"/>
        <v>177.5</v>
      </c>
      <c r="Q2554" t="str">
        <f t="shared" si="236"/>
        <v>music</v>
      </c>
      <c r="R2554" t="str">
        <f t="shared" si="239"/>
        <v>classical music</v>
      </c>
      <c r="S2554" s="10">
        <f t="shared" si="237"/>
        <v>42769.476631944439</v>
      </c>
      <c r="T2554" s="10">
        <f t="shared" si="238"/>
        <v>42799.476631944439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155.53333333333333</v>
      </c>
      <c r="P2555" s="5">
        <f t="shared" si="235"/>
        <v>38.883333333333333</v>
      </c>
      <c r="Q2555" t="str">
        <f t="shared" si="236"/>
        <v>music</v>
      </c>
      <c r="R2555" t="str">
        <f t="shared" si="239"/>
        <v>classical music</v>
      </c>
      <c r="S2555" s="10">
        <f t="shared" si="237"/>
        <v>41112.86582175926</v>
      </c>
      <c r="T2555" s="10">
        <f t="shared" si="238"/>
        <v>41172.86582175926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5">
        <f t="shared" si="235"/>
        <v>54.985074626865675</v>
      </c>
      <c r="Q2556" t="str">
        <f t="shared" si="236"/>
        <v>music</v>
      </c>
      <c r="R2556" t="str">
        <f t="shared" si="239"/>
        <v>classical music</v>
      </c>
      <c r="S2556" s="10">
        <f t="shared" si="237"/>
        <v>42124.744942129626</v>
      </c>
      <c r="T2556" s="10">
        <f t="shared" si="238"/>
        <v>42155.832638888889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107.35</v>
      </c>
      <c r="P2557" s="5">
        <f t="shared" si="235"/>
        <v>61.342857142857142</v>
      </c>
      <c r="Q2557" t="str">
        <f t="shared" si="236"/>
        <v>music</v>
      </c>
      <c r="R2557" t="str">
        <f t="shared" si="239"/>
        <v>classical music</v>
      </c>
      <c r="S2557" s="10">
        <f t="shared" si="237"/>
        <v>41026.32167824074</v>
      </c>
      <c r="T2557" s="10">
        <f t="shared" si="238"/>
        <v>41057.32167824074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5">
        <f t="shared" si="235"/>
        <v>23.117647058823529</v>
      </c>
      <c r="Q2558" t="str">
        <f t="shared" si="236"/>
        <v>music</v>
      </c>
      <c r="R2558" t="str">
        <f t="shared" si="239"/>
        <v>classical music</v>
      </c>
      <c r="S2558" s="10">
        <f t="shared" si="237"/>
        <v>41222.658067129625</v>
      </c>
      <c r="T2558" s="10">
        <f t="shared" si="238"/>
        <v>41267.658067129625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5">
        <f t="shared" si="235"/>
        <v>29.611111111111111</v>
      </c>
      <c r="Q2559" t="str">
        <f t="shared" si="236"/>
        <v>music</v>
      </c>
      <c r="R2559" t="str">
        <f t="shared" si="239"/>
        <v>classical music</v>
      </c>
      <c r="S2559" s="10">
        <f t="shared" si="237"/>
        <v>41744.411874999998</v>
      </c>
      <c r="T2559" s="10">
        <f t="shared" si="238"/>
        <v>41774.411874999998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5">
        <f t="shared" si="235"/>
        <v>75.611111111111114</v>
      </c>
      <c r="Q2560" t="str">
        <f t="shared" si="236"/>
        <v>music</v>
      </c>
      <c r="R2560" t="str">
        <f t="shared" si="239"/>
        <v>classical music</v>
      </c>
      <c r="S2560" s="10">
        <f t="shared" si="237"/>
        <v>42093.526689814818</v>
      </c>
      <c r="T2560" s="10">
        <f t="shared" si="238"/>
        <v>42125.249305555553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5">
        <f t="shared" si="235"/>
        <v>35.6</v>
      </c>
      <c r="Q2561" t="str">
        <f t="shared" si="236"/>
        <v>music</v>
      </c>
      <c r="R2561" t="str">
        <f t="shared" si="239"/>
        <v>classical music</v>
      </c>
      <c r="S2561" s="10">
        <f t="shared" si="237"/>
        <v>40829.540324074071</v>
      </c>
      <c r="T2561" s="10">
        <f t="shared" si="238"/>
        <v>40862.484027777777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100.1</v>
      </c>
      <c r="P2562" s="5">
        <f t="shared" si="235"/>
        <v>143</v>
      </c>
      <c r="Q2562" t="str">
        <f t="shared" si="236"/>
        <v>music</v>
      </c>
      <c r="R2562" t="str">
        <f t="shared" si="239"/>
        <v>classical music</v>
      </c>
      <c r="S2562" s="10">
        <f t="shared" si="237"/>
        <v>42039.617754629631</v>
      </c>
      <c r="T2562" s="10">
        <f t="shared" si="238"/>
        <v>42069.617754629631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E2563/D2563*100</f>
        <v>0</v>
      </c>
      <c r="P2563" s="5">
        <f t="shared" ref="P2563:P2626" si="241">IFERROR(E2563/L2563,0)</f>
        <v>0</v>
      </c>
      <c r="Q2563" t="str">
        <f t="shared" ref="Q2563:Q2626" si="242">LEFT(N2563,SEARCH("/",N2563)-1)</f>
        <v>food</v>
      </c>
      <c r="R2563" t="str">
        <f t="shared" si="239"/>
        <v>food trucks</v>
      </c>
      <c r="S2563" s="10">
        <f t="shared" ref="S2563:S2626" si="243">J2563/60/60/24+DATE(1970,1,1)-8/24</f>
        <v>42260.195474537039</v>
      </c>
      <c r="T2563" s="10">
        <f t="shared" ref="T2563:T2626" si="244">I2563/60/60/24+DATE(1970,1,1)-8/24</f>
        <v>42290.195474537039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0.75</v>
      </c>
      <c r="P2564" s="5">
        <f t="shared" si="241"/>
        <v>25</v>
      </c>
      <c r="Q2564" t="str">
        <f t="shared" si="242"/>
        <v>food</v>
      </c>
      <c r="R2564" t="str">
        <f t="shared" ref="R2564:R2627" si="245">RIGHT(N2564,LEN(N2564)-SEARCH("/",N2564))</f>
        <v>food trucks</v>
      </c>
      <c r="S2564" s="10">
        <f t="shared" si="243"/>
        <v>42594.191423611112</v>
      </c>
      <c r="T2564" s="10">
        <f t="shared" si="244"/>
        <v>42654.191423611112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5">
        <f t="shared" si="241"/>
        <v>0</v>
      </c>
      <c r="Q2565" t="str">
        <f t="shared" si="242"/>
        <v>food</v>
      </c>
      <c r="R2565" t="str">
        <f t="shared" si="245"/>
        <v>food trucks</v>
      </c>
      <c r="S2565" s="10">
        <f t="shared" si="243"/>
        <v>42154.806145833332</v>
      </c>
      <c r="T2565" s="10">
        <f t="shared" si="244"/>
        <v>42214.806145833332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5">
        <f t="shared" si="241"/>
        <v>0</v>
      </c>
      <c r="Q2566" t="str">
        <f t="shared" si="242"/>
        <v>food</v>
      </c>
      <c r="R2566" t="str">
        <f t="shared" si="245"/>
        <v>food trucks</v>
      </c>
      <c r="S2566" s="10">
        <f t="shared" si="243"/>
        <v>41821.70716435185</v>
      </c>
      <c r="T2566" s="10">
        <f t="shared" si="244"/>
        <v>41851.70716435185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1</v>
      </c>
      <c r="P2567" s="5">
        <f t="shared" si="241"/>
        <v>100</v>
      </c>
      <c r="Q2567" t="str">
        <f t="shared" si="242"/>
        <v>food</v>
      </c>
      <c r="R2567" t="str">
        <f t="shared" si="245"/>
        <v>food trucks</v>
      </c>
      <c r="S2567" s="10">
        <f t="shared" si="243"/>
        <v>42440.317002314812</v>
      </c>
      <c r="T2567" s="10">
        <f t="shared" si="244"/>
        <v>42499.534722222219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5">
        <f t="shared" si="241"/>
        <v>0</v>
      </c>
      <c r="Q2568" t="str">
        <f t="shared" si="242"/>
        <v>food</v>
      </c>
      <c r="R2568" t="str">
        <f t="shared" si="245"/>
        <v>food trucks</v>
      </c>
      <c r="S2568" s="10">
        <f t="shared" si="243"/>
        <v>41842.647546296292</v>
      </c>
      <c r="T2568" s="10">
        <f t="shared" si="244"/>
        <v>41872.647546296292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0.26666666666666666</v>
      </c>
      <c r="P2569" s="5">
        <f t="shared" si="241"/>
        <v>60</v>
      </c>
      <c r="Q2569" t="str">
        <f t="shared" si="242"/>
        <v>food</v>
      </c>
      <c r="R2569" t="str">
        <f t="shared" si="245"/>
        <v>food trucks</v>
      </c>
      <c r="S2569" s="10">
        <f t="shared" si="243"/>
        <v>42087.545578703699</v>
      </c>
      <c r="T2569" s="10">
        <f t="shared" si="244"/>
        <v>42117.545578703699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0.5</v>
      </c>
      <c r="P2570" s="5">
        <f t="shared" si="241"/>
        <v>50</v>
      </c>
      <c r="Q2570" t="str">
        <f t="shared" si="242"/>
        <v>food</v>
      </c>
      <c r="R2570" t="str">
        <f t="shared" si="245"/>
        <v>food trucks</v>
      </c>
      <c r="S2570" s="10">
        <f t="shared" si="243"/>
        <v>42584.33326388889</v>
      </c>
      <c r="T2570" s="10">
        <f t="shared" si="244"/>
        <v>42614.33326388889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2.2307692307692308</v>
      </c>
      <c r="P2571" s="5">
        <f t="shared" si="241"/>
        <v>72.5</v>
      </c>
      <c r="Q2571" t="str">
        <f t="shared" si="242"/>
        <v>food</v>
      </c>
      <c r="R2571" t="str">
        <f t="shared" si="245"/>
        <v>food trucks</v>
      </c>
      <c r="S2571" s="10">
        <f t="shared" si="243"/>
        <v>42233.772129629629</v>
      </c>
      <c r="T2571" s="10">
        <f t="shared" si="244"/>
        <v>42263.772129629629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0.84285714285714297</v>
      </c>
      <c r="P2572" s="5">
        <f t="shared" si="241"/>
        <v>29.5</v>
      </c>
      <c r="Q2572" t="str">
        <f t="shared" si="242"/>
        <v>food</v>
      </c>
      <c r="R2572" t="str">
        <f t="shared" si="245"/>
        <v>food trucks</v>
      </c>
      <c r="S2572" s="10">
        <f t="shared" si="243"/>
        <v>42744.569849537038</v>
      </c>
      <c r="T2572" s="10">
        <f t="shared" si="244"/>
        <v>42774.569849537038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0.25</v>
      </c>
      <c r="P2573" s="5">
        <f t="shared" si="241"/>
        <v>62.5</v>
      </c>
      <c r="Q2573" t="str">
        <f t="shared" si="242"/>
        <v>food</v>
      </c>
      <c r="R2573" t="str">
        <f t="shared" si="245"/>
        <v>food trucks</v>
      </c>
      <c r="S2573" s="10">
        <f t="shared" si="243"/>
        <v>42449.008344907408</v>
      </c>
      <c r="T2573" s="10">
        <f t="shared" si="244"/>
        <v>42509.008344907408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5">
        <f t="shared" si="241"/>
        <v>0</v>
      </c>
      <c r="Q2574" t="str">
        <f t="shared" si="242"/>
        <v>food</v>
      </c>
      <c r="R2574" t="str">
        <f t="shared" si="245"/>
        <v>food trucks</v>
      </c>
      <c r="S2574" s="10">
        <f t="shared" si="243"/>
        <v>42076.786076388882</v>
      </c>
      <c r="T2574" s="10">
        <f t="shared" si="244"/>
        <v>42106.786076388882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5">
        <f t="shared" si="241"/>
        <v>0</v>
      </c>
      <c r="Q2575" t="str">
        <f t="shared" si="242"/>
        <v>food</v>
      </c>
      <c r="R2575" t="str">
        <f t="shared" si="245"/>
        <v>food trucks</v>
      </c>
      <c r="S2575" s="10">
        <f t="shared" si="243"/>
        <v>41829.258668981478</v>
      </c>
      <c r="T2575" s="10">
        <f t="shared" si="244"/>
        <v>41874.258668981478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5">
        <f t="shared" si="241"/>
        <v>0</v>
      </c>
      <c r="Q2576" t="str">
        <f t="shared" si="242"/>
        <v>food</v>
      </c>
      <c r="R2576" t="str">
        <f t="shared" si="245"/>
        <v>food trucks</v>
      </c>
      <c r="S2576" s="10">
        <f t="shared" si="243"/>
        <v>42487.492418981477</v>
      </c>
      <c r="T2576" s="10">
        <f t="shared" si="244"/>
        <v>42508.492418981477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5">
        <f t="shared" si="241"/>
        <v>0</v>
      </c>
      <c r="Q2577" t="str">
        <f t="shared" si="242"/>
        <v>food</v>
      </c>
      <c r="R2577" t="str">
        <f t="shared" si="245"/>
        <v>food trucks</v>
      </c>
      <c r="S2577" s="10">
        <f t="shared" si="243"/>
        <v>41985.77539351851</v>
      </c>
      <c r="T2577" s="10">
        <f t="shared" si="244"/>
        <v>42015.77539351851</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5">
        <f t="shared" si="241"/>
        <v>0</v>
      </c>
      <c r="Q2578" t="str">
        <f t="shared" si="242"/>
        <v>food</v>
      </c>
      <c r="R2578" t="str">
        <f t="shared" si="245"/>
        <v>food trucks</v>
      </c>
      <c r="S2578" s="10">
        <f t="shared" si="243"/>
        <v>42059.676469907405</v>
      </c>
      <c r="T2578" s="10">
        <f t="shared" si="244"/>
        <v>42104.634803240733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5">
        <f t="shared" si="241"/>
        <v>0</v>
      </c>
      <c r="Q2579" t="str">
        <f t="shared" si="242"/>
        <v>food</v>
      </c>
      <c r="R2579" t="str">
        <f t="shared" si="245"/>
        <v>food trucks</v>
      </c>
      <c r="S2579" s="10">
        <f t="shared" si="243"/>
        <v>41830.487233796295</v>
      </c>
      <c r="T2579" s="10">
        <f t="shared" si="244"/>
        <v>41855.487233796295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5">
        <f t="shared" si="241"/>
        <v>0</v>
      </c>
      <c r="Q2580" t="str">
        <f t="shared" si="242"/>
        <v>food</v>
      </c>
      <c r="R2580" t="str">
        <f t="shared" si="245"/>
        <v>food trucks</v>
      </c>
      <c r="S2580" s="10">
        <f t="shared" si="243"/>
        <v>42237.689571759263</v>
      </c>
      <c r="T2580" s="10">
        <f t="shared" si="244"/>
        <v>42286.374999999993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0.13849999999999998</v>
      </c>
      <c r="P2581" s="5">
        <f t="shared" si="241"/>
        <v>23.083333333333332</v>
      </c>
      <c r="Q2581" t="str">
        <f t="shared" si="242"/>
        <v>food</v>
      </c>
      <c r="R2581" t="str">
        <f t="shared" si="245"/>
        <v>food trucks</v>
      </c>
      <c r="S2581" s="10">
        <f t="shared" si="243"/>
        <v>41837.496562499997</v>
      </c>
      <c r="T2581" s="10">
        <f t="shared" si="244"/>
        <v>41897.496562499997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0.6</v>
      </c>
      <c r="P2582" s="5">
        <f t="shared" si="241"/>
        <v>25.5</v>
      </c>
      <c r="Q2582" t="str">
        <f t="shared" si="242"/>
        <v>food</v>
      </c>
      <c r="R2582" t="str">
        <f t="shared" si="245"/>
        <v>food trucks</v>
      </c>
      <c r="S2582" s="10">
        <f t="shared" si="243"/>
        <v>42109.993090277778</v>
      </c>
      <c r="T2582" s="10">
        <f t="shared" si="244"/>
        <v>42139.791666666664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10.6</v>
      </c>
      <c r="P2583" s="5">
        <f t="shared" si="241"/>
        <v>48.18181818181818</v>
      </c>
      <c r="Q2583" t="str">
        <f t="shared" si="242"/>
        <v>food</v>
      </c>
      <c r="R2583" t="str">
        <f t="shared" si="245"/>
        <v>food trucks</v>
      </c>
      <c r="S2583" s="10">
        <f t="shared" si="243"/>
        <v>42294.295115740737</v>
      </c>
      <c r="T2583" s="10">
        <f t="shared" si="244"/>
        <v>42324.336782407401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1.1111111111111111E-3</v>
      </c>
      <c r="P2584" s="5">
        <f t="shared" si="241"/>
        <v>1</v>
      </c>
      <c r="Q2584" t="str">
        <f t="shared" si="242"/>
        <v>food</v>
      </c>
      <c r="R2584" t="str">
        <f t="shared" si="245"/>
        <v>food trucks</v>
      </c>
      <c r="S2584" s="10">
        <f t="shared" si="243"/>
        <v>42642.655486111107</v>
      </c>
      <c r="T2584" s="10">
        <f t="shared" si="244"/>
        <v>42672.655486111107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0.5</v>
      </c>
      <c r="P2585" s="5">
        <f t="shared" si="241"/>
        <v>1</v>
      </c>
      <c r="Q2585" t="str">
        <f t="shared" si="242"/>
        <v>food</v>
      </c>
      <c r="R2585" t="str">
        <f t="shared" si="245"/>
        <v>food trucks</v>
      </c>
      <c r="S2585" s="10">
        <f t="shared" si="243"/>
        <v>42019.436111111114</v>
      </c>
      <c r="T2585" s="10">
        <f t="shared" si="244"/>
        <v>42079.394444444442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5">
        <f t="shared" si="241"/>
        <v>0</v>
      </c>
      <c r="Q2586" t="str">
        <f t="shared" si="242"/>
        <v>food</v>
      </c>
      <c r="R2586" t="str">
        <f t="shared" si="245"/>
        <v>food trucks</v>
      </c>
      <c r="S2586" s="10">
        <f t="shared" si="243"/>
        <v>42139.839918981481</v>
      </c>
      <c r="T2586" s="10">
        <f t="shared" si="244"/>
        <v>42169.839918981481</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0.16666666666666669</v>
      </c>
      <c r="P2587" s="5">
        <f t="shared" si="241"/>
        <v>50</v>
      </c>
      <c r="Q2587" t="str">
        <f t="shared" si="242"/>
        <v>food</v>
      </c>
      <c r="R2587" t="str">
        <f t="shared" si="245"/>
        <v>food trucks</v>
      </c>
      <c r="S2587" s="10">
        <f t="shared" si="243"/>
        <v>41795.629999999997</v>
      </c>
      <c r="T2587" s="10">
        <f t="shared" si="244"/>
        <v>41825.629999999997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0.16666666666666669</v>
      </c>
      <c r="P2588" s="5">
        <f t="shared" si="241"/>
        <v>5</v>
      </c>
      <c r="Q2588" t="str">
        <f t="shared" si="242"/>
        <v>food</v>
      </c>
      <c r="R2588" t="str">
        <f t="shared" si="245"/>
        <v>food trucks</v>
      </c>
      <c r="S2588" s="10">
        <f t="shared" si="243"/>
        <v>42332.996944444443</v>
      </c>
      <c r="T2588" s="10">
        <f t="shared" si="244"/>
        <v>42362.996944444443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2.4340000000000002</v>
      </c>
      <c r="P2589" s="5">
        <f t="shared" si="241"/>
        <v>202.83333333333334</v>
      </c>
      <c r="Q2589" t="str">
        <f t="shared" si="242"/>
        <v>food</v>
      </c>
      <c r="R2589" t="str">
        <f t="shared" si="245"/>
        <v>food trucks</v>
      </c>
      <c r="S2589" s="10">
        <f t="shared" si="243"/>
        <v>42338.342048611106</v>
      </c>
      <c r="T2589" s="10">
        <f t="shared" si="244"/>
        <v>42368.342048611106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3.8833333333333329</v>
      </c>
      <c r="P2590" s="5">
        <f t="shared" si="241"/>
        <v>29.125</v>
      </c>
      <c r="Q2590" t="str">
        <f t="shared" si="242"/>
        <v>food</v>
      </c>
      <c r="R2590" t="str">
        <f t="shared" si="245"/>
        <v>food trucks</v>
      </c>
      <c r="S2590" s="10">
        <f t="shared" si="243"/>
        <v>42042.342893518515</v>
      </c>
      <c r="T2590" s="10">
        <f t="shared" si="244"/>
        <v>42094.218055555553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0.01</v>
      </c>
      <c r="P2591" s="5">
        <f t="shared" si="241"/>
        <v>5</v>
      </c>
      <c r="Q2591" t="str">
        <f t="shared" si="242"/>
        <v>food</v>
      </c>
      <c r="R2591" t="str">
        <f t="shared" si="245"/>
        <v>food trucks</v>
      </c>
      <c r="S2591" s="10">
        <f t="shared" si="243"/>
        <v>42422.202858796292</v>
      </c>
      <c r="T2591" s="10">
        <f t="shared" si="244"/>
        <v>42452.161192129628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5">
        <f t="shared" si="241"/>
        <v>0</v>
      </c>
      <c r="Q2592" t="str">
        <f t="shared" si="242"/>
        <v>food</v>
      </c>
      <c r="R2592" t="str">
        <f t="shared" si="245"/>
        <v>food trucks</v>
      </c>
      <c r="S2592" s="10">
        <f t="shared" si="243"/>
        <v>42388.255752314813</v>
      </c>
      <c r="T2592" s="10">
        <f t="shared" si="244"/>
        <v>42395.255752314813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1.7333333333333332</v>
      </c>
      <c r="P2593" s="5">
        <f t="shared" si="241"/>
        <v>13</v>
      </c>
      <c r="Q2593" t="str">
        <f t="shared" si="242"/>
        <v>food</v>
      </c>
      <c r="R2593" t="str">
        <f t="shared" si="245"/>
        <v>food trucks</v>
      </c>
      <c r="S2593" s="10">
        <f t="shared" si="243"/>
        <v>42382.573194444441</v>
      </c>
      <c r="T2593" s="10">
        <f t="shared" si="244"/>
        <v>42442.531527777777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0.16666666666666669</v>
      </c>
      <c r="P2594" s="5">
        <f t="shared" si="241"/>
        <v>50</v>
      </c>
      <c r="Q2594" t="str">
        <f t="shared" si="242"/>
        <v>food</v>
      </c>
      <c r="R2594" t="str">
        <f t="shared" si="245"/>
        <v>food trucks</v>
      </c>
      <c r="S2594" s="10">
        <f t="shared" si="243"/>
        <v>41887.467835648145</v>
      </c>
      <c r="T2594" s="10">
        <f t="shared" si="244"/>
        <v>41917.467835648145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5">
        <f t="shared" si="241"/>
        <v>0</v>
      </c>
      <c r="Q2595" t="str">
        <f t="shared" si="242"/>
        <v>food</v>
      </c>
      <c r="R2595" t="str">
        <f t="shared" si="245"/>
        <v>food trucks</v>
      </c>
      <c r="S2595" s="10">
        <f t="shared" si="243"/>
        <v>42089.511875000004</v>
      </c>
      <c r="T2595" s="10">
        <f t="shared" si="244"/>
        <v>42119.511875000004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1.25E-3</v>
      </c>
      <c r="P2596" s="5">
        <f t="shared" si="241"/>
        <v>1</v>
      </c>
      <c r="Q2596" t="str">
        <f t="shared" si="242"/>
        <v>food</v>
      </c>
      <c r="R2596" t="str">
        <f t="shared" si="245"/>
        <v>food trucks</v>
      </c>
      <c r="S2596" s="10">
        <f t="shared" si="243"/>
        <v>41828.634583333333</v>
      </c>
      <c r="T2596" s="10">
        <f t="shared" si="244"/>
        <v>41858.634583333333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12.166666666666668</v>
      </c>
      <c r="P2597" s="5">
        <f t="shared" si="241"/>
        <v>96.05263157894737</v>
      </c>
      <c r="Q2597" t="str">
        <f t="shared" si="242"/>
        <v>food</v>
      </c>
      <c r="R2597" t="str">
        <f t="shared" si="245"/>
        <v>food trucks</v>
      </c>
      <c r="S2597" s="10">
        <f t="shared" si="243"/>
        <v>42759.910879629628</v>
      </c>
      <c r="T2597" s="10">
        <f t="shared" si="244"/>
        <v>42789.910879629628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23.588571428571427</v>
      </c>
      <c r="P2598" s="5">
        <f t="shared" si="241"/>
        <v>305.77777777777777</v>
      </c>
      <c r="Q2598" t="str">
        <f t="shared" si="242"/>
        <v>food</v>
      </c>
      <c r="R2598" t="str">
        <f t="shared" si="245"/>
        <v>food trucks</v>
      </c>
      <c r="S2598" s="10">
        <f t="shared" si="243"/>
        <v>41828.33112268518</v>
      </c>
      <c r="T2598" s="10">
        <f t="shared" si="244"/>
        <v>41858.33112268518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5.6666666666666661</v>
      </c>
      <c r="P2599" s="5">
        <f t="shared" si="241"/>
        <v>12.142857142857142</v>
      </c>
      <c r="Q2599" t="str">
        <f t="shared" si="242"/>
        <v>food</v>
      </c>
      <c r="R2599" t="str">
        <f t="shared" si="245"/>
        <v>food trucks</v>
      </c>
      <c r="S2599" s="10">
        <f t="shared" si="243"/>
        <v>42510.008298611108</v>
      </c>
      <c r="T2599" s="10">
        <f t="shared" si="244"/>
        <v>42540.008298611108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39</v>
      </c>
      <c r="P2600" s="5">
        <f t="shared" si="241"/>
        <v>83.571428571428569</v>
      </c>
      <c r="Q2600" t="str">
        <f t="shared" si="242"/>
        <v>food</v>
      </c>
      <c r="R2600" t="str">
        <f t="shared" si="245"/>
        <v>food trucks</v>
      </c>
      <c r="S2600" s="10">
        <f t="shared" si="243"/>
        <v>42240.506956018515</v>
      </c>
      <c r="T2600" s="10">
        <f t="shared" si="244"/>
        <v>42270.506956018515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0.99546510341776351</v>
      </c>
      <c r="P2601" s="5">
        <f t="shared" si="241"/>
        <v>18</v>
      </c>
      <c r="Q2601" t="str">
        <f t="shared" si="242"/>
        <v>food</v>
      </c>
      <c r="R2601" t="str">
        <f t="shared" si="245"/>
        <v>food trucks</v>
      </c>
      <c r="S2601" s="10">
        <f t="shared" si="243"/>
        <v>41809.420682870368</v>
      </c>
      <c r="T2601" s="10">
        <f t="shared" si="244"/>
        <v>41854.420682870368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6.9320000000000004</v>
      </c>
      <c r="P2602" s="5">
        <f t="shared" si="241"/>
        <v>115.53333333333333</v>
      </c>
      <c r="Q2602" t="str">
        <f t="shared" si="242"/>
        <v>food</v>
      </c>
      <c r="R2602" t="str">
        <f t="shared" si="245"/>
        <v>food trucks</v>
      </c>
      <c r="S2602" s="10">
        <f t="shared" si="243"/>
        <v>42394.567129629628</v>
      </c>
      <c r="T2602" s="10">
        <f t="shared" si="244"/>
        <v>42454.525462962956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661.4</v>
      </c>
      <c r="P2603" s="5">
        <f t="shared" si="241"/>
        <v>21.900662251655628</v>
      </c>
      <c r="Q2603" t="str">
        <f t="shared" si="242"/>
        <v>technology</v>
      </c>
      <c r="R2603" t="str">
        <f t="shared" si="245"/>
        <v>space exploration</v>
      </c>
      <c r="S2603" s="10">
        <f t="shared" si="243"/>
        <v>41150.56885416666</v>
      </c>
      <c r="T2603" s="10">
        <f t="shared" si="244"/>
        <v>41164.832638888889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326.0916666666667</v>
      </c>
      <c r="P2604" s="5">
        <f t="shared" si="241"/>
        <v>80.022494887525568</v>
      </c>
      <c r="Q2604" t="str">
        <f t="shared" si="242"/>
        <v>technology</v>
      </c>
      <c r="R2604" t="str">
        <f t="shared" si="245"/>
        <v>space exploration</v>
      </c>
      <c r="S2604" s="10">
        <f t="shared" si="243"/>
        <v>41915.413981481477</v>
      </c>
      <c r="T2604" s="10">
        <f t="shared" si="244"/>
        <v>41955.555555555555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5">
        <f t="shared" si="241"/>
        <v>35.520000000000003</v>
      </c>
      <c r="Q2605" t="str">
        <f t="shared" si="242"/>
        <v>technology</v>
      </c>
      <c r="R2605" t="str">
        <f t="shared" si="245"/>
        <v>space exploration</v>
      </c>
      <c r="S2605" s="10">
        <f t="shared" si="243"/>
        <v>41617.579328703701</v>
      </c>
      <c r="T2605" s="10">
        <f t="shared" si="244"/>
        <v>41631.579328703701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5">
        <f t="shared" si="241"/>
        <v>64.933333333333323</v>
      </c>
      <c r="Q2606" t="str">
        <f t="shared" si="242"/>
        <v>technology</v>
      </c>
      <c r="R2606" t="str">
        <f t="shared" si="245"/>
        <v>space exploration</v>
      </c>
      <c r="S2606" s="10">
        <f t="shared" si="243"/>
        <v>40997.717858796292</v>
      </c>
      <c r="T2606" s="10">
        <f t="shared" si="244"/>
        <v>41027.717858796292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107.42157000000002</v>
      </c>
      <c r="P2607" s="5">
        <f t="shared" si="241"/>
        <v>60.965703745743475</v>
      </c>
      <c r="Q2607" t="str">
        <f t="shared" si="242"/>
        <v>technology</v>
      </c>
      <c r="R2607" t="str">
        <f t="shared" si="245"/>
        <v>space exploration</v>
      </c>
      <c r="S2607" s="10">
        <f t="shared" si="243"/>
        <v>42508.20821759259</v>
      </c>
      <c r="T2607" s="10">
        <f t="shared" si="244"/>
        <v>42538.20821759259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5">
        <f t="shared" si="241"/>
        <v>31.444155844155844</v>
      </c>
      <c r="Q2608" t="str">
        <f t="shared" si="242"/>
        <v>technology</v>
      </c>
      <c r="R2608" t="str">
        <f t="shared" si="245"/>
        <v>space exploration</v>
      </c>
      <c r="S2608" s="10">
        <f t="shared" si="243"/>
        <v>41726.379421296297</v>
      </c>
      <c r="T2608" s="10">
        <f t="shared" si="244"/>
        <v>41758.379421296297</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5">
        <f t="shared" si="241"/>
        <v>81.949748743718587</v>
      </c>
      <c r="Q2609" t="str">
        <f t="shared" si="242"/>
        <v>technology</v>
      </c>
      <c r="R2609" t="str">
        <f t="shared" si="245"/>
        <v>space exploration</v>
      </c>
      <c r="S2609" s="10">
        <f t="shared" si="243"/>
        <v>42184.541342592587</v>
      </c>
      <c r="T2609" s="10">
        <f t="shared" si="244"/>
        <v>42227.749999999993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223.92500000000001</v>
      </c>
      <c r="P2610" s="5">
        <f t="shared" si="241"/>
        <v>58.92763157894737</v>
      </c>
      <c r="Q2610" t="str">
        <f t="shared" si="242"/>
        <v>technology</v>
      </c>
      <c r="R2610" t="str">
        <f t="shared" si="245"/>
        <v>space exploration</v>
      </c>
      <c r="S2610" s="10">
        <f t="shared" si="243"/>
        <v>42767.468379629623</v>
      </c>
      <c r="T2610" s="10">
        <f t="shared" si="244"/>
        <v>42808.666666666664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303.80111428571428</v>
      </c>
      <c r="P2611" s="5">
        <f t="shared" si="241"/>
        <v>157.29347633136095</v>
      </c>
      <c r="Q2611" t="str">
        <f t="shared" si="242"/>
        <v>technology</v>
      </c>
      <c r="R2611" t="str">
        <f t="shared" si="245"/>
        <v>space exploration</v>
      </c>
      <c r="S2611" s="10">
        <f t="shared" si="243"/>
        <v>41074.90452546296</v>
      </c>
      <c r="T2611" s="10">
        <f t="shared" si="244"/>
        <v>41104.90452546296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141.3251043268175</v>
      </c>
      <c r="P2612" s="5">
        <f t="shared" si="241"/>
        <v>55.758509532062391</v>
      </c>
      <c r="Q2612" t="str">
        <f t="shared" si="242"/>
        <v>technology</v>
      </c>
      <c r="R2612" t="str">
        <f t="shared" si="245"/>
        <v>space exploration</v>
      </c>
      <c r="S2612" s="10">
        <f t="shared" si="243"/>
        <v>42564.547743055555</v>
      </c>
      <c r="T2612" s="10">
        <f t="shared" si="244"/>
        <v>42603.957638888889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2790.6363636363635</v>
      </c>
      <c r="P2613" s="5">
        <f t="shared" si="241"/>
        <v>83.802893802893806</v>
      </c>
      <c r="Q2613" t="str">
        <f t="shared" si="242"/>
        <v>technology</v>
      </c>
      <c r="R2613" t="str">
        <f t="shared" si="245"/>
        <v>space exploration</v>
      </c>
      <c r="S2613" s="10">
        <f t="shared" si="243"/>
        <v>42704.002476851849</v>
      </c>
      <c r="T2613" s="10">
        <f t="shared" si="244"/>
        <v>42737.624305555553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5">
        <f t="shared" si="241"/>
        <v>58.422210884353746</v>
      </c>
      <c r="Q2614" t="str">
        <f t="shared" si="242"/>
        <v>technology</v>
      </c>
      <c r="R2614" t="str">
        <f t="shared" si="245"/>
        <v>space exploration</v>
      </c>
      <c r="S2614" s="10">
        <f t="shared" si="243"/>
        <v>41981.809837962959</v>
      </c>
      <c r="T2614" s="10">
        <f t="shared" si="244"/>
        <v>42012.809837962959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101.01333333333334</v>
      </c>
      <c r="P2615" s="5">
        <f t="shared" si="241"/>
        <v>270.57142857142856</v>
      </c>
      <c r="Q2615" t="str">
        <f t="shared" si="242"/>
        <v>technology</v>
      </c>
      <c r="R2615" t="str">
        <f t="shared" si="245"/>
        <v>space exploration</v>
      </c>
      <c r="S2615" s="10">
        <f t="shared" si="243"/>
        <v>41143.484884259255</v>
      </c>
      <c r="T2615" s="10">
        <f t="shared" si="244"/>
        <v>41173.484884259255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5">
        <f t="shared" si="241"/>
        <v>107.1</v>
      </c>
      <c r="Q2616" t="str">
        <f t="shared" si="242"/>
        <v>technology</v>
      </c>
      <c r="R2616" t="str">
        <f t="shared" si="245"/>
        <v>space exploration</v>
      </c>
      <c r="S2616" s="10">
        <f t="shared" si="243"/>
        <v>41730.375138888885</v>
      </c>
      <c r="T2616" s="10">
        <f t="shared" si="244"/>
        <v>41758.875</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5">
        <f t="shared" si="241"/>
        <v>47.180555555555557</v>
      </c>
      <c r="Q2617" t="str">
        <f t="shared" si="242"/>
        <v>technology</v>
      </c>
      <c r="R2617" t="str">
        <f t="shared" si="245"/>
        <v>space exploration</v>
      </c>
      <c r="S2617" s="10">
        <f t="shared" si="243"/>
        <v>42453.163935185185</v>
      </c>
      <c r="T2617" s="10">
        <f t="shared" si="244"/>
        <v>42490.166666666664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114.53400000000001</v>
      </c>
      <c r="P2618" s="5">
        <f t="shared" si="241"/>
        <v>120.30882352941177</v>
      </c>
      <c r="Q2618" t="str">
        <f t="shared" si="242"/>
        <v>technology</v>
      </c>
      <c r="R2618" t="str">
        <f t="shared" si="245"/>
        <v>space exploration</v>
      </c>
      <c r="S2618" s="10">
        <f t="shared" si="243"/>
        <v>42211.661215277774</v>
      </c>
      <c r="T2618" s="10">
        <f t="shared" si="244"/>
        <v>42241.661215277774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877.6</v>
      </c>
      <c r="P2619" s="5">
        <f t="shared" si="241"/>
        <v>27.59748427672956</v>
      </c>
      <c r="Q2619" t="str">
        <f t="shared" si="242"/>
        <v>technology</v>
      </c>
      <c r="R2619" t="str">
        <f t="shared" si="245"/>
        <v>space exploration</v>
      </c>
      <c r="S2619" s="10">
        <f t="shared" si="243"/>
        <v>41902.541099537033</v>
      </c>
      <c r="T2619" s="10">
        <f t="shared" si="244"/>
        <v>41932.541099537033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5">
        <f t="shared" si="241"/>
        <v>205.2987012987013</v>
      </c>
      <c r="Q2620" t="str">
        <f t="shared" si="242"/>
        <v>technology</v>
      </c>
      <c r="R2620" t="str">
        <f t="shared" si="245"/>
        <v>space exploration</v>
      </c>
      <c r="S2620" s="10">
        <f t="shared" si="243"/>
        <v>42279.459039351852</v>
      </c>
      <c r="T2620" s="10">
        <f t="shared" si="244"/>
        <v>42339.500706018516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188.39999999999998</v>
      </c>
      <c r="P2621" s="5">
        <f t="shared" si="241"/>
        <v>35.547169811320757</v>
      </c>
      <c r="Q2621" t="str">
        <f t="shared" si="242"/>
        <v>technology</v>
      </c>
      <c r="R2621" t="str">
        <f t="shared" si="245"/>
        <v>space exploration</v>
      </c>
      <c r="S2621" s="10">
        <f t="shared" si="243"/>
        <v>42273.55097222222</v>
      </c>
      <c r="T2621" s="10">
        <f t="shared" si="244"/>
        <v>42300.124999999993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143.65230769230772</v>
      </c>
      <c r="P2622" s="5">
        <f t="shared" si="241"/>
        <v>74.639488409272587</v>
      </c>
      <c r="Q2622" t="str">
        <f t="shared" si="242"/>
        <v>technology</v>
      </c>
      <c r="R2622" t="str">
        <f t="shared" si="245"/>
        <v>space exploration</v>
      </c>
      <c r="S2622" s="10">
        <f t="shared" si="243"/>
        <v>42250.833819444444</v>
      </c>
      <c r="T2622" s="10">
        <f t="shared" si="244"/>
        <v>42287.708333333336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v>
      </c>
      <c r="P2623" s="5">
        <f t="shared" si="241"/>
        <v>47.058064516129029</v>
      </c>
      <c r="Q2623" t="str">
        <f t="shared" si="242"/>
        <v>technology</v>
      </c>
      <c r="R2623" t="str">
        <f t="shared" si="245"/>
        <v>space exploration</v>
      </c>
      <c r="S2623" s="10">
        <f t="shared" si="243"/>
        <v>42115.414212962954</v>
      </c>
      <c r="T2623" s="10">
        <f t="shared" si="244"/>
        <v>42145.414212962954</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131.184</v>
      </c>
      <c r="P2624" s="5">
        <f t="shared" si="241"/>
        <v>26.591351351351353</v>
      </c>
      <c r="Q2624" t="str">
        <f t="shared" si="242"/>
        <v>technology</v>
      </c>
      <c r="R2624" t="str">
        <f t="shared" si="245"/>
        <v>space exploration</v>
      </c>
      <c r="S2624" s="10">
        <f t="shared" si="243"/>
        <v>42689.409907407404</v>
      </c>
      <c r="T2624" s="10">
        <f t="shared" si="244"/>
        <v>42734.409907407404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5">
        <f t="shared" si="241"/>
        <v>36.774193548387096</v>
      </c>
      <c r="Q2625" t="str">
        <f t="shared" si="242"/>
        <v>technology</v>
      </c>
      <c r="R2625" t="str">
        <f t="shared" si="245"/>
        <v>space exploration</v>
      </c>
      <c r="S2625" s="10">
        <f t="shared" si="243"/>
        <v>42691.923217592594</v>
      </c>
      <c r="T2625" s="10">
        <f t="shared" si="244"/>
        <v>42705.923217592594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1379.4206249999997</v>
      </c>
      <c r="P2626" s="5">
        <f t="shared" si="241"/>
        <v>31.820544982698959</v>
      </c>
      <c r="Q2626" t="str">
        <f t="shared" si="242"/>
        <v>technology</v>
      </c>
      <c r="R2626" t="str">
        <f t="shared" si="245"/>
        <v>space exploration</v>
      </c>
      <c r="S2626" s="10">
        <f t="shared" si="243"/>
        <v>41144.088217592594</v>
      </c>
      <c r="T2626" s="10">
        <f t="shared" si="244"/>
        <v>41165.088217592594</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E2627/D2627*100</f>
        <v>956</v>
      </c>
      <c r="P2627" s="5">
        <f t="shared" ref="P2627:P2690" si="247">IFERROR(E2627/L2627,0)</f>
        <v>27.576923076923077</v>
      </c>
      <c r="Q2627" t="str">
        <f t="shared" ref="Q2627:Q2690" si="248">LEFT(N2627,SEARCH("/",N2627)-1)</f>
        <v>technology</v>
      </c>
      <c r="R2627" t="str">
        <f t="shared" si="245"/>
        <v>space exploration</v>
      </c>
      <c r="S2627" s="10">
        <f t="shared" ref="S2627:S2690" si="249">J2627/60/60/24+DATE(1970,1,1)-8/24</f>
        <v>42658.476944444446</v>
      </c>
      <c r="T2627" s="10">
        <f t="shared" ref="T2627:T2690" si="250">I2627/60/60/24+DATE(1970,1,1)-8/24</f>
        <v>42683.518611111103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5">
        <f t="shared" si="247"/>
        <v>56</v>
      </c>
      <c r="Q2628" t="str">
        <f t="shared" si="248"/>
        <v>technology</v>
      </c>
      <c r="R2628" t="str">
        <f t="shared" ref="R2628:R2691" si="251">RIGHT(N2628,LEN(N2628)-SEARCH("/",N2628))</f>
        <v>space exploration</v>
      </c>
      <c r="S2628" s="10">
        <f t="shared" si="249"/>
        <v>42128.29478009259</v>
      </c>
      <c r="T2628" s="10">
        <f t="shared" si="250"/>
        <v>42158.29478009259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646.66666666666663</v>
      </c>
      <c r="P2629" s="5">
        <f t="shared" si="247"/>
        <v>21.555555555555557</v>
      </c>
      <c r="Q2629" t="str">
        <f t="shared" si="248"/>
        <v>technology</v>
      </c>
      <c r="R2629" t="str">
        <f t="shared" si="251"/>
        <v>space exploration</v>
      </c>
      <c r="S2629" s="10">
        <f t="shared" si="249"/>
        <v>42304.496076388888</v>
      </c>
      <c r="T2629" s="10">
        <f t="shared" si="250"/>
        <v>42334.53774305556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110.36948748510132</v>
      </c>
      <c r="P2630" s="5">
        <f t="shared" si="247"/>
        <v>44.095238095238095</v>
      </c>
      <c r="Q2630" t="str">
        <f t="shared" si="248"/>
        <v>technology</v>
      </c>
      <c r="R2630" t="str">
        <f t="shared" si="251"/>
        <v>space exploration</v>
      </c>
      <c r="S2630" s="10">
        <f t="shared" si="249"/>
        <v>41953.632719907408</v>
      </c>
      <c r="T2630" s="10">
        <f t="shared" si="250"/>
        <v>41973.632719907408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5">
        <f t="shared" si="247"/>
        <v>63.87</v>
      </c>
      <c r="Q2631" t="str">
        <f t="shared" si="248"/>
        <v>technology</v>
      </c>
      <c r="R2631" t="str">
        <f t="shared" si="251"/>
        <v>space exploration</v>
      </c>
      <c r="S2631" s="10">
        <f t="shared" si="249"/>
        <v>42108.205115740733</v>
      </c>
      <c r="T2631" s="10">
        <f t="shared" si="250"/>
        <v>42138.205115740733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5">
        <f t="shared" si="247"/>
        <v>38.987654320987652</v>
      </c>
      <c r="Q2632" t="str">
        <f t="shared" si="248"/>
        <v>technology</v>
      </c>
      <c r="R2632" t="str">
        <f t="shared" si="251"/>
        <v>space exploration</v>
      </c>
      <c r="S2632" s="10">
        <f t="shared" si="249"/>
        <v>42523.772129629629</v>
      </c>
      <c r="T2632" s="10">
        <f t="shared" si="250"/>
        <v>42551.083333333336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5">
        <f t="shared" si="247"/>
        <v>80.185489510489504</v>
      </c>
      <c r="Q2633" t="str">
        <f t="shared" si="248"/>
        <v>technology</v>
      </c>
      <c r="R2633" t="str">
        <f t="shared" si="251"/>
        <v>space exploration</v>
      </c>
      <c r="S2633" s="10">
        <f t="shared" si="249"/>
        <v>42217.835960648146</v>
      </c>
      <c r="T2633" s="10">
        <f t="shared" si="250"/>
        <v>42245.835960648146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5">
        <f t="shared" si="247"/>
        <v>34.904761904761905</v>
      </c>
      <c r="Q2634" t="str">
        <f t="shared" si="248"/>
        <v>technology</v>
      </c>
      <c r="R2634" t="str">
        <f t="shared" si="251"/>
        <v>space exploration</v>
      </c>
      <c r="S2634" s="10">
        <f t="shared" si="249"/>
        <v>42493.728460648148</v>
      </c>
      <c r="T2634" s="10">
        <f t="shared" si="250"/>
        <v>42518.728460648148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354.62</v>
      </c>
      <c r="P2635" s="5">
        <f t="shared" si="247"/>
        <v>89.100502512562812</v>
      </c>
      <c r="Q2635" t="str">
        <f t="shared" si="248"/>
        <v>technology</v>
      </c>
      <c r="R2635" t="str">
        <f t="shared" si="251"/>
        <v>space exploration</v>
      </c>
      <c r="S2635" s="10">
        <f t="shared" si="249"/>
        <v>41667.489953703705</v>
      </c>
      <c r="T2635" s="10">
        <f t="shared" si="250"/>
        <v>41697.625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5">
        <f t="shared" si="247"/>
        <v>39.44</v>
      </c>
      <c r="Q2636" t="str">
        <f t="shared" si="248"/>
        <v>technology</v>
      </c>
      <c r="R2636" t="str">
        <f t="shared" si="251"/>
        <v>space exploration</v>
      </c>
      <c r="S2636" s="10">
        <f t="shared" si="249"/>
        <v>42612.323159722226</v>
      </c>
      <c r="T2636" s="10">
        <f t="shared" si="250"/>
        <v>42642.323159722226</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100</v>
      </c>
      <c r="P2637" s="5">
        <f t="shared" si="247"/>
        <v>136.9047619047619</v>
      </c>
      <c r="Q2637" t="str">
        <f t="shared" si="248"/>
        <v>technology</v>
      </c>
      <c r="R2637" t="str">
        <f t="shared" si="251"/>
        <v>space exploration</v>
      </c>
      <c r="S2637" s="10">
        <f t="shared" si="249"/>
        <v>42037.617604166669</v>
      </c>
      <c r="T2637" s="10">
        <f t="shared" si="250"/>
        <v>42072.575937499998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5">
        <f t="shared" si="247"/>
        <v>37.46</v>
      </c>
      <c r="Q2638" t="str">
        <f t="shared" si="248"/>
        <v>technology</v>
      </c>
      <c r="R2638" t="str">
        <f t="shared" si="251"/>
        <v>space exploration</v>
      </c>
      <c r="S2638" s="10">
        <f t="shared" si="249"/>
        <v>42636.281412037039</v>
      </c>
      <c r="T2638" s="10">
        <f t="shared" si="250"/>
        <v>42658.708333333336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166.2</v>
      </c>
      <c r="P2639" s="5">
        <f t="shared" si="247"/>
        <v>31.96153846153846</v>
      </c>
      <c r="Q2639" t="str">
        <f t="shared" si="248"/>
        <v>technology</v>
      </c>
      <c r="R2639" t="str">
        <f t="shared" si="251"/>
        <v>space exploration</v>
      </c>
      <c r="S2639" s="10">
        <f t="shared" si="249"/>
        <v>42639.216145833336</v>
      </c>
      <c r="T2639" s="10">
        <f t="shared" si="250"/>
        <v>42655.216145833336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5">
        <f t="shared" si="247"/>
        <v>25.214285714285715</v>
      </c>
      <c r="Q2640" t="str">
        <f t="shared" si="248"/>
        <v>technology</v>
      </c>
      <c r="R2640" t="str">
        <f t="shared" si="251"/>
        <v>space exploration</v>
      </c>
      <c r="S2640" s="10">
        <f t="shared" si="249"/>
        <v>41989.57980324074</v>
      </c>
      <c r="T2640" s="10">
        <f t="shared" si="250"/>
        <v>42019.57980324074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5">
        <f t="shared" si="247"/>
        <v>10.040816326530612</v>
      </c>
      <c r="Q2641" t="str">
        <f t="shared" si="248"/>
        <v>technology</v>
      </c>
      <c r="R2641" t="str">
        <f t="shared" si="251"/>
        <v>space exploration</v>
      </c>
      <c r="S2641" s="10">
        <f t="shared" si="249"/>
        <v>42024.531805555554</v>
      </c>
      <c r="T2641" s="10">
        <f t="shared" si="250"/>
        <v>42054.531805555554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5">
        <f t="shared" si="247"/>
        <v>45.94202898550725</v>
      </c>
      <c r="Q2642" t="str">
        <f t="shared" si="248"/>
        <v>technology</v>
      </c>
      <c r="R2642" t="str">
        <f t="shared" si="251"/>
        <v>space exploration</v>
      </c>
      <c r="S2642" s="10">
        <f t="shared" si="249"/>
        <v>42102.827245370368</v>
      </c>
      <c r="T2642" s="10">
        <f t="shared" si="250"/>
        <v>42162.827245370368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1</v>
      </c>
      <c r="P2643" s="5">
        <f t="shared" si="247"/>
        <v>15</v>
      </c>
      <c r="Q2643" t="str">
        <f t="shared" si="248"/>
        <v>technology</v>
      </c>
      <c r="R2643" t="str">
        <f t="shared" si="251"/>
        <v>space exploration</v>
      </c>
      <c r="S2643" s="10">
        <f t="shared" si="249"/>
        <v>41880.493784722217</v>
      </c>
      <c r="T2643" s="10">
        <f t="shared" si="250"/>
        <v>41897.506249999999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5">
        <f t="shared" si="247"/>
        <v>0</v>
      </c>
      <c r="Q2644" t="str">
        <f t="shared" si="248"/>
        <v>technology</v>
      </c>
      <c r="R2644" t="str">
        <f t="shared" si="251"/>
        <v>space exploration</v>
      </c>
      <c r="S2644" s="10">
        <f t="shared" si="249"/>
        <v>42535.91328703703</v>
      </c>
      <c r="T2644" s="10">
        <f t="shared" si="250"/>
        <v>42565.956249999996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33.559730999999999</v>
      </c>
      <c r="P2645" s="5">
        <f t="shared" si="247"/>
        <v>223.58248500999335</v>
      </c>
      <c r="Q2645" t="str">
        <f t="shared" si="248"/>
        <v>technology</v>
      </c>
      <c r="R2645" t="str">
        <f t="shared" si="251"/>
        <v>space exploration</v>
      </c>
      <c r="S2645" s="10">
        <f t="shared" si="249"/>
        <v>42689.249016203699</v>
      </c>
      <c r="T2645" s="10">
        <f t="shared" si="250"/>
        <v>42724.999305555553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2.0529999999999999</v>
      </c>
      <c r="P2646" s="5">
        <f t="shared" si="247"/>
        <v>39.480769230769234</v>
      </c>
      <c r="Q2646" t="str">
        <f t="shared" si="248"/>
        <v>technology</v>
      </c>
      <c r="R2646" t="str">
        <f t="shared" si="251"/>
        <v>space exploration</v>
      </c>
      <c r="S2646" s="10">
        <f t="shared" si="249"/>
        <v>42774.458738425928</v>
      </c>
      <c r="T2646" s="10">
        <f t="shared" si="250"/>
        <v>42804.458738425928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10.5</v>
      </c>
      <c r="P2647" s="5">
        <f t="shared" si="247"/>
        <v>91.304347826086953</v>
      </c>
      <c r="Q2647" t="str">
        <f t="shared" si="248"/>
        <v>technology</v>
      </c>
      <c r="R2647" t="str">
        <f t="shared" si="251"/>
        <v>space exploration</v>
      </c>
      <c r="S2647" s="10">
        <f t="shared" si="249"/>
        <v>41921.509293981479</v>
      </c>
      <c r="T2647" s="10">
        <f t="shared" si="250"/>
        <v>41951.550960648143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8.4172840000000004</v>
      </c>
      <c r="P2648" s="5">
        <f t="shared" si="247"/>
        <v>78.666205607476627</v>
      </c>
      <c r="Q2648" t="str">
        <f t="shared" si="248"/>
        <v>technology</v>
      </c>
      <c r="R2648" t="str">
        <f t="shared" si="251"/>
        <v>space exploration</v>
      </c>
      <c r="S2648" s="10">
        <f t="shared" si="249"/>
        <v>42225.97996527778</v>
      </c>
      <c r="T2648" s="10">
        <f t="shared" si="250"/>
        <v>42255.97996527778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v>
      </c>
      <c r="P2649" s="5">
        <f t="shared" si="247"/>
        <v>12</v>
      </c>
      <c r="Q2649" t="str">
        <f t="shared" si="248"/>
        <v>technology</v>
      </c>
      <c r="R2649" t="str">
        <f t="shared" si="251"/>
        <v>space exploration</v>
      </c>
      <c r="S2649" s="10">
        <f t="shared" si="249"/>
        <v>42199.928460648145</v>
      </c>
      <c r="T2649" s="10">
        <f t="shared" si="250"/>
        <v>42229.928460648145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0.88333333333333341</v>
      </c>
      <c r="P2650" s="5">
        <f t="shared" si="247"/>
        <v>17.666666666666668</v>
      </c>
      <c r="Q2650" t="str">
        <f t="shared" si="248"/>
        <v>technology</v>
      </c>
      <c r="R2650" t="str">
        <f t="shared" si="251"/>
        <v>space exploration</v>
      </c>
      <c r="S2650" s="10">
        <f t="shared" si="249"/>
        <v>42408.381481481476</v>
      </c>
      <c r="T2650" s="10">
        <f t="shared" si="250"/>
        <v>42438.381481481476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9.920000000000001E-2</v>
      </c>
      <c r="P2651" s="5">
        <f t="shared" si="247"/>
        <v>41.333333333333336</v>
      </c>
      <c r="Q2651" t="str">
        <f t="shared" si="248"/>
        <v>technology</v>
      </c>
      <c r="R2651" t="str">
        <f t="shared" si="251"/>
        <v>space exploration</v>
      </c>
      <c r="S2651" s="10">
        <f t="shared" si="249"/>
        <v>42341.663668981484</v>
      </c>
      <c r="T2651" s="10">
        <f t="shared" si="250"/>
        <v>42401.663668981484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0.59666666666666668</v>
      </c>
      <c r="P2652" s="5">
        <f t="shared" si="247"/>
        <v>71.599999999999994</v>
      </c>
      <c r="Q2652" t="str">
        <f t="shared" si="248"/>
        <v>technology</v>
      </c>
      <c r="R2652" t="str">
        <f t="shared" si="251"/>
        <v>space exploration</v>
      </c>
      <c r="S2652" s="10">
        <f t="shared" si="249"/>
        <v>42695.291006944441</v>
      </c>
      <c r="T2652" s="10">
        <f t="shared" si="250"/>
        <v>42725.291006944441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1.8689285714285715</v>
      </c>
      <c r="P2653" s="5">
        <f t="shared" si="247"/>
        <v>307.8235294117647</v>
      </c>
      <c r="Q2653" t="str">
        <f t="shared" si="248"/>
        <v>technology</v>
      </c>
      <c r="R2653" t="str">
        <f t="shared" si="251"/>
        <v>space exploration</v>
      </c>
      <c r="S2653" s="10">
        <f t="shared" si="249"/>
        <v>42327.472326388881</v>
      </c>
      <c r="T2653" s="10">
        <f t="shared" si="250"/>
        <v>42355.472326388881</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0.88500000000000001</v>
      </c>
      <c r="P2654" s="5">
        <f t="shared" si="247"/>
        <v>80.454545454545453</v>
      </c>
      <c r="Q2654" t="str">
        <f t="shared" si="248"/>
        <v>technology</v>
      </c>
      <c r="R2654" t="str">
        <f t="shared" si="251"/>
        <v>space exploration</v>
      </c>
      <c r="S2654" s="10">
        <f t="shared" si="249"/>
        <v>41952.825520833336</v>
      </c>
      <c r="T2654" s="10">
        <f t="shared" si="250"/>
        <v>41982.825520833336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11.52156862745098</v>
      </c>
      <c r="P2655" s="5">
        <f t="shared" si="247"/>
        <v>83.942857142857136</v>
      </c>
      <c r="Q2655" t="str">
        <f t="shared" si="248"/>
        <v>technology</v>
      </c>
      <c r="R2655" t="str">
        <f t="shared" si="251"/>
        <v>space exploration</v>
      </c>
      <c r="S2655" s="10">
        <f t="shared" si="249"/>
        <v>41771.318599537037</v>
      </c>
      <c r="T2655" s="10">
        <f t="shared" si="250"/>
        <v>41802.833333333328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5.1000000000000004E-2</v>
      </c>
      <c r="P2656" s="5">
        <f t="shared" si="247"/>
        <v>8.5</v>
      </c>
      <c r="Q2656" t="str">
        <f t="shared" si="248"/>
        <v>technology</v>
      </c>
      <c r="R2656" t="str">
        <f t="shared" si="251"/>
        <v>space exploration</v>
      </c>
      <c r="S2656" s="10">
        <f t="shared" si="249"/>
        <v>42055.26766203704</v>
      </c>
      <c r="T2656" s="10">
        <f t="shared" si="250"/>
        <v>42115.225995370369</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21.033333333333335</v>
      </c>
      <c r="P2657" s="5">
        <f t="shared" si="247"/>
        <v>73.372093023255815</v>
      </c>
      <c r="Q2657" t="str">
        <f t="shared" si="248"/>
        <v>technology</v>
      </c>
      <c r="R2657" t="str">
        <f t="shared" si="251"/>
        <v>space exploration</v>
      </c>
      <c r="S2657" s="10">
        <f t="shared" si="249"/>
        <v>42381.532951388886</v>
      </c>
      <c r="T2657" s="10">
        <f t="shared" si="250"/>
        <v>42409.499999999993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11.436666666666667</v>
      </c>
      <c r="P2658" s="5">
        <f t="shared" si="247"/>
        <v>112.86184210526316</v>
      </c>
      <c r="Q2658" t="str">
        <f t="shared" si="248"/>
        <v>technology</v>
      </c>
      <c r="R2658" t="str">
        <f t="shared" si="251"/>
        <v>space exploration</v>
      </c>
      <c r="S2658" s="10">
        <f t="shared" si="249"/>
        <v>42767.355185185181</v>
      </c>
      <c r="T2658" s="10">
        <f t="shared" si="250"/>
        <v>42806.458333333336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18.737933333333334</v>
      </c>
      <c r="P2659" s="5">
        <f t="shared" si="247"/>
        <v>95.277627118644077</v>
      </c>
      <c r="Q2659" t="str">
        <f t="shared" si="248"/>
        <v>technology</v>
      </c>
      <c r="R2659" t="str">
        <f t="shared" si="251"/>
        <v>space exploration</v>
      </c>
      <c r="S2659" s="10">
        <f t="shared" si="249"/>
        <v>42551.595520833333</v>
      </c>
      <c r="T2659" s="10">
        <f t="shared" si="250"/>
        <v>42584.729166666664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9.285714285714286E-2</v>
      </c>
      <c r="P2660" s="5">
        <f t="shared" si="247"/>
        <v>22.75</v>
      </c>
      <c r="Q2660" t="str">
        <f t="shared" si="248"/>
        <v>technology</v>
      </c>
      <c r="R2660" t="str">
        <f t="shared" si="251"/>
        <v>space exploration</v>
      </c>
      <c r="S2660" s="10">
        <f t="shared" si="249"/>
        <v>42551.550856481481</v>
      </c>
      <c r="T2660" s="10">
        <f t="shared" si="250"/>
        <v>42581.550856481481</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2.7204081632653061</v>
      </c>
      <c r="P2661" s="5">
        <f t="shared" si="247"/>
        <v>133.30000000000001</v>
      </c>
      <c r="Q2661" t="str">
        <f t="shared" si="248"/>
        <v>technology</v>
      </c>
      <c r="R2661" t="str">
        <f t="shared" si="251"/>
        <v>space exploration</v>
      </c>
      <c r="S2661" s="10">
        <f t="shared" si="249"/>
        <v>42081.736226851855</v>
      </c>
      <c r="T2661" s="10">
        <f t="shared" si="250"/>
        <v>42111.736226851855</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9.5000000000000001E-2</v>
      </c>
      <c r="P2662" s="5">
        <f t="shared" si="247"/>
        <v>3.8</v>
      </c>
      <c r="Q2662" t="str">
        <f t="shared" si="248"/>
        <v>technology</v>
      </c>
      <c r="R2662" t="str">
        <f t="shared" si="251"/>
        <v>space exploration</v>
      </c>
      <c r="S2662" s="10">
        <f t="shared" si="249"/>
        <v>42272.379837962959</v>
      </c>
      <c r="T2662" s="10">
        <f t="shared" si="250"/>
        <v>42332.421504629623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5">
        <f t="shared" si="247"/>
        <v>85.75</v>
      </c>
      <c r="Q2663" t="str">
        <f t="shared" si="248"/>
        <v>technology</v>
      </c>
      <c r="R2663" t="str">
        <f t="shared" si="251"/>
        <v>makerspaces</v>
      </c>
      <c r="S2663" s="10">
        <f t="shared" si="249"/>
        <v>41542.625115740739</v>
      </c>
      <c r="T2663" s="10">
        <f t="shared" si="250"/>
        <v>41572.625115740739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5">
        <f t="shared" si="247"/>
        <v>267</v>
      </c>
      <c r="Q2664" t="str">
        <f t="shared" si="248"/>
        <v>technology</v>
      </c>
      <c r="R2664" t="str">
        <f t="shared" si="251"/>
        <v>makerspaces</v>
      </c>
      <c r="S2664" s="10">
        <f t="shared" si="249"/>
        <v>42207.413344907407</v>
      </c>
      <c r="T2664" s="10">
        <f t="shared" si="250"/>
        <v>42237.413344907407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104.59625</v>
      </c>
      <c r="P2665" s="5">
        <f t="shared" si="247"/>
        <v>373.55803571428572</v>
      </c>
      <c r="Q2665" t="str">
        <f t="shared" si="248"/>
        <v>technology</v>
      </c>
      <c r="R2665" t="str">
        <f t="shared" si="251"/>
        <v>makerspaces</v>
      </c>
      <c r="S2665" s="10">
        <f t="shared" si="249"/>
        <v>42222.28943287037</v>
      </c>
      <c r="T2665" s="10">
        <f t="shared" si="250"/>
        <v>42251.291666666664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5">
        <f t="shared" si="247"/>
        <v>174.03846153846155</v>
      </c>
      <c r="Q2666" t="str">
        <f t="shared" si="248"/>
        <v>technology</v>
      </c>
      <c r="R2666" t="str">
        <f t="shared" si="251"/>
        <v>makerspaces</v>
      </c>
      <c r="S2666" s="10">
        <f t="shared" si="249"/>
        <v>42312.692094907405</v>
      </c>
      <c r="T2666" s="10">
        <f t="shared" si="250"/>
        <v>42346.957638888889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5">
        <f t="shared" si="247"/>
        <v>93.695652173913047</v>
      </c>
      <c r="Q2667" t="str">
        <f t="shared" si="248"/>
        <v>technology</v>
      </c>
      <c r="R2667" t="str">
        <f t="shared" si="251"/>
        <v>makerspaces</v>
      </c>
      <c r="S2667" s="10">
        <f t="shared" si="249"/>
        <v>42083.562199074069</v>
      </c>
      <c r="T2667" s="10">
        <f t="shared" si="250"/>
        <v>42128.562199074069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159.29509999999999</v>
      </c>
      <c r="P2668" s="5">
        <f t="shared" si="247"/>
        <v>77.327718446601949</v>
      </c>
      <c r="Q2668" t="str">
        <f t="shared" si="248"/>
        <v>technology</v>
      </c>
      <c r="R2668" t="str">
        <f t="shared" si="251"/>
        <v>makerspaces</v>
      </c>
      <c r="S2668" s="10">
        <f t="shared" si="249"/>
        <v>42235.43100694444</v>
      </c>
      <c r="T2668" s="10">
        <f t="shared" si="250"/>
        <v>42272.541666666664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5">
        <f t="shared" si="247"/>
        <v>92.222222222222229</v>
      </c>
      <c r="Q2669" t="str">
        <f t="shared" si="248"/>
        <v>technology</v>
      </c>
      <c r="R2669" t="str">
        <f t="shared" si="251"/>
        <v>makerspaces</v>
      </c>
      <c r="S2669" s="10">
        <f t="shared" si="249"/>
        <v>42380.592777777776</v>
      </c>
      <c r="T2669" s="10">
        <f t="shared" si="250"/>
        <v>42410.592777777776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170.70000000000002</v>
      </c>
      <c r="P2670" s="5">
        <f t="shared" si="247"/>
        <v>60.964285714285715</v>
      </c>
      <c r="Q2670" t="str">
        <f t="shared" si="248"/>
        <v>technology</v>
      </c>
      <c r="R2670" t="str">
        <f t="shared" si="251"/>
        <v>makerspaces</v>
      </c>
      <c r="S2670" s="10">
        <f t="shared" si="249"/>
        <v>42275.255381944437</v>
      </c>
      <c r="T2670" s="10">
        <f t="shared" si="250"/>
        <v>42317.272222222215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5">
        <f t="shared" si="247"/>
        <v>91</v>
      </c>
      <c r="Q2671" t="str">
        <f t="shared" si="248"/>
        <v>technology</v>
      </c>
      <c r="R2671" t="str">
        <f t="shared" si="251"/>
        <v>makerspaces</v>
      </c>
      <c r="S2671" s="10">
        <f t="shared" si="249"/>
        <v>42318.702499999999</v>
      </c>
      <c r="T2671" s="10">
        <f t="shared" si="250"/>
        <v>42378.702499999999</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6.4158609339642041</v>
      </c>
      <c r="P2672" s="5">
        <f t="shared" si="247"/>
        <v>41.583333333333336</v>
      </c>
      <c r="Q2672" t="str">
        <f t="shared" si="248"/>
        <v>technology</v>
      </c>
      <c r="R2672" t="str">
        <f t="shared" si="251"/>
        <v>makerspaces</v>
      </c>
      <c r="S2672" s="10">
        <f t="shared" si="249"/>
        <v>41820.687268518515</v>
      </c>
      <c r="T2672" s="10">
        <f t="shared" si="250"/>
        <v>41848.687268518515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11.343999999999999</v>
      </c>
      <c r="P2673" s="5">
        <f t="shared" si="247"/>
        <v>33.761904761904759</v>
      </c>
      <c r="Q2673" t="str">
        <f t="shared" si="248"/>
        <v>technology</v>
      </c>
      <c r="R2673" t="str">
        <f t="shared" si="251"/>
        <v>makerspaces</v>
      </c>
      <c r="S2673" s="10">
        <f t="shared" si="249"/>
        <v>41962.415694444448</v>
      </c>
      <c r="T2673" s="10">
        <f t="shared" si="250"/>
        <v>41992.484722222223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33.19</v>
      </c>
      <c r="P2674" s="5">
        <f t="shared" si="247"/>
        <v>70.61702127659575</v>
      </c>
      <c r="Q2674" t="str">
        <f t="shared" si="248"/>
        <v>technology</v>
      </c>
      <c r="R2674" t="str">
        <f t="shared" si="251"/>
        <v>makerspaces</v>
      </c>
      <c r="S2674" s="10">
        <f t="shared" si="249"/>
        <v>42344.550810185181</v>
      </c>
      <c r="T2674" s="10">
        <f t="shared" si="250"/>
        <v>42365.916666666664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27.58</v>
      </c>
      <c r="P2675" s="5">
        <f t="shared" si="247"/>
        <v>167.15151515151516</v>
      </c>
      <c r="Q2675" t="str">
        <f t="shared" si="248"/>
        <v>technology</v>
      </c>
      <c r="R2675" t="str">
        <f t="shared" si="251"/>
        <v>makerspaces</v>
      </c>
      <c r="S2675" s="10">
        <f t="shared" si="249"/>
        <v>41912.208321759259</v>
      </c>
      <c r="T2675" s="10">
        <f t="shared" si="250"/>
        <v>41941.614583333328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62.839999999999996</v>
      </c>
      <c r="P2676" s="5">
        <f t="shared" si="247"/>
        <v>128.61988304093566</v>
      </c>
      <c r="Q2676" t="str">
        <f t="shared" si="248"/>
        <v>technology</v>
      </c>
      <c r="R2676" t="str">
        <f t="shared" si="251"/>
        <v>makerspaces</v>
      </c>
      <c r="S2676" s="10">
        <f t="shared" si="249"/>
        <v>42529.299421296295</v>
      </c>
      <c r="T2676" s="10">
        <f t="shared" si="250"/>
        <v>42555.874305555553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7.5880000000000001</v>
      </c>
      <c r="P2677" s="5">
        <f t="shared" si="247"/>
        <v>65.41379310344827</v>
      </c>
      <c r="Q2677" t="str">
        <f t="shared" si="248"/>
        <v>technology</v>
      </c>
      <c r="R2677" t="str">
        <f t="shared" si="251"/>
        <v>makerspaces</v>
      </c>
      <c r="S2677" s="10">
        <f t="shared" si="249"/>
        <v>41923.524178240739</v>
      </c>
      <c r="T2677" s="10">
        <f t="shared" si="250"/>
        <v>41953.565844907404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50.38095238095238</v>
      </c>
      <c r="P2678" s="5">
        <f t="shared" si="247"/>
        <v>117.55555555555556</v>
      </c>
      <c r="Q2678" t="str">
        <f t="shared" si="248"/>
        <v>technology</v>
      </c>
      <c r="R2678" t="str">
        <f t="shared" si="251"/>
        <v>makerspaces</v>
      </c>
      <c r="S2678" s="10">
        <f t="shared" si="249"/>
        <v>42482.291365740741</v>
      </c>
      <c r="T2678" s="10">
        <f t="shared" si="250"/>
        <v>42512.291365740741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17.512820512820511</v>
      </c>
      <c r="P2679" s="5">
        <f t="shared" si="247"/>
        <v>126.48148148148148</v>
      </c>
      <c r="Q2679" t="str">
        <f t="shared" si="248"/>
        <v>technology</v>
      </c>
      <c r="R2679" t="str">
        <f t="shared" si="251"/>
        <v>makerspaces</v>
      </c>
      <c r="S2679" s="10">
        <f t="shared" si="249"/>
        <v>41792.696099537032</v>
      </c>
      <c r="T2679" s="10">
        <f t="shared" si="250"/>
        <v>41822.696099537032</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1.375E-2</v>
      </c>
      <c r="P2680" s="5">
        <f t="shared" si="247"/>
        <v>550</v>
      </c>
      <c r="Q2680" t="str">
        <f t="shared" si="248"/>
        <v>technology</v>
      </c>
      <c r="R2680" t="str">
        <f t="shared" si="251"/>
        <v>makerspaces</v>
      </c>
      <c r="S2680" s="10">
        <f t="shared" si="249"/>
        <v>42241.464872685181</v>
      </c>
      <c r="T2680" s="10">
        <f t="shared" si="250"/>
        <v>42271.464872685181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0.33</v>
      </c>
      <c r="P2681" s="5">
        <f t="shared" si="247"/>
        <v>44</v>
      </c>
      <c r="Q2681" t="str">
        <f t="shared" si="248"/>
        <v>technology</v>
      </c>
      <c r="R2681" t="str">
        <f t="shared" si="251"/>
        <v>makerspaces</v>
      </c>
      <c r="S2681" s="10">
        <f t="shared" si="249"/>
        <v>42032.667754629627</v>
      </c>
      <c r="T2681" s="10">
        <f t="shared" si="250"/>
        <v>42062.667754629627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0.86250000000000004</v>
      </c>
      <c r="P2682" s="5">
        <f t="shared" si="247"/>
        <v>69</v>
      </c>
      <c r="Q2682" t="str">
        <f t="shared" si="248"/>
        <v>technology</v>
      </c>
      <c r="R2682" t="str">
        <f t="shared" si="251"/>
        <v>makerspaces</v>
      </c>
      <c r="S2682" s="10">
        <f t="shared" si="249"/>
        <v>42435.878368055557</v>
      </c>
      <c r="T2682" s="10">
        <f t="shared" si="250"/>
        <v>42465.836701388886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0.6875</v>
      </c>
      <c r="P2683" s="5">
        <f t="shared" si="247"/>
        <v>27.5</v>
      </c>
      <c r="Q2683" t="str">
        <f t="shared" si="248"/>
        <v>food</v>
      </c>
      <c r="R2683" t="str">
        <f t="shared" si="251"/>
        <v>food trucks</v>
      </c>
      <c r="S2683" s="10">
        <f t="shared" si="249"/>
        <v>41805.561921296292</v>
      </c>
      <c r="T2683" s="10">
        <f t="shared" si="250"/>
        <v>41830.561921296292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28.299999999999997</v>
      </c>
      <c r="P2684" s="5">
        <f t="shared" si="247"/>
        <v>84.9</v>
      </c>
      <c r="Q2684" t="str">
        <f t="shared" si="248"/>
        <v>food</v>
      </c>
      <c r="R2684" t="str">
        <f t="shared" si="251"/>
        <v>food trucks</v>
      </c>
      <c r="S2684" s="10">
        <f t="shared" si="249"/>
        <v>41932.538657407407</v>
      </c>
      <c r="T2684" s="10">
        <f t="shared" si="250"/>
        <v>41964.915972222218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0.24</v>
      </c>
      <c r="P2685" s="5">
        <f t="shared" si="247"/>
        <v>12</v>
      </c>
      <c r="Q2685" t="str">
        <f t="shared" si="248"/>
        <v>food</v>
      </c>
      <c r="R2685" t="str">
        <f t="shared" si="251"/>
        <v>food trucks</v>
      </c>
      <c r="S2685" s="10">
        <f t="shared" si="249"/>
        <v>42034.421759259254</v>
      </c>
      <c r="T2685" s="10">
        <f t="shared" si="250"/>
        <v>42064.421759259254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1.1428571428571428</v>
      </c>
      <c r="P2686" s="5">
        <f t="shared" si="247"/>
        <v>200</v>
      </c>
      <c r="Q2686" t="str">
        <f t="shared" si="248"/>
        <v>food</v>
      </c>
      <c r="R2686" t="str">
        <f t="shared" si="251"/>
        <v>food trucks</v>
      </c>
      <c r="S2686" s="10">
        <f t="shared" si="249"/>
        <v>41820.581307870365</v>
      </c>
      <c r="T2686" s="10">
        <f t="shared" si="250"/>
        <v>41860.581307870365</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0.02</v>
      </c>
      <c r="P2687" s="5">
        <f t="shared" si="247"/>
        <v>10</v>
      </c>
      <c r="Q2687" t="str">
        <f t="shared" si="248"/>
        <v>food</v>
      </c>
      <c r="R2687" t="str">
        <f t="shared" si="251"/>
        <v>food trucks</v>
      </c>
      <c r="S2687" s="10">
        <f t="shared" si="249"/>
        <v>42061.362615740734</v>
      </c>
      <c r="T2687" s="10">
        <f t="shared" si="250"/>
        <v>42121.320949074077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5">
        <f t="shared" si="247"/>
        <v>0</v>
      </c>
      <c r="Q2688" t="str">
        <f t="shared" si="248"/>
        <v>food</v>
      </c>
      <c r="R2688" t="str">
        <f t="shared" si="251"/>
        <v>food trucks</v>
      </c>
      <c r="S2688" s="10">
        <f t="shared" si="249"/>
        <v>41892.641469907401</v>
      </c>
      <c r="T2688" s="10">
        <f t="shared" si="250"/>
        <v>41912.641469907401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5">
        <f t="shared" si="247"/>
        <v>0</v>
      </c>
      <c r="Q2689" t="str">
        <f t="shared" si="248"/>
        <v>food</v>
      </c>
      <c r="R2689" t="str">
        <f t="shared" si="251"/>
        <v>food trucks</v>
      </c>
      <c r="S2689" s="10">
        <f t="shared" si="249"/>
        <v>42154.306921296295</v>
      </c>
      <c r="T2689" s="10">
        <f t="shared" si="250"/>
        <v>42184.306921296295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0.14799999999999999</v>
      </c>
      <c r="P2690" s="5">
        <f t="shared" si="247"/>
        <v>5.2857142857142856</v>
      </c>
      <c r="Q2690" t="str">
        <f t="shared" si="248"/>
        <v>food</v>
      </c>
      <c r="R2690" t="str">
        <f t="shared" si="251"/>
        <v>food trucks</v>
      </c>
      <c r="S2690" s="10">
        <f t="shared" si="249"/>
        <v>42027.785532407412</v>
      </c>
      <c r="T2690" s="10">
        <f t="shared" si="250"/>
        <v>42058.791666666664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E2691/D2691*100</f>
        <v>2.8571428571428571E-3</v>
      </c>
      <c r="P2691" s="5">
        <f t="shared" ref="P2691:P2754" si="253">IFERROR(E2691/L2691,0)</f>
        <v>1</v>
      </c>
      <c r="Q2691" t="str">
        <f t="shared" ref="Q2691:Q2754" si="254">LEFT(N2691,SEARCH("/",N2691)-1)</f>
        <v>food</v>
      </c>
      <c r="R2691" t="str">
        <f t="shared" si="251"/>
        <v>food trucks</v>
      </c>
      <c r="S2691" s="10">
        <f t="shared" ref="S2691:S2754" si="255">J2691/60/60/24+DATE(1970,1,1)-8/24</f>
        <v>42551.628356481473</v>
      </c>
      <c r="T2691" s="10">
        <f t="shared" ref="T2691:T2754" si="256">I2691/60/60/24+DATE(1970,1,1)-8/24</f>
        <v>42581.628356481473</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10.7325</v>
      </c>
      <c r="P2692" s="5">
        <f t="shared" si="253"/>
        <v>72.762711864406782</v>
      </c>
      <c r="Q2692" t="str">
        <f t="shared" si="254"/>
        <v>food</v>
      </c>
      <c r="R2692" t="str">
        <f t="shared" ref="R2692:R2755" si="257">RIGHT(N2692,LEN(N2692)-SEARCH("/",N2692))</f>
        <v>food trucks</v>
      </c>
      <c r="S2692" s="10">
        <f t="shared" si="255"/>
        <v>42112.77171296296</v>
      </c>
      <c r="T2692" s="10">
        <f t="shared" si="256"/>
        <v>42157.77171296296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5.3846153846153842E-2</v>
      </c>
      <c r="P2693" s="5">
        <f t="shared" si="253"/>
        <v>17.5</v>
      </c>
      <c r="Q2693" t="str">
        <f t="shared" si="254"/>
        <v>food</v>
      </c>
      <c r="R2693" t="str">
        <f t="shared" si="257"/>
        <v>food trucks</v>
      </c>
      <c r="S2693" s="10">
        <f t="shared" si="255"/>
        <v>42089.390706018516</v>
      </c>
      <c r="T2693" s="10">
        <f t="shared" si="256"/>
        <v>42134.390706018516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0.7142857142857143</v>
      </c>
      <c r="P2694" s="5">
        <f t="shared" si="253"/>
        <v>25</v>
      </c>
      <c r="Q2694" t="str">
        <f t="shared" si="254"/>
        <v>food</v>
      </c>
      <c r="R2694" t="str">
        <f t="shared" si="257"/>
        <v>food trucks</v>
      </c>
      <c r="S2694" s="10">
        <f t="shared" si="255"/>
        <v>42058.000694444439</v>
      </c>
      <c r="T2694" s="10">
        <f t="shared" si="256"/>
        <v>42087.959027777775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0.8</v>
      </c>
      <c r="P2695" s="5">
        <f t="shared" si="253"/>
        <v>13.333333333333334</v>
      </c>
      <c r="Q2695" t="str">
        <f t="shared" si="254"/>
        <v>food</v>
      </c>
      <c r="R2695" t="str">
        <f t="shared" si="257"/>
        <v>food trucks</v>
      </c>
      <c r="S2695" s="10">
        <f t="shared" si="255"/>
        <v>41833.805162037032</v>
      </c>
      <c r="T2695" s="10">
        <f t="shared" si="256"/>
        <v>41863.805162037032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3.3333333333333335E-3</v>
      </c>
      <c r="P2696" s="5">
        <f t="shared" si="253"/>
        <v>1</v>
      </c>
      <c r="Q2696" t="str">
        <f t="shared" si="254"/>
        <v>food</v>
      </c>
      <c r="R2696" t="str">
        <f t="shared" si="257"/>
        <v>food trucks</v>
      </c>
      <c r="S2696" s="10">
        <f t="shared" si="255"/>
        <v>41877.807164351849</v>
      </c>
      <c r="T2696" s="10">
        <f t="shared" si="256"/>
        <v>41907.807164351849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0.47333333333333333</v>
      </c>
      <c r="P2697" s="5">
        <f t="shared" si="253"/>
        <v>23.666666666666668</v>
      </c>
      <c r="Q2697" t="str">
        <f t="shared" si="254"/>
        <v>food</v>
      </c>
      <c r="R2697" t="str">
        <f t="shared" si="257"/>
        <v>food trucks</v>
      </c>
      <c r="S2697" s="10">
        <f t="shared" si="255"/>
        <v>42047.848587962959</v>
      </c>
      <c r="T2697" s="10">
        <f t="shared" si="256"/>
        <v>42107.806921296295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v>
      </c>
      <c r="P2698" s="5">
        <f t="shared" si="253"/>
        <v>89.21052631578948</v>
      </c>
      <c r="Q2698" t="str">
        <f t="shared" si="254"/>
        <v>food</v>
      </c>
      <c r="R2698" t="str">
        <f t="shared" si="257"/>
        <v>food trucks</v>
      </c>
      <c r="S2698" s="10">
        <f t="shared" si="255"/>
        <v>41964.511111111111</v>
      </c>
      <c r="T2698" s="10">
        <f t="shared" si="256"/>
        <v>41998.511111111111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26.35217391304348</v>
      </c>
      <c r="P2699" s="5">
        <f t="shared" si="253"/>
        <v>116.55769230769231</v>
      </c>
      <c r="Q2699" t="str">
        <f t="shared" si="254"/>
        <v>food</v>
      </c>
      <c r="R2699" t="str">
        <f t="shared" si="257"/>
        <v>food trucks</v>
      </c>
      <c r="S2699" s="10">
        <f t="shared" si="255"/>
        <v>42187.606747685182</v>
      </c>
      <c r="T2699" s="10">
        <f t="shared" si="256"/>
        <v>42218.583333333336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0.325125</v>
      </c>
      <c r="P2700" s="5">
        <f t="shared" si="253"/>
        <v>13.005000000000001</v>
      </c>
      <c r="Q2700" t="str">
        <f t="shared" si="254"/>
        <v>food</v>
      </c>
      <c r="R2700" t="str">
        <f t="shared" si="257"/>
        <v>food trucks</v>
      </c>
      <c r="S2700" s="10">
        <f t="shared" si="255"/>
        <v>41787.564907407403</v>
      </c>
      <c r="T2700" s="10">
        <f t="shared" si="256"/>
        <v>41817.564907407403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5">
        <f t="shared" si="253"/>
        <v>0</v>
      </c>
      <c r="Q2701" t="str">
        <f t="shared" si="254"/>
        <v>food</v>
      </c>
      <c r="R2701" t="str">
        <f t="shared" si="257"/>
        <v>food trucks</v>
      </c>
      <c r="S2701" s="10">
        <f t="shared" si="255"/>
        <v>41829.563229166662</v>
      </c>
      <c r="T2701" s="10">
        <f t="shared" si="256"/>
        <v>41859.563229166662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0.7000700070007001</v>
      </c>
      <c r="P2702" s="5">
        <f t="shared" si="253"/>
        <v>17.5</v>
      </c>
      <c r="Q2702" t="str">
        <f t="shared" si="254"/>
        <v>food</v>
      </c>
      <c r="R2702" t="str">
        <f t="shared" si="257"/>
        <v>food trucks</v>
      </c>
      <c r="S2702" s="10">
        <f t="shared" si="255"/>
        <v>41870.541342592594</v>
      </c>
      <c r="T2702" s="10">
        <f t="shared" si="256"/>
        <v>41900.541342592594</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46.176470588235297</v>
      </c>
      <c r="P2703" s="5">
        <f t="shared" si="253"/>
        <v>34.130434782608695</v>
      </c>
      <c r="Q2703" t="str">
        <f t="shared" si="254"/>
        <v>theater</v>
      </c>
      <c r="R2703" t="str">
        <f t="shared" si="257"/>
        <v>spaces</v>
      </c>
      <c r="S2703" s="10">
        <f t="shared" si="255"/>
        <v>42801.441365740735</v>
      </c>
      <c r="T2703" s="10">
        <f t="shared" si="256"/>
        <v>42832.399699074071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34.410000000000004</v>
      </c>
      <c r="P2704" s="5">
        <f t="shared" si="253"/>
        <v>132.34615384615384</v>
      </c>
      <c r="Q2704" t="str">
        <f t="shared" si="254"/>
        <v>theater</v>
      </c>
      <c r="R2704" t="str">
        <f t="shared" si="257"/>
        <v>spaces</v>
      </c>
      <c r="S2704" s="10">
        <f t="shared" si="255"/>
        <v>42800.468483796292</v>
      </c>
      <c r="T2704" s="10">
        <f t="shared" si="256"/>
        <v>42830.426817129628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5">
        <f t="shared" si="253"/>
        <v>922.22222222222217</v>
      </c>
      <c r="Q2705" t="str">
        <f t="shared" si="254"/>
        <v>theater</v>
      </c>
      <c r="R2705" t="str">
        <f t="shared" si="257"/>
        <v>spaces</v>
      </c>
      <c r="S2705" s="10">
        <f t="shared" si="255"/>
        <v>42756.356828703698</v>
      </c>
      <c r="T2705" s="10">
        <f t="shared" si="256"/>
        <v>42816.315162037034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6.0263157894736841</v>
      </c>
      <c r="P2706" s="5">
        <f t="shared" si="253"/>
        <v>163.57142857142858</v>
      </c>
      <c r="Q2706" t="str">
        <f t="shared" si="254"/>
        <v>theater</v>
      </c>
      <c r="R2706" t="str">
        <f t="shared" si="257"/>
        <v>spaces</v>
      </c>
      <c r="S2706" s="10">
        <f t="shared" si="255"/>
        <v>42787.529097222221</v>
      </c>
      <c r="T2706" s="10">
        <f t="shared" si="256"/>
        <v>42830.48743055555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10.539393939393939</v>
      </c>
      <c r="P2707" s="5">
        <f t="shared" si="253"/>
        <v>217.375</v>
      </c>
      <c r="Q2707" t="str">
        <f t="shared" si="254"/>
        <v>theater</v>
      </c>
      <c r="R2707" t="str">
        <f t="shared" si="257"/>
        <v>spaces</v>
      </c>
      <c r="S2707" s="10">
        <f t="shared" si="255"/>
        <v>42773.58284722222</v>
      </c>
      <c r="T2707" s="10">
        <f t="shared" si="256"/>
        <v>42818.541180555556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112.29714285714284</v>
      </c>
      <c r="P2708" s="5">
        <f t="shared" si="253"/>
        <v>149.44486692015209</v>
      </c>
      <c r="Q2708" t="str">
        <f t="shared" si="254"/>
        <v>theater</v>
      </c>
      <c r="R2708" t="str">
        <f t="shared" si="257"/>
        <v>spaces</v>
      </c>
      <c r="S2708" s="10">
        <f t="shared" si="255"/>
        <v>41898.961608796293</v>
      </c>
      <c r="T2708" s="10">
        <f t="shared" si="256"/>
        <v>41927.957638888889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350.84462500000001</v>
      </c>
      <c r="P2709" s="5">
        <f t="shared" si="253"/>
        <v>71.237487309644663</v>
      </c>
      <c r="Q2709" t="str">
        <f t="shared" si="254"/>
        <v>theater</v>
      </c>
      <c r="R2709" t="str">
        <f t="shared" si="257"/>
        <v>spaces</v>
      </c>
      <c r="S2709" s="10">
        <f t="shared" si="255"/>
        <v>41391.449571759258</v>
      </c>
      <c r="T2709" s="10">
        <f t="shared" si="256"/>
        <v>41420.957638888889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5">
        <f t="shared" si="253"/>
        <v>44.464318398474738</v>
      </c>
      <c r="Q2710" t="str">
        <f t="shared" si="254"/>
        <v>theater</v>
      </c>
      <c r="R2710" t="str">
        <f t="shared" si="257"/>
        <v>spaces</v>
      </c>
      <c r="S2710" s="10">
        <f t="shared" si="255"/>
        <v>42512.364884259259</v>
      </c>
      <c r="T2710" s="10">
        <f t="shared" si="256"/>
        <v>42572.364884259259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101.60599999999999</v>
      </c>
      <c r="P2711" s="5">
        <f t="shared" si="253"/>
        <v>164.94480519480518</v>
      </c>
      <c r="Q2711" t="str">
        <f t="shared" si="254"/>
        <v>theater</v>
      </c>
      <c r="R2711" t="str">
        <f t="shared" si="257"/>
        <v>spaces</v>
      </c>
      <c r="S2711" s="10">
        <f t="shared" si="255"/>
        <v>42611.816446759258</v>
      </c>
      <c r="T2711" s="10">
        <f t="shared" si="256"/>
        <v>42646.832638888889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153.90035000000003</v>
      </c>
      <c r="P2712" s="5">
        <f t="shared" si="253"/>
        <v>84.871516544117654</v>
      </c>
      <c r="Q2712" t="str">
        <f t="shared" si="254"/>
        <v>theater</v>
      </c>
      <c r="R2712" t="str">
        <f t="shared" si="257"/>
        <v>spaces</v>
      </c>
      <c r="S2712" s="10">
        <f t="shared" si="255"/>
        <v>41827.896157407406</v>
      </c>
      <c r="T2712" s="10">
        <f t="shared" si="256"/>
        <v>41859.75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5">
        <f t="shared" si="253"/>
        <v>53.945205479452056</v>
      </c>
      <c r="Q2713" t="str">
        <f t="shared" si="254"/>
        <v>theater</v>
      </c>
      <c r="R2713" t="str">
        <f t="shared" si="257"/>
        <v>spaces</v>
      </c>
      <c r="S2713" s="10">
        <f t="shared" si="255"/>
        <v>41780.411921296298</v>
      </c>
      <c r="T2713" s="10">
        <f t="shared" si="256"/>
        <v>41810.584027777775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5">
        <f t="shared" si="253"/>
        <v>50.531468531468533</v>
      </c>
      <c r="Q2714" t="str">
        <f t="shared" si="254"/>
        <v>theater</v>
      </c>
      <c r="R2714" t="str">
        <f t="shared" si="257"/>
        <v>spaces</v>
      </c>
      <c r="S2714" s="10">
        <f t="shared" si="255"/>
        <v>41431.728703703702</v>
      </c>
      <c r="T2714" s="10">
        <f t="shared" si="256"/>
        <v>41468.416666666664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5">
        <f t="shared" si="253"/>
        <v>108.00140845070422</v>
      </c>
      <c r="Q2715" t="str">
        <f t="shared" si="254"/>
        <v>theater</v>
      </c>
      <c r="R2715" t="str">
        <f t="shared" si="257"/>
        <v>spaces</v>
      </c>
      <c r="S2715" s="10">
        <f t="shared" si="255"/>
        <v>42322.320416666662</v>
      </c>
      <c r="T2715" s="10">
        <f t="shared" si="256"/>
        <v>42362.320416666662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5">
        <f t="shared" si="253"/>
        <v>95.373770491803285</v>
      </c>
      <c r="Q2716" t="str">
        <f t="shared" si="254"/>
        <v>theater</v>
      </c>
      <c r="R2716" t="str">
        <f t="shared" si="257"/>
        <v>spaces</v>
      </c>
      <c r="S2716" s="10">
        <f t="shared" si="255"/>
        <v>42629.321712962956</v>
      </c>
      <c r="T2716" s="10">
        <f t="shared" si="256"/>
        <v>42657.624999999993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264.62241666666665</v>
      </c>
      <c r="P2717" s="5">
        <f t="shared" si="253"/>
        <v>57.631016333938291</v>
      </c>
      <c r="Q2717" t="str">
        <f t="shared" si="254"/>
        <v>theater</v>
      </c>
      <c r="R2717" t="str">
        <f t="shared" si="257"/>
        <v>spaces</v>
      </c>
      <c r="S2717" s="10">
        <f t="shared" si="255"/>
        <v>42387.065138888887</v>
      </c>
      <c r="T2717" s="10">
        <f t="shared" si="256"/>
        <v>42421.065138888887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5">
        <f t="shared" si="253"/>
        <v>64.160481283422456</v>
      </c>
      <c r="Q2718" t="str">
        <f t="shared" si="254"/>
        <v>theater</v>
      </c>
      <c r="R2718" t="str">
        <f t="shared" si="257"/>
        <v>spaces</v>
      </c>
      <c r="S2718" s="10">
        <f t="shared" si="255"/>
        <v>42254.999918981477</v>
      </c>
      <c r="T2718" s="10">
        <f t="shared" si="256"/>
        <v>42284.999918981477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5">
        <f t="shared" si="253"/>
        <v>92.387692307692305</v>
      </c>
      <c r="Q2719" t="str">
        <f t="shared" si="254"/>
        <v>theater</v>
      </c>
      <c r="R2719" t="str">
        <f t="shared" si="257"/>
        <v>spaces</v>
      </c>
      <c r="S2719" s="10">
        <f t="shared" si="255"/>
        <v>41934.581585648149</v>
      </c>
      <c r="T2719" s="10">
        <f t="shared" si="256"/>
        <v>41979.623252314814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5">
        <f t="shared" si="253"/>
        <v>125.97972972972973</v>
      </c>
      <c r="Q2720" t="str">
        <f t="shared" si="254"/>
        <v>theater</v>
      </c>
      <c r="R2720" t="str">
        <f t="shared" si="257"/>
        <v>spaces</v>
      </c>
      <c r="S2720" s="10">
        <f t="shared" si="255"/>
        <v>42465.263252314813</v>
      </c>
      <c r="T2720" s="10">
        <f t="shared" si="256"/>
        <v>42493.624999999993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5">
        <f t="shared" si="253"/>
        <v>94.637681159420296</v>
      </c>
      <c r="Q2721" t="str">
        <f t="shared" si="254"/>
        <v>theater</v>
      </c>
      <c r="R2721" t="str">
        <f t="shared" si="257"/>
        <v>spaces</v>
      </c>
      <c r="S2721" s="10">
        <f t="shared" si="255"/>
        <v>42417.697847222218</v>
      </c>
      <c r="T2721" s="10">
        <f t="shared" si="256"/>
        <v>42477.656180555547</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5">
        <f t="shared" si="253"/>
        <v>170.69942196531792</v>
      </c>
      <c r="Q2722" t="str">
        <f t="shared" si="254"/>
        <v>theater</v>
      </c>
      <c r="R2722" t="str">
        <f t="shared" si="257"/>
        <v>spaces</v>
      </c>
      <c r="S2722" s="10">
        <f t="shared" si="255"/>
        <v>42655.132557870362</v>
      </c>
      <c r="T2722" s="10">
        <f t="shared" si="256"/>
        <v>42685.174224537033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5">
        <f t="shared" si="253"/>
        <v>40.762081784386616</v>
      </c>
      <c r="Q2723" t="str">
        <f t="shared" si="254"/>
        <v>technology</v>
      </c>
      <c r="R2723" t="str">
        <f t="shared" si="257"/>
        <v>hardware</v>
      </c>
      <c r="S2723" s="10">
        <f t="shared" si="255"/>
        <v>41493.210625</v>
      </c>
      <c r="T2723" s="10">
        <f t="shared" si="256"/>
        <v>41523.458333333328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252.54</v>
      </c>
      <c r="P2724" s="5">
        <f t="shared" si="253"/>
        <v>68.254054054054052</v>
      </c>
      <c r="Q2724" t="str">
        <f t="shared" si="254"/>
        <v>technology</v>
      </c>
      <c r="R2724" t="str">
        <f t="shared" si="257"/>
        <v>hardware</v>
      </c>
      <c r="S2724" s="10">
        <f t="shared" si="255"/>
        <v>42704.52376157407</v>
      </c>
      <c r="T2724" s="10">
        <f t="shared" si="256"/>
        <v>42764.52376157407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5">
        <f t="shared" si="253"/>
        <v>95.48863636363636</v>
      </c>
      <c r="Q2725" t="str">
        <f t="shared" si="254"/>
        <v>technology</v>
      </c>
      <c r="R2725" t="str">
        <f t="shared" si="257"/>
        <v>hardware</v>
      </c>
      <c r="S2725" s="10">
        <f t="shared" si="255"/>
        <v>41944.505648148144</v>
      </c>
      <c r="T2725" s="10">
        <f t="shared" si="256"/>
        <v>42004.547314814808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296.87520259319291</v>
      </c>
      <c r="P2726" s="5">
        <f t="shared" si="253"/>
        <v>7.1902649656526005</v>
      </c>
      <c r="Q2726" t="str">
        <f t="shared" si="254"/>
        <v>technology</v>
      </c>
      <c r="R2726" t="str">
        <f t="shared" si="257"/>
        <v>hardware</v>
      </c>
      <c r="S2726" s="10">
        <f t="shared" si="255"/>
        <v>42198.993738425925</v>
      </c>
      <c r="T2726" s="10">
        <f t="shared" si="256"/>
        <v>42230.993738425925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144.54249999999999</v>
      </c>
      <c r="P2727" s="5">
        <f t="shared" si="253"/>
        <v>511.65486725663715</v>
      </c>
      <c r="Q2727" t="str">
        <f t="shared" si="254"/>
        <v>technology</v>
      </c>
      <c r="R2727" t="str">
        <f t="shared" si="257"/>
        <v>hardware</v>
      </c>
      <c r="S2727" s="10">
        <f t="shared" si="255"/>
        <v>42745.41128472222</v>
      </c>
      <c r="T2727" s="10">
        <f t="shared" si="256"/>
        <v>42795.41128472222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5">
        <f t="shared" si="253"/>
        <v>261.74504950495049</v>
      </c>
      <c r="Q2728" t="str">
        <f t="shared" si="254"/>
        <v>technology</v>
      </c>
      <c r="R2728" t="str">
        <f t="shared" si="257"/>
        <v>hardware</v>
      </c>
      <c r="S2728" s="10">
        <f t="shared" si="255"/>
        <v>42452.246655092589</v>
      </c>
      <c r="T2728" s="10">
        <f t="shared" si="256"/>
        <v>42482.246655092589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493.21000000000004</v>
      </c>
      <c r="P2729" s="5">
        <f t="shared" si="253"/>
        <v>69.760961810466767</v>
      </c>
      <c r="Q2729" t="str">
        <f t="shared" si="254"/>
        <v>technology</v>
      </c>
      <c r="R2729" t="str">
        <f t="shared" si="257"/>
        <v>hardware</v>
      </c>
      <c r="S2729" s="10">
        <f t="shared" si="255"/>
        <v>42198.343321759261</v>
      </c>
      <c r="T2729" s="10">
        <f t="shared" si="256"/>
        <v>42223.343321759261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201.82666666666668</v>
      </c>
      <c r="P2730" s="5">
        <f t="shared" si="253"/>
        <v>77.229591836734699</v>
      </c>
      <c r="Q2730" t="str">
        <f t="shared" si="254"/>
        <v>technology</v>
      </c>
      <c r="R2730" t="str">
        <f t="shared" si="257"/>
        <v>hardware</v>
      </c>
      <c r="S2730" s="10">
        <f t="shared" si="255"/>
        <v>42333.266597222224</v>
      </c>
      <c r="T2730" s="10">
        <f t="shared" si="256"/>
        <v>42368.266597222224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5">
        <f t="shared" si="253"/>
        <v>340.56521739130437</v>
      </c>
      <c r="Q2731" t="str">
        <f t="shared" si="254"/>
        <v>technology</v>
      </c>
      <c r="R2731" t="str">
        <f t="shared" si="257"/>
        <v>hardware</v>
      </c>
      <c r="S2731" s="10">
        <f t="shared" si="255"/>
        <v>42094.907372685186</v>
      </c>
      <c r="T2731" s="10">
        <f t="shared" si="256"/>
        <v>42124.907372685186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5">
        <f t="shared" si="253"/>
        <v>67.417903225806455</v>
      </c>
      <c r="Q2732" t="str">
        <f t="shared" si="254"/>
        <v>technology</v>
      </c>
      <c r="R2732" t="str">
        <f t="shared" si="257"/>
        <v>hardware</v>
      </c>
      <c r="S2732" s="10">
        <f t="shared" si="255"/>
        <v>41351.208043981482</v>
      </c>
      <c r="T2732" s="10">
        <f t="shared" si="256"/>
        <v>41386.208043981482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5">
        <f t="shared" si="253"/>
        <v>845.70270270270271</v>
      </c>
      <c r="Q2733" t="str">
        <f t="shared" si="254"/>
        <v>technology</v>
      </c>
      <c r="R2733" t="str">
        <f t="shared" si="257"/>
        <v>hardware</v>
      </c>
      <c r="S2733" s="10">
        <f t="shared" si="255"/>
        <v>41872.192384259259</v>
      </c>
      <c r="T2733" s="10">
        <f t="shared" si="256"/>
        <v>41929.833333333328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5">
        <f t="shared" si="253"/>
        <v>97.191780821917803</v>
      </c>
      <c r="Q2734" t="str">
        <f t="shared" si="254"/>
        <v>technology</v>
      </c>
      <c r="R2734" t="str">
        <f t="shared" si="257"/>
        <v>hardware</v>
      </c>
      <c r="S2734" s="10">
        <f t="shared" si="255"/>
        <v>41389.474861111106</v>
      </c>
      <c r="T2734" s="10">
        <f t="shared" si="256"/>
        <v>41421.666666666664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5">
        <f t="shared" si="253"/>
        <v>451.84033613445376</v>
      </c>
      <c r="Q2735" t="str">
        <f t="shared" si="254"/>
        <v>technology</v>
      </c>
      <c r="R2735" t="str">
        <f t="shared" si="257"/>
        <v>hardware</v>
      </c>
      <c r="S2735" s="10">
        <f t="shared" si="255"/>
        <v>42043.939513888887</v>
      </c>
      <c r="T2735" s="10">
        <f t="shared" si="256"/>
        <v>42103.897847222215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2260300</v>
      </c>
      <c r="P2736" s="5">
        <f t="shared" si="253"/>
        <v>138.66871165644173</v>
      </c>
      <c r="Q2736" t="str">
        <f t="shared" si="254"/>
        <v>technology</v>
      </c>
      <c r="R2736" t="str">
        <f t="shared" si="257"/>
        <v>hardware</v>
      </c>
      <c r="S2736" s="10">
        <f t="shared" si="255"/>
        <v>42626.335555555554</v>
      </c>
      <c r="T2736" s="10">
        <f t="shared" si="256"/>
        <v>42656.582638888889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978.13466666666682</v>
      </c>
      <c r="P2737" s="5">
        <f t="shared" si="253"/>
        <v>21.640147492625371</v>
      </c>
      <c r="Q2737" t="str">
        <f t="shared" si="254"/>
        <v>technology</v>
      </c>
      <c r="R2737" t="str">
        <f t="shared" si="257"/>
        <v>hardware</v>
      </c>
      <c r="S2737" s="10">
        <f t="shared" si="255"/>
        <v>41315.787615740737</v>
      </c>
      <c r="T2737" s="10">
        <f t="shared" si="256"/>
        <v>41346.5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v>
      </c>
      <c r="P2738" s="5">
        <f t="shared" si="253"/>
        <v>169.51724137931035</v>
      </c>
      <c r="Q2738" t="str">
        <f t="shared" si="254"/>
        <v>technology</v>
      </c>
      <c r="R2738" t="str">
        <f t="shared" si="257"/>
        <v>hardware</v>
      </c>
      <c r="S2738" s="10">
        <f t="shared" si="255"/>
        <v>41722.333020833328</v>
      </c>
      <c r="T2738" s="10">
        <f t="shared" si="256"/>
        <v>41752.333020833328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v>
      </c>
      <c r="P2739" s="5">
        <f t="shared" si="253"/>
        <v>161.88210526315791</v>
      </c>
      <c r="Q2739" t="str">
        <f t="shared" si="254"/>
        <v>technology</v>
      </c>
      <c r="R2739" t="str">
        <f t="shared" si="257"/>
        <v>hardware</v>
      </c>
      <c r="S2739" s="10">
        <f t="shared" si="255"/>
        <v>41611.584340277775</v>
      </c>
      <c r="T2739" s="10">
        <f t="shared" si="256"/>
        <v>41654.458333333328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5">
        <f t="shared" si="253"/>
        <v>493.13333333333333</v>
      </c>
      <c r="Q2740" t="str">
        <f t="shared" si="254"/>
        <v>technology</v>
      </c>
      <c r="R2740" t="str">
        <f t="shared" si="257"/>
        <v>hardware</v>
      </c>
      <c r="S2740" s="10">
        <f t="shared" si="255"/>
        <v>42619.810231481482</v>
      </c>
      <c r="T2740" s="10">
        <f t="shared" si="256"/>
        <v>42679.810231481482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384.09090909090907</v>
      </c>
      <c r="P2741" s="5">
        <f t="shared" si="253"/>
        <v>22.120418848167539</v>
      </c>
      <c r="Q2741" t="str">
        <f t="shared" si="254"/>
        <v>technology</v>
      </c>
      <c r="R2741" t="str">
        <f t="shared" si="257"/>
        <v>hardware</v>
      </c>
      <c r="S2741" s="10">
        <f t="shared" si="255"/>
        <v>41719.554594907408</v>
      </c>
      <c r="T2741" s="10">
        <f t="shared" si="256"/>
        <v>41764.554594907408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5">
        <f t="shared" si="253"/>
        <v>18.235294117647058</v>
      </c>
      <c r="Q2742" t="str">
        <f t="shared" si="254"/>
        <v>technology</v>
      </c>
      <c r="R2742" t="str">
        <f t="shared" si="257"/>
        <v>hardware</v>
      </c>
      <c r="S2742" s="10">
        <f t="shared" si="255"/>
        <v>42044.698518518511</v>
      </c>
      <c r="T2742" s="10">
        <f t="shared" si="256"/>
        <v>42074.656851851854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0.43750000000000006</v>
      </c>
      <c r="P2743" s="5">
        <f t="shared" si="253"/>
        <v>8.75</v>
      </c>
      <c r="Q2743" t="str">
        <f t="shared" si="254"/>
        <v>publishing</v>
      </c>
      <c r="R2743" t="str">
        <f t="shared" si="257"/>
        <v>children's books</v>
      </c>
      <c r="S2743" s="10">
        <f t="shared" si="255"/>
        <v>41911.324097222219</v>
      </c>
      <c r="T2743" s="10">
        <f t="shared" si="256"/>
        <v>41931.754861111105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29.24</v>
      </c>
      <c r="P2744" s="5">
        <f t="shared" si="253"/>
        <v>40.611111111111114</v>
      </c>
      <c r="Q2744" t="str">
        <f t="shared" si="254"/>
        <v>publishing</v>
      </c>
      <c r="R2744" t="str">
        <f t="shared" si="257"/>
        <v>children's books</v>
      </c>
      <c r="S2744" s="10">
        <f t="shared" si="255"/>
        <v>41030.386423611111</v>
      </c>
      <c r="T2744" s="10">
        <f t="shared" si="256"/>
        <v>41044.386423611111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5">
        <f t="shared" si="253"/>
        <v>0</v>
      </c>
      <c r="Q2745" t="str">
        <f t="shared" si="254"/>
        <v>publishing</v>
      </c>
      <c r="R2745" t="str">
        <f t="shared" si="257"/>
        <v>children's books</v>
      </c>
      <c r="S2745" s="10">
        <f t="shared" si="255"/>
        <v>42631.995451388888</v>
      </c>
      <c r="T2745" s="10">
        <f t="shared" si="256"/>
        <v>42661.995451388888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5.21875</v>
      </c>
      <c r="P2746" s="5">
        <f t="shared" si="253"/>
        <v>37.954545454545453</v>
      </c>
      <c r="Q2746" t="str">
        <f t="shared" si="254"/>
        <v>publishing</v>
      </c>
      <c r="R2746" t="str">
        <f t="shared" si="257"/>
        <v>children's books</v>
      </c>
      <c r="S2746" s="10">
        <f t="shared" si="255"/>
        <v>40937.729143518518</v>
      </c>
      <c r="T2746" s="10">
        <f t="shared" si="256"/>
        <v>40967.729143518518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21.887499999999999</v>
      </c>
      <c r="P2747" s="5">
        <f t="shared" si="253"/>
        <v>35.734693877551024</v>
      </c>
      <c r="Q2747" t="str">
        <f t="shared" si="254"/>
        <v>publishing</v>
      </c>
      <c r="R2747" t="str">
        <f t="shared" si="257"/>
        <v>children's books</v>
      </c>
      <c r="S2747" s="10">
        <f t="shared" si="255"/>
        <v>41044.654722222222</v>
      </c>
      <c r="T2747" s="10">
        <f t="shared" si="256"/>
        <v>41104.654722222222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26.700000000000003</v>
      </c>
      <c r="P2748" s="5">
        <f t="shared" si="253"/>
        <v>42.157894736842103</v>
      </c>
      <c r="Q2748" t="str">
        <f t="shared" si="254"/>
        <v>publishing</v>
      </c>
      <c r="R2748" t="str">
        <f t="shared" si="257"/>
        <v>children's books</v>
      </c>
      <c r="S2748" s="10">
        <f t="shared" si="255"/>
        <v>41850.44804398148</v>
      </c>
      <c r="T2748" s="10">
        <f t="shared" si="256"/>
        <v>41880.44804398148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28.000000000000004</v>
      </c>
      <c r="P2749" s="5">
        <f t="shared" si="253"/>
        <v>35</v>
      </c>
      <c r="Q2749" t="str">
        <f t="shared" si="254"/>
        <v>publishing</v>
      </c>
      <c r="R2749" t="str">
        <f t="shared" si="257"/>
        <v>children's books</v>
      </c>
      <c r="S2749" s="10">
        <f t="shared" si="255"/>
        <v>41044.314780092594</v>
      </c>
      <c r="T2749" s="10">
        <f t="shared" si="256"/>
        <v>41075.798611111109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v>
      </c>
      <c r="P2750" s="5">
        <f t="shared" si="253"/>
        <v>13.25</v>
      </c>
      <c r="Q2750" t="str">
        <f t="shared" si="254"/>
        <v>publishing</v>
      </c>
      <c r="R2750" t="str">
        <f t="shared" si="257"/>
        <v>children's books</v>
      </c>
      <c r="S2750" s="10">
        <f t="shared" si="255"/>
        <v>42585.377337962964</v>
      </c>
      <c r="T2750" s="10">
        <f t="shared" si="256"/>
        <v>42615.377337962964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v>
      </c>
      <c r="P2751" s="5">
        <f t="shared" si="253"/>
        <v>55</v>
      </c>
      <c r="Q2751" t="str">
        <f t="shared" si="254"/>
        <v>publishing</v>
      </c>
      <c r="R2751" t="str">
        <f t="shared" si="257"/>
        <v>children's books</v>
      </c>
      <c r="S2751" s="10">
        <f t="shared" si="255"/>
        <v>42068.46570601852</v>
      </c>
      <c r="T2751" s="10">
        <f t="shared" si="256"/>
        <v>42098.424039351848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5">
        <f t="shared" si="253"/>
        <v>0</v>
      </c>
      <c r="Q2752" t="str">
        <f t="shared" si="254"/>
        <v>publishing</v>
      </c>
      <c r="R2752" t="str">
        <f t="shared" si="257"/>
        <v>children's books</v>
      </c>
      <c r="S2752" s="10">
        <f t="shared" si="255"/>
        <v>41078.56649305555</v>
      </c>
      <c r="T2752" s="10">
        <f t="shared" si="256"/>
        <v>41090.5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5">
        <f t="shared" si="253"/>
        <v>0</v>
      </c>
      <c r="Q2753" t="str">
        <f t="shared" si="254"/>
        <v>publishing</v>
      </c>
      <c r="R2753" t="str">
        <f t="shared" si="257"/>
        <v>children's books</v>
      </c>
      <c r="S2753" s="10">
        <f t="shared" si="255"/>
        <v>41747.553726851853</v>
      </c>
      <c r="T2753" s="10">
        <f t="shared" si="256"/>
        <v>41807.553726851853</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11.458333333333332</v>
      </c>
      <c r="P2754" s="5">
        <f t="shared" si="253"/>
        <v>39.285714285714285</v>
      </c>
      <c r="Q2754" t="str">
        <f t="shared" si="254"/>
        <v>publishing</v>
      </c>
      <c r="R2754" t="str">
        <f t="shared" si="257"/>
        <v>children's books</v>
      </c>
      <c r="S2754" s="10">
        <f t="shared" si="255"/>
        <v>40855.431759259256</v>
      </c>
      <c r="T2754" s="10">
        <f t="shared" si="256"/>
        <v>40895.431759259256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E2755/D2755*100</f>
        <v>19</v>
      </c>
      <c r="P2755" s="5">
        <f t="shared" ref="P2755:P2818" si="259">IFERROR(E2755/L2755,0)</f>
        <v>47.5</v>
      </c>
      <c r="Q2755" t="str">
        <f t="shared" ref="Q2755:Q2818" si="260">LEFT(N2755,SEARCH("/",N2755)-1)</f>
        <v>publishing</v>
      </c>
      <c r="R2755" t="str">
        <f t="shared" si="257"/>
        <v>children's books</v>
      </c>
      <c r="S2755" s="10">
        <f t="shared" ref="S2755:S2818" si="261">J2755/60/60/24+DATE(1970,1,1)-8/24</f>
        <v>41117.567395833328</v>
      </c>
      <c r="T2755" s="10">
        <f t="shared" ref="T2755:T2818" si="262">I2755/60/60/24+DATE(1970,1,1)-8/24</f>
        <v>41147.567395833328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5">
        <f t="shared" si="259"/>
        <v>0</v>
      </c>
      <c r="Q2756" t="str">
        <f t="shared" si="260"/>
        <v>publishing</v>
      </c>
      <c r="R2756" t="str">
        <f t="shared" ref="R2756:R2819" si="263">RIGHT(N2756,LEN(N2756)-SEARCH("/",N2756))</f>
        <v>children's books</v>
      </c>
      <c r="S2756" s="10">
        <f t="shared" si="261"/>
        <v>41863.302673611113</v>
      </c>
      <c r="T2756" s="10">
        <f t="shared" si="262"/>
        <v>41893.302673611113</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52</v>
      </c>
      <c r="P2757" s="5">
        <f t="shared" si="259"/>
        <v>17.333333333333332</v>
      </c>
      <c r="Q2757" t="str">
        <f t="shared" si="260"/>
        <v>publishing</v>
      </c>
      <c r="R2757" t="str">
        <f t="shared" si="263"/>
        <v>children's books</v>
      </c>
      <c r="S2757" s="10">
        <f t="shared" si="261"/>
        <v>42072.457488425927</v>
      </c>
      <c r="T2757" s="10">
        <f t="shared" si="262"/>
        <v>42102.457488425927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10.48</v>
      </c>
      <c r="P2758" s="5">
        <f t="shared" si="259"/>
        <v>31.757575757575758</v>
      </c>
      <c r="Q2758" t="str">
        <f t="shared" si="260"/>
        <v>publishing</v>
      </c>
      <c r="R2758" t="str">
        <f t="shared" si="263"/>
        <v>children's books</v>
      </c>
      <c r="S2758" s="10">
        <f t="shared" si="261"/>
        <v>41620.567141203705</v>
      </c>
      <c r="T2758" s="10">
        <f t="shared" si="262"/>
        <v>41650.567141203705</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0.66666666666666674</v>
      </c>
      <c r="P2759" s="5">
        <f t="shared" si="259"/>
        <v>5</v>
      </c>
      <c r="Q2759" t="str">
        <f t="shared" si="260"/>
        <v>publishing</v>
      </c>
      <c r="R2759" t="str">
        <f t="shared" si="263"/>
        <v>children's books</v>
      </c>
      <c r="S2759" s="10">
        <f t="shared" si="261"/>
        <v>42573.323287037034</v>
      </c>
      <c r="T2759" s="10">
        <f t="shared" si="262"/>
        <v>42588.323287037034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11.700000000000001</v>
      </c>
      <c r="P2760" s="5">
        <f t="shared" si="259"/>
        <v>39</v>
      </c>
      <c r="Q2760" t="str">
        <f t="shared" si="260"/>
        <v>publishing</v>
      </c>
      <c r="R2760" t="str">
        <f t="shared" si="263"/>
        <v>children's books</v>
      </c>
      <c r="S2760" s="10">
        <f t="shared" si="261"/>
        <v>42639.10859953703</v>
      </c>
      <c r="T2760" s="10">
        <f t="shared" si="262"/>
        <v>42653.10859953703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10.5</v>
      </c>
      <c r="P2761" s="5">
        <f t="shared" si="259"/>
        <v>52.5</v>
      </c>
      <c r="Q2761" t="str">
        <f t="shared" si="260"/>
        <v>publishing</v>
      </c>
      <c r="R2761" t="str">
        <f t="shared" si="263"/>
        <v>children's books</v>
      </c>
      <c r="S2761" s="10">
        <f t="shared" si="261"/>
        <v>42524.033171296294</v>
      </c>
      <c r="T2761" s="10">
        <f t="shared" si="262"/>
        <v>42567.033171296294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5">
        <f t="shared" si="259"/>
        <v>0</v>
      </c>
      <c r="Q2762" t="str">
        <f t="shared" si="260"/>
        <v>publishing</v>
      </c>
      <c r="R2762" t="str">
        <f t="shared" si="263"/>
        <v>children's books</v>
      </c>
      <c r="S2762" s="10">
        <f t="shared" si="261"/>
        <v>41415.127986111111</v>
      </c>
      <c r="T2762" s="10">
        <f t="shared" si="262"/>
        <v>41445.127986111111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0.72</v>
      </c>
      <c r="P2763" s="5">
        <f t="shared" si="259"/>
        <v>9</v>
      </c>
      <c r="Q2763" t="str">
        <f t="shared" si="260"/>
        <v>publishing</v>
      </c>
      <c r="R2763" t="str">
        <f t="shared" si="263"/>
        <v>children's books</v>
      </c>
      <c r="S2763" s="10">
        <f t="shared" si="261"/>
        <v>41246.73024305555</v>
      </c>
      <c r="T2763" s="10">
        <f t="shared" si="262"/>
        <v>41276.73024305555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0.76923076923076927</v>
      </c>
      <c r="P2764" s="5">
        <f t="shared" si="259"/>
        <v>25</v>
      </c>
      <c r="Q2764" t="str">
        <f t="shared" si="260"/>
        <v>publishing</v>
      </c>
      <c r="R2764" t="str">
        <f t="shared" si="263"/>
        <v>children's books</v>
      </c>
      <c r="S2764" s="10">
        <f t="shared" si="261"/>
        <v>40926.703645833331</v>
      </c>
      <c r="T2764" s="10">
        <f t="shared" si="262"/>
        <v>40986.661979166667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0.22842639593908631</v>
      </c>
      <c r="P2765" s="5">
        <f t="shared" si="259"/>
        <v>30</v>
      </c>
      <c r="Q2765" t="str">
        <f t="shared" si="260"/>
        <v>publishing</v>
      </c>
      <c r="R2765" t="str">
        <f t="shared" si="263"/>
        <v>children's books</v>
      </c>
      <c r="S2765" s="10">
        <f t="shared" si="261"/>
        <v>41373.246342592589</v>
      </c>
      <c r="T2765" s="10">
        <f t="shared" si="262"/>
        <v>41418.246342592589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v>
      </c>
      <c r="P2766" s="5">
        <f t="shared" si="259"/>
        <v>11.25</v>
      </c>
      <c r="Q2766" t="str">
        <f t="shared" si="260"/>
        <v>publishing</v>
      </c>
      <c r="R2766" t="str">
        <f t="shared" si="263"/>
        <v>children's books</v>
      </c>
      <c r="S2766" s="10">
        <f t="shared" si="261"/>
        <v>41029.958692129629</v>
      </c>
      <c r="T2766" s="10">
        <f t="shared" si="262"/>
        <v>41059.458333333328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5">
        <f t="shared" si="259"/>
        <v>0</v>
      </c>
      <c r="Q2767" t="str">
        <f t="shared" si="260"/>
        <v>publishing</v>
      </c>
      <c r="R2767" t="str">
        <f t="shared" si="263"/>
        <v>children's books</v>
      </c>
      <c r="S2767" s="10">
        <f t="shared" si="261"/>
        <v>41194.245694444442</v>
      </c>
      <c r="T2767" s="10">
        <f t="shared" si="262"/>
        <v>41210.245694444442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2</v>
      </c>
      <c r="P2768" s="5">
        <f t="shared" si="259"/>
        <v>25</v>
      </c>
      <c r="Q2768" t="str">
        <f t="shared" si="260"/>
        <v>publishing</v>
      </c>
      <c r="R2768" t="str">
        <f t="shared" si="263"/>
        <v>children's books</v>
      </c>
      <c r="S2768" s="10">
        <f t="shared" si="261"/>
        <v>40736.334699074068</v>
      </c>
      <c r="T2768" s="10">
        <f t="shared" si="262"/>
        <v>40766.334699074068</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0.85000000000000009</v>
      </c>
      <c r="P2769" s="5">
        <f t="shared" si="259"/>
        <v>11.333333333333334</v>
      </c>
      <c r="Q2769" t="str">
        <f t="shared" si="260"/>
        <v>publishing</v>
      </c>
      <c r="R2769" t="str">
        <f t="shared" si="263"/>
        <v>children's books</v>
      </c>
      <c r="S2769" s="10">
        <f t="shared" si="261"/>
        <v>42172.625578703701</v>
      </c>
      <c r="T2769" s="10">
        <f t="shared" si="262"/>
        <v>42232.625578703701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14.314285714285715</v>
      </c>
      <c r="P2770" s="5">
        <f t="shared" si="259"/>
        <v>29.470588235294116</v>
      </c>
      <c r="Q2770" t="str">
        <f t="shared" si="260"/>
        <v>publishing</v>
      </c>
      <c r="R2770" t="str">
        <f t="shared" si="263"/>
        <v>children's books</v>
      </c>
      <c r="S2770" s="10">
        <f t="shared" si="261"/>
        <v>40967.2815162037</v>
      </c>
      <c r="T2770" s="10">
        <f t="shared" si="262"/>
        <v>40997.239849537036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0.25</v>
      </c>
      <c r="P2771" s="5">
        <f t="shared" si="259"/>
        <v>1</v>
      </c>
      <c r="Q2771" t="str">
        <f t="shared" si="260"/>
        <v>publishing</v>
      </c>
      <c r="R2771" t="str">
        <f t="shared" si="263"/>
        <v>children's books</v>
      </c>
      <c r="S2771" s="10">
        <f t="shared" si="261"/>
        <v>41745.492939814809</v>
      </c>
      <c r="T2771" s="10">
        <f t="shared" si="262"/>
        <v>41795.492939814809</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10.411249999999999</v>
      </c>
      <c r="P2772" s="5">
        <f t="shared" si="259"/>
        <v>63.098484848484851</v>
      </c>
      <c r="Q2772" t="str">
        <f t="shared" si="260"/>
        <v>publishing</v>
      </c>
      <c r="R2772" t="str">
        <f t="shared" si="263"/>
        <v>children's books</v>
      </c>
      <c r="S2772" s="10">
        <f t="shared" si="261"/>
        <v>41686.371874999997</v>
      </c>
      <c r="T2772" s="10">
        <f t="shared" si="262"/>
        <v>41716.330208333333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5">
        <f t="shared" si="259"/>
        <v>0</v>
      </c>
      <c r="Q2773" t="str">
        <f t="shared" si="260"/>
        <v>publishing</v>
      </c>
      <c r="R2773" t="str">
        <f t="shared" si="263"/>
        <v>children's books</v>
      </c>
      <c r="S2773" s="10">
        <f t="shared" si="261"/>
        <v>41257.198379629626</v>
      </c>
      <c r="T2773" s="10">
        <f t="shared" si="262"/>
        <v>41306.375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5">
        <f t="shared" si="259"/>
        <v>0</v>
      </c>
      <c r="Q2774" t="str">
        <f t="shared" si="260"/>
        <v>publishing</v>
      </c>
      <c r="R2774" t="str">
        <f t="shared" si="263"/>
        <v>children's books</v>
      </c>
      <c r="S2774" s="10">
        <f t="shared" si="261"/>
        <v>41537.535810185182</v>
      </c>
      <c r="T2774" s="10">
        <f t="shared" si="262"/>
        <v>41552.535810185182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0.18867924528301888</v>
      </c>
      <c r="P2775" s="5">
        <f t="shared" si="259"/>
        <v>1</v>
      </c>
      <c r="Q2775" t="str">
        <f t="shared" si="260"/>
        <v>publishing</v>
      </c>
      <c r="R2775" t="str">
        <f t="shared" si="263"/>
        <v>children's books</v>
      </c>
      <c r="S2775" s="10">
        <f t="shared" si="261"/>
        <v>42474.531493055554</v>
      </c>
      <c r="T2775" s="10">
        <f t="shared" si="262"/>
        <v>42484.531493055554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14.249999999999998</v>
      </c>
      <c r="P2776" s="5">
        <f t="shared" si="259"/>
        <v>43.846153846153847</v>
      </c>
      <c r="Q2776" t="str">
        <f t="shared" si="260"/>
        <v>publishing</v>
      </c>
      <c r="R2776" t="str">
        <f t="shared" si="263"/>
        <v>children's books</v>
      </c>
      <c r="S2776" s="10">
        <f t="shared" si="261"/>
        <v>41310.793148148143</v>
      </c>
      <c r="T2776" s="10">
        <f t="shared" si="262"/>
        <v>41340.793148148143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3</v>
      </c>
      <c r="P2777" s="5">
        <f t="shared" si="259"/>
        <v>75</v>
      </c>
      <c r="Q2777" t="str">
        <f t="shared" si="260"/>
        <v>publishing</v>
      </c>
      <c r="R2777" t="str">
        <f t="shared" si="263"/>
        <v>children's books</v>
      </c>
      <c r="S2777" s="10">
        <f t="shared" si="261"/>
        <v>40862.680023148147</v>
      </c>
      <c r="T2777" s="10">
        <f t="shared" si="262"/>
        <v>40892.680023148147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7.8809523809523814</v>
      </c>
      <c r="P2778" s="5">
        <f t="shared" si="259"/>
        <v>45.972222222222221</v>
      </c>
      <c r="Q2778" t="str">
        <f t="shared" si="260"/>
        <v>publishing</v>
      </c>
      <c r="R2778" t="str">
        <f t="shared" si="263"/>
        <v>children's books</v>
      </c>
      <c r="S2778" s="10">
        <f t="shared" si="261"/>
        <v>42135.963842592588</v>
      </c>
      <c r="T2778" s="10">
        <f t="shared" si="262"/>
        <v>42166.963842592588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0.33333333333333337</v>
      </c>
      <c r="P2779" s="5">
        <f t="shared" si="259"/>
        <v>10</v>
      </c>
      <c r="Q2779" t="str">
        <f t="shared" si="260"/>
        <v>publishing</v>
      </c>
      <c r="R2779" t="str">
        <f t="shared" si="263"/>
        <v>children's books</v>
      </c>
      <c r="S2779" s="10">
        <f t="shared" si="261"/>
        <v>42172.335694444446</v>
      </c>
      <c r="T2779" s="10">
        <f t="shared" si="262"/>
        <v>42202.335694444446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25.545454545454543</v>
      </c>
      <c r="P2780" s="5">
        <f t="shared" si="259"/>
        <v>93.666666666666671</v>
      </c>
      <c r="Q2780" t="str">
        <f t="shared" si="260"/>
        <v>publishing</v>
      </c>
      <c r="R2780" t="str">
        <f t="shared" si="263"/>
        <v>children's books</v>
      </c>
      <c r="S2780" s="10">
        <f t="shared" si="261"/>
        <v>41846.644745370366</v>
      </c>
      <c r="T2780" s="10">
        <f t="shared" si="262"/>
        <v>41876.644745370366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v>
      </c>
      <c r="P2781" s="5">
        <f t="shared" si="259"/>
        <v>53</v>
      </c>
      <c r="Q2781" t="str">
        <f t="shared" si="260"/>
        <v>publishing</v>
      </c>
      <c r="R2781" t="str">
        <f t="shared" si="263"/>
        <v>children's books</v>
      </c>
      <c r="S2781" s="10">
        <f t="shared" si="261"/>
        <v>42300.252557870372</v>
      </c>
      <c r="T2781" s="10">
        <f t="shared" si="262"/>
        <v>42330.294224537036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5">
        <f t="shared" si="259"/>
        <v>0</v>
      </c>
      <c r="Q2782" t="str">
        <f t="shared" si="260"/>
        <v>publishing</v>
      </c>
      <c r="R2782" t="str">
        <f t="shared" si="263"/>
        <v>children's books</v>
      </c>
      <c r="S2782" s="10">
        <f t="shared" si="261"/>
        <v>42774.114444444444</v>
      </c>
      <c r="T2782" s="10">
        <f t="shared" si="262"/>
        <v>42804.114444444444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5">
        <f t="shared" si="259"/>
        <v>47</v>
      </c>
      <c r="Q2783" t="str">
        <f t="shared" si="260"/>
        <v>theater</v>
      </c>
      <c r="R2783" t="str">
        <f t="shared" si="263"/>
        <v>plays</v>
      </c>
      <c r="S2783" s="10">
        <f t="shared" si="261"/>
        <v>42018.608263888884</v>
      </c>
      <c r="T2783" s="10">
        <f t="shared" si="262"/>
        <v>42046.958333333336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120</v>
      </c>
      <c r="P2784" s="5">
        <f t="shared" si="259"/>
        <v>66.666666666666671</v>
      </c>
      <c r="Q2784" t="str">
        <f t="shared" si="260"/>
        <v>theater</v>
      </c>
      <c r="R2784" t="str">
        <f t="shared" si="263"/>
        <v>plays</v>
      </c>
      <c r="S2784" s="10">
        <f t="shared" si="261"/>
        <v>42026.591643518514</v>
      </c>
      <c r="T2784" s="10">
        <f t="shared" si="262"/>
        <v>42051.874305555553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5">
        <f t="shared" si="259"/>
        <v>18.770491803278688</v>
      </c>
      <c r="Q2785" t="str">
        <f t="shared" si="260"/>
        <v>theater</v>
      </c>
      <c r="R2785" t="str">
        <f t="shared" si="263"/>
        <v>plays</v>
      </c>
      <c r="S2785" s="10">
        <f t="shared" si="261"/>
        <v>42103.201921296299</v>
      </c>
      <c r="T2785" s="10">
        <f t="shared" si="262"/>
        <v>42117.201921296299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5">
        <f t="shared" si="259"/>
        <v>66.111111111111114</v>
      </c>
      <c r="Q2786" t="str">
        <f t="shared" si="260"/>
        <v>theater</v>
      </c>
      <c r="R2786" t="str">
        <f t="shared" si="263"/>
        <v>plays</v>
      </c>
      <c r="S2786" s="10">
        <f t="shared" si="261"/>
        <v>41920.454201388886</v>
      </c>
      <c r="T2786" s="10">
        <f t="shared" si="262"/>
        <v>41941.454201388886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104.67999999999999</v>
      </c>
      <c r="P2787" s="5">
        <f t="shared" si="259"/>
        <v>36.859154929577464</v>
      </c>
      <c r="Q2787" t="str">
        <f t="shared" si="260"/>
        <v>theater</v>
      </c>
      <c r="R2787" t="str">
        <f t="shared" si="263"/>
        <v>plays</v>
      </c>
      <c r="S2787" s="10">
        <f t="shared" si="261"/>
        <v>42557.856099537035</v>
      </c>
      <c r="T2787" s="10">
        <f t="shared" si="262"/>
        <v>42587.541666666664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5">
        <f t="shared" si="259"/>
        <v>39.810810810810814</v>
      </c>
      <c r="Q2788" t="str">
        <f t="shared" si="260"/>
        <v>theater</v>
      </c>
      <c r="R2788" t="str">
        <f t="shared" si="263"/>
        <v>plays</v>
      </c>
      <c r="S2788" s="10">
        <f t="shared" si="261"/>
        <v>41815.235879629625</v>
      </c>
      <c r="T2788" s="10">
        <f t="shared" si="262"/>
        <v>41829.235879629625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v>
      </c>
      <c r="P2789" s="5">
        <f t="shared" si="259"/>
        <v>31.5</v>
      </c>
      <c r="Q2789" t="str">
        <f t="shared" si="260"/>
        <v>theater</v>
      </c>
      <c r="R2789" t="str">
        <f t="shared" si="263"/>
        <v>plays</v>
      </c>
      <c r="S2789" s="10">
        <f t="shared" si="261"/>
        <v>41807.865185185183</v>
      </c>
      <c r="T2789" s="10">
        <f t="shared" si="262"/>
        <v>41837.865185185183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5">
        <f t="shared" si="259"/>
        <v>102.5</v>
      </c>
      <c r="Q2790" t="str">
        <f t="shared" si="260"/>
        <v>theater</v>
      </c>
      <c r="R2790" t="str">
        <f t="shared" si="263"/>
        <v>plays</v>
      </c>
      <c r="S2790" s="10">
        <f t="shared" si="261"/>
        <v>42550.368553240733</v>
      </c>
      <c r="T2790" s="10">
        <f t="shared" si="262"/>
        <v>42580.368553240733</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5">
        <f t="shared" si="259"/>
        <v>126.45833333333333</v>
      </c>
      <c r="Q2791" t="str">
        <f t="shared" si="260"/>
        <v>theater</v>
      </c>
      <c r="R2791" t="str">
        <f t="shared" si="263"/>
        <v>plays</v>
      </c>
      <c r="S2791" s="10">
        <f t="shared" si="261"/>
        <v>42055.679791666662</v>
      </c>
      <c r="T2791" s="10">
        <f t="shared" si="262"/>
        <v>42074.833333333336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105.33333333333333</v>
      </c>
      <c r="P2792" s="5">
        <f t="shared" si="259"/>
        <v>47.878787878787875</v>
      </c>
      <c r="Q2792" t="str">
        <f t="shared" si="260"/>
        <v>theater</v>
      </c>
      <c r="R2792" t="str">
        <f t="shared" si="263"/>
        <v>plays</v>
      </c>
      <c r="S2792" s="10">
        <f t="shared" si="261"/>
        <v>42016.605358796289</v>
      </c>
      <c r="T2792" s="10">
        <f t="shared" si="262"/>
        <v>42046.605358796289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5">
        <f t="shared" si="259"/>
        <v>73.214285714285708</v>
      </c>
      <c r="Q2793" t="str">
        <f t="shared" si="260"/>
        <v>theater</v>
      </c>
      <c r="R2793" t="str">
        <f t="shared" si="263"/>
        <v>plays</v>
      </c>
      <c r="S2793" s="10">
        <f t="shared" si="261"/>
        <v>42591.566655092589</v>
      </c>
      <c r="T2793" s="10">
        <f t="shared" si="262"/>
        <v>42621.833333333336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5">
        <f t="shared" si="259"/>
        <v>89.666666666666671</v>
      </c>
      <c r="Q2794" t="str">
        <f t="shared" si="260"/>
        <v>theater</v>
      </c>
      <c r="R2794" t="str">
        <f t="shared" si="263"/>
        <v>plays</v>
      </c>
      <c r="S2794" s="10">
        <f t="shared" si="261"/>
        <v>42182.897673611107</v>
      </c>
      <c r="T2794" s="10">
        <f t="shared" si="262"/>
        <v>42227.897673611107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5">
        <f t="shared" si="259"/>
        <v>151.4623287671233</v>
      </c>
      <c r="Q2795" t="str">
        <f t="shared" si="260"/>
        <v>theater</v>
      </c>
      <c r="R2795" t="str">
        <f t="shared" si="263"/>
        <v>plays</v>
      </c>
      <c r="S2795" s="10">
        <f t="shared" si="261"/>
        <v>42176.085706018515</v>
      </c>
      <c r="T2795" s="10">
        <f t="shared" si="262"/>
        <v>42206.085706018515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150</v>
      </c>
      <c r="P2796" s="5">
        <f t="shared" si="259"/>
        <v>25</v>
      </c>
      <c r="Q2796" t="str">
        <f t="shared" si="260"/>
        <v>theater</v>
      </c>
      <c r="R2796" t="str">
        <f t="shared" si="263"/>
        <v>plays</v>
      </c>
      <c r="S2796" s="10">
        <f t="shared" si="261"/>
        <v>42416.35832175926</v>
      </c>
      <c r="T2796" s="10">
        <f t="shared" si="262"/>
        <v>42432.458333333336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5">
        <f t="shared" si="259"/>
        <v>36.5</v>
      </c>
      <c r="Q2797" t="str">
        <f t="shared" si="260"/>
        <v>theater</v>
      </c>
      <c r="R2797" t="str">
        <f t="shared" si="263"/>
        <v>plays</v>
      </c>
      <c r="S2797" s="10">
        <f t="shared" si="261"/>
        <v>41780.192604166667</v>
      </c>
      <c r="T2797" s="10">
        <f t="shared" si="262"/>
        <v>41796.625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5">
        <f t="shared" si="259"/>
        <v>44</v>
      </c>
      <c r="Q2798" t="str">
        <f t="shared" si="260"/>
        <v>theater</v>
      </c>
      <c r="R2798" t="str">
        <f t="shared" si="263"/>
        <v>plays</v>
      </c>
      <c r="S2798" s="10">
        <f t="shared" si="261"/>
        <v>41795.194768518515</v>
      </c>
      <c r="T2798" s="10">
        <f t="shared" si="262"/>
        <v>41825.194768518515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102.64512500000001</v>
      </c>
      <c r="P2799" s="5">
        <f t="shared" si="259"/>
        <v>87.357553191489373</v>
      </c>
      <c r="Q2799" t="str">
        <f t="shared" si="260"/>
        <v>theater</v>
      </c>
      <c r="R2799" t="str">
        <f t="shared" si="263"/>
        <v>plays</v>
      </c>
      <c r="S2799" s="10">
        <f t="shared" si="261"/>
        <v>41798.606944444444</v>
      </c>
      <c r="T2799" s="10">
        <f t="shared" si="262"/>
        <v>41828.606944444444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5">
        <f t="shared" si="259"/>
        <v>36.474820143884891</v>
      </c>
      <c r="Q2800" t="str">
        <f t="shared" si="260"/>
        <v>theater</v>
      </c>
      <c r="R2800" t="str">
        <f t="shared" si="263"/>
        <v>plays</v>
      </c>
      <c r="S2800" s="10">
        <f t="shared" si="261"/>
        <v>42201.341678240737</v>
      </c>
      <c r="T2800" s="10">
        <f t="shared" si="262"/>
        <v>42216.333333333336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116.6348</v>
      </c>
      <c r="P2801" s="5">
        <f t="shared" si="259"/>
        <v>44.859538461538463</v>
      </c>
      <c r="Q2801" t="str">
        <f t="shared" si="260"/>
        <v>theater</v>
      </c>
      <c r="R2801" t="str">
        <f t="shared" si="263"/>
        <v>plays</v>
      </c>
      <c r="S2801" s="10">
        <f t="shared" si="261"/>
        <v>42506.93136574074</v>
      </c>
      <c r="T2801" s="10">
        <f t="shared" si="262"/>
        <v>42538.333333333336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5">
        <f t="shared" si="259"/>
        <v>42.903225806451616</v>
      </c>
      <c r="Q2802" t="str">
        <f t="shared" si="260"/>
        <v>theater</v>
      </c>
      <c r="R2802" t="str">
        <f t="shared" si="263"/>
        <v>plays</v>
      </c>
      <c r="S2802" s="10">
        <f t="shared" si="261"/>
        <v>41948.219513888886</v>
      </c>
      <c r="T2802" s="10">
        <f t="shared" si="262"/>
        <v>42008.219513888886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133.20000000000002</v>
      </c>
      <c r="P2803" s="5">
        <f t="shared" si="259"/>
        <v>51.230769230769234</v>
      </c>
      <c r="Q2803" t="str">
        <f t="shared" si="260"/>
        <v>theater</v>
      </c>
      <c r="R2803" t="str">
        <f t="shared" si="263"/>
        <v>plays</v>
      </c>
      <c r="S2803" s="10">
        <f t="shared" si="261"/>
        <v>41899.909826388888</v>
      </c>
      <c r="T2803" s="10">
        <f t="shared" si="262"/>
        <v>41922.125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5">
        <f t="shared" si="259"/>
        <v>33.944444444444443</v>
      </c>
      <c r="Q2804" t="str">
        <f t="shared" si="260"/>
        <v>theater</v>
      </c>
      <c r="R2804" t="str">
        <f t="shared" si="263"/>
        <v>plays</v>
      </c>
      <c r="S2804" s="10">
        <f t="shared" si="261"/>
        <v>42192.313738425924</v>
      </c>
      <c r="T2804" s="10">
        <f t="shared" si="262"/>
        <v>42222.313738425924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v>
      </c>
      <c r="P2805" s="5">
        <f t="shared" si="259"/>
        <v>90.744680851063833</v>
      </c>
      <c r="Q2805" t="str">
        <f t="shared" si="260"/>
        <v>theater</v>
      </c>
      <c r="R2805" t="str">
        <f t="shared" si="263"/>
        <v>plays</v>
      </c>
      <c r="S2805" s="10">
        <f t="shared" si="261"/>
        <v>42157.732361111113</v>
      </c>
      <c r="T2805" s="10">
        <f t="shared" si="262"/>
        <v>42200.666666666664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5">
        <f t="shared" si="259"/>
        <v>50</v>
      </c>
      <c r="Q2806" t="str">
        <f t="shared" si="260"/>
        <v>theater</v>
      </c>
      <c r="R2806" t="str">
        <f t="shared" si="263"/>
        <v>plays</v>
      </c>
      <c r="S2806" s="10">
        <f t="shared" si="261"/>
        <v>41881.120254629626</v>
      </c>
      <c r="T2806" s="10">
        <f t="shared" si="262"/>
        <v>41911.120254629626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5">
        <f t="shared" si="259"/>
        <v>24.444444444444443</v>
      </c>
      <c r="Q2807" t="str">
        <f t="shared" si="260"/>
        <v>theater</v>
      </c>
      <c r="R2807" t="str">
        <f t="shared" si="263"/>
        <v>plays</v>
      </c>
      <c r="S2807" s="10">
        <f t="shared" si="261"/>
        <v>42213.1721412037</v>
      </c>
      <c r="T2807" s="10">
        <f t="shared" si="262"/>
        <v>42238.1721412037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5">
        <f t="shared" si="259"/>
        <v>44.25</v>
      </c>
      <c r="Q2808" t="str">
        <f t="shared" si="260"/>
        <v>theater</v>
      </c>
      <c r="R2808" t="str">
        <f t="shared" si="263"/>
        <v>plays</v>
      </c>
      <c r="S2808" s="10">
        <f t="shared" si="261"/>
        <v>42184.933912037035</v>
      </c>
      <c r="T2808" s="10">
        <f t="shared" si="262"/>
        <v>42221.124999999993</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5">
        <f t="shared" si="259"/>
        <v>67.741935483870961</v>
      </c>
      <c r="Q2809" t="str">
        <f t="shared" si="260"/>
        <v>theater</v>
      </c>
      <c r="R2809" t="str">
        <f t="shared" si="263"/>
        <v>plays</v>
      </c>
      <c r="S2809" s="10">
        <f t="shared" si="261"/>
        <v>42154.539791666662</v>
      </c>
      <c r="T2809" s="10">
        <f t="shared" si="262"/>
        <v>42184.539791666662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100.24444444444444</v>
      </c>
      <c r="P2810" s="5">
        <f t="shared" si="259"/>
        <v>65.376811594202906</v>
      </c>
      <c r="Q2810" t="str">
        <f t="shared" si="260"/>
        <v>theater</v>
      </c>
      <c r="R2810" t="str">
        <f t="shared" si="263"/>
        <v>plays</v>
      </c>
      <c r="S2810" s="10">
        <f t="shared" si="261"/>
        <v>42208.513136574074</v>
      </c>
      <c r="T2810" s="10">
        <f t="shared" si="262"/>
        <v>42238.513136574074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5">
        <f t="shared" si="259"/>
        <v>121.9047619047619</v>
      </c>
      <c r="Q2811" t="str">
        <f t="shared" si="260"/>
        <v>theater</v>
      </c>
      <c r="R2811" t="str">
        <f t="shared" si="263"/>
        <v>plays</v>
      </c>
      <c r="S2811" s="10">
        <f t="shared" si="261"/>
        <v>42451.163483796299</v>
      </c>
      <c r="T2811" s="10">
        <f t="shared" si="262"/>
        <v>42459.277083333327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v>
      </c>
      <c r="P2812" s="5">
        <f t="shared" si="259"/>
        <v>47.456140350877192</v>
      </c>
      <c r="Q2812" t="str">
        <f t="shared" si="260"/>
        <v>theater</v>
      </c>
      <c r="R2812" t="str">
        <f t="shared" si="263"/>
        <v>plays</v>
      </c>
      <c r="S2812" s="10">
        <f t="shared" si="261"/>
        <v>41758.806296296294</v>
      </c>
      <c r="T2812" s="10">
        <f t="shared" si="262"/>
        <v>41790.832638888889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100.27</v>
      </c>
      <c r="P2813" s="5">
        <f t="shared" si="259"/>
        <v>92.842592592592595</v>
      </c>
      <c r="Q2813" t="str">
        <f t="shared" si="260"/>
        <v>theater</v>
      </c>
      <c r="R2813" t="str">
        <f t="shared" si="263"/>
        <v>plays</v>
      </c>
      <c r="S2813" s="10">
        <f t="shared" si="261"/>
        <v>42028.163229166668</v>
      </c>
      <c r="T2813" s="10">
        <f t="shared" si="262"/>
        <v>42058.163229166668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5">
        <f t="shared" si="259"/>
        <v>68.253012048192772</v>
      </c>
      <c r="Q2814" t="str">
        <f t="shared" si="260"/>
        <v>theater</v>
      </c>
      <c r="R2814" t="str">
        <f t="shared" si="263"/>
        <v>plays</v>
      </c>
      <c r="S2814" s="10">
        <f t="shared" si="261"/>
        <v>42054.410856481474</v>
      </c>
      <c r="T2814" s="10">
        <f t="shared" si="262"/>
        <v>42099.833333333336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5">
        <f t="shared" si="259"/>
        <v>37.209583333333335</v>
      </c>
      <c r="Q2815" t="str">
        <f t="shared" si="260"/>
        <v>theater</v>
      </c>
      <c r="R2815" t="str">
        <f t="shared" si="263"/>
        <v>plays</v>
      </c>
      <c r="S2815" s="10">
        <f t="shared" si="261"/>
        <v>42693.409270833326</v>
      </c>
      <c r="T2815" s="10">
        <f t="shared" si="262"/>
        <v>42718.409270833326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107.73333333333332</v>
      </c>
      <c r="P2816" s="5">
        <f t="shared" si="259"/>
        <v>25.25</v>
      </c>
      <c r="Q2816" t="str">
        <f t="shared" si="260"/>
        <v>theater</v>
      </c>
      <c r="R2816" t="str">
        <f t="shared" si="263"/>
        <v>plays</v>
      </c>
      <c r="S2816" s="10">
        <f t="shared" si="261"/>
        <v>42103.066145833327</v>
      </c>
      <c r="T2816" s="10">
        <f t="shared" si="262"/>
        <v>42133.066145833327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5">
        <f t="shared" si="259"/>
        <v>43.214285714285715</v>
      </c>
      <c r="Q2817" t="str">
        <f t="shared" si="260"/>
        <v>theater</v>
      </c>
      <c r="R2817" t="str">
        <f t="shared" si="263"/>
        <v>plays</v>
      </c>
      <c r="S2817" s="10">
        <f t="shared" si="261"/>
        <v>42559.443391203698</v>
      </c>
      <c r="T2817" s="10">
        <f t="shared" si="262"/>
        <v>42589.443391203698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5">
        <f t="shared" si="259"/>
        <v>25.130177514792898</v>
      </c>
      <c r="Q2818" t="str">
        <f t="shared" si="260"/>
        <v>theater</v>
      </c>
      <c r="R2818" t="str">
        <f t="shared" si="263"/>
        <v>plays</v>
      </c>
      <c r="S2818" s="10">
        <f t="shared" si="261"/>
        <v>42188.134166666663</v>
      </c>
      <c r="T2818" s="10">
        <f t="shared" si="262"/>
        <v>42218.333333333336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E2819/D2819*100</f>
        <v>130</v>
      </c>
      <c r="P2819" s="5">
        <f t="shared" ref="P2819:P2882" si="265">IFERROR(E2819/L2819,0)</f>
        <v>23.636363636363637</v>
      </c>
      <c r="Q2819" t="str">
        <f t="shared" ref="Q2819:Q2882" si="266">LEFT(N2819,SEARCH("/",N2819)-1)</f>
        <v>theater</v>
      </c>
      <c r="R2819" t="str">
        <f t="shared" si="263"/>
        <v>plays</v>
      </c>
      <c r="S2819" s="10">
        <f t="shared" ref="S2819:S2882" si="267">J2819/60/60/24+DATE(1970,1,1)-8/24</f>
        <v>42023.30164351852</v>
      </c>
      <c r="T2819" s="10">
        <f t="shared" ref="T2819:T2882" si="268">I2819/60/60/24+DATE(1970,1,1)-8/24</f>
        <v>42063.30164351852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5">
        <f t="shared" si="265"/>
        <v>103.95098039215686</v>
      </c>
      <c r="Q2820" t="str">
        <f t="shared" si="266"/>
        <v>theater</v>
      </c>
      <c r="R2820" t="str">
        <f t="shared" ref="R2820:R2883" si="269">RIGHT(N2820,LEN(N2820)-SEARCH("/",N2820))</f>
        <v>plays</v>
      </c>
      <c r="S2820" s="10">
        <f t="shared" si="267"/>
        <v>42250.264884259253</v>
      </c>
      <c r="T2820" s="10">
        <f t="shared" si="268"/>
        <v>42270.264884259253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104.80000000000001</v>
      </c>
      <c r="P2821" s="5">
        <f t="shared" si="265"/>
        <v>50.384615384615387</v>
      </c>
      <c r="Q2821" t="str">
        <f t="shared" si="266"/>
        <v>theater</v>
      </c>
      <c r="R2821" t="str">
        <f t="shared" si="269"/>
        <v>plays</v>
      </c>
      <c r="S2821" s="10">
        <f t="shared" si="267"/>
        <v>42139.192233796297</v>
      </c>
      <c r="T2821" s="10">
        <f t="shared" si="268"/>
        <v>42169.192233796297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5">
        <f t="shared" si="265"/>
        <v>13.6</v>
      </c>
      <c r="Q2822" t="str">
        <f t="shared" si="266"/>
        <v>theater</v>
      </c>
      <c r="R2822" t="str">
        <f t="shared" si="269"/>
        <v>plays</v>
      </c>
      <c r="S2822" s="10">
        <f t="shared" si="267"/>
        <v>42401.277650462966</v>
      </c>
      <c r="T2822" s="10">
        <f t="shared" si="268"/>
        <v>42425.666666666664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100</v>
      </c>
      <c r="P2823" s="5">
        <f t="shared" si="265"/>
        <v>28.571428571428573</v>
      </c>
      <c r="Q2823" t="str">
        <f t="shared" si="266"/>
        <v>theater</v>
      </c>
      <c r="R2823" t="str">
        <f t="shared" si="269"/>
        <v>plays</v>
      </c>
      <c r="S2823" s="10">
        <f t="shared" si="267"/>
        <v>41875.589525462965</v>
      </c>
      <c r="T2823" s="10">
        <f t="shared" si="268"/>
        <v>41905.589525462965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100</v>
      </c>
      <c r="P2824" s="5">
        <f t="shared" si="265"/>
        <v>63.829787234042556</v>
      </c>
      <c r="Q2824" t="str">
        <f t="shared" si="266"/>
        <v>theater</v>
      </c>
      <c r="R2824" t="str">
        <f t="shared" si="269"/>
        <v>plays</v>
      </c>
      <c r="S2824" s="10">
        <f t="shared" si="267"/>
        <v>42060.350601851846</v>
      </c>
      <c r="T2824" s="10">
        <f t="shared" si="268"/>
        <v>42090.308935185189</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5">
        <f t="shared" si="265"/>
        <v>8.8571428571428577</v>
      </c>
      <c r="Q2825" t="str">
        <f t="shared" si="266"/>
        <v>theater</v>
      </c>
      <c r="R2825" t="str">
        <f t="shared" si="269"/>
        <v>plays</v>
      </c>
      <c r="S2825" s="10">
        <f t="shared" si="267"/>
        <v>42066.678310185183</v>
      </c>
      <c r="T2825" s="10">
        <f t="shared" si="268"/>
        <v>42094.624305555553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5">
        <f t="shared" si="265"/>
        <v>50.666666666666664</v>
      </c>
      <c r="Q2826" t="str">
        <f t="shared" si="266"/>
        <v>theater</v>
      </c>
      <c r="R2826" t="str">
        <f t="shared" si="269"/>
        <v>plays</v>
      </c>
      <c r="S2826" s="10">
        <f t="shared" si="267"/>
        <v>42135.9374537037</v>
      </c>
      <c r="T2826" s="10">
        <f t="shared" si="268"/>
        <v>42167.738194444442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5">
        <f t="shared" si="265"/>
        <v>60.784313725490193</v>
      </c>
      <c r="Q2827" t="str">
        <f t="shared" si="266"/>
        <v>theater</v>
      </c>
      <c r="R2827" t="str">
        <f t="shared" si="269"/>
        <v>plays</v>
      </c>
      <c r="S2827" s="10">
        <f t="shared" si="267"/>
        <v>42312.459328703706</v>
      </c>
      <c r="T2827" s="10">
        <f t="shared" si="268"/>
        <v>42342.459328703706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5">
        <f t="shared" si="265"/>
        <v>113.42105263157895</v>
      </c>
      <c r="Q2828" t="str">
        <f t="shared" si="266"/>
        <v>theater</v>
      </c>
      <c r="R2828" t="str">
        <f t="shared" si="269"/>
        <v>plays</v>
      </c>
      <c r="S2828" s="10">
        <f t="shared" si="267"/>
        <v>42170.701527777775</v>
      </c>
      <c r="T2828" s="10">
        <f t="shared" si="268"/>
        <v>42194.958333333336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5">
        <f t="shared" si="265"/>
        <v>104.56521739130434</v>
      </c>
      <c r="Q2829" t="str">
        <f t="shared" si="266"/>
        <v>theater</v>
      </c>
      <c r="R2829" t="str">
        <f t="shared" si="269"/>
        <v>plays</v>
      </c>
      <c r="S2829" s="10">
        <f t="shared" si="267"/>
        <v>42494.350300925922</v>
      </c>
      <c r="T2829" s="10">
        <f t="shared" si="268"/>
        <v>42524.354166666664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100.37894736842105</v>
      </c>
      <c r="P2830" s="5">
        <f t="shared" si="265"/>
        <v>98.30927835051547</v>
      </c>
      <c r="Q2830" t="str">
        <f t="shared" si="266"/>
        <v>theater</v>
      </c>
      <c r="R2830" t="str">
        <f t="shared" si="269"/>
        <v>plays</v>
      </c>
      <c r="S2830" s="10">
        <f t="shared" si="267"/>
        <v>42253.931354166663</v>
      </c>
      <c r="T2830" s="10">
        <f t="shared" si="268"/>
        <v>42279.624999999993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106.52</v>
      </c>
      <c r="P2831" s="5">
        <f t="shared" si="265"/>
        <v>35.039473684210527</v>
      </c>
      <c r="Q2831" t="str">
        <f t="shared" si="266"/>
        <v>theater</v>
      </c>
      <c r="R2831" t="str">
        <f t="shared" si="269"/>
        <v>plays</v>
      </c>
      <c r="S2831" s="10">
        <f t="shared" si="267"/>
        <v>42495.100902777776</v>
      </c>
      <c r="T2831" s="10">
        <f t="shared" si="268"/>
        <v>42523.100902777776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100</v>
      </c>
      <c r="P2832" s="5">
        <f t="shared" si="265"/>
        <v>272.72727272727275</v>
      </c>
      <c r="Q2832" t="str">
        <f t="shared" si="266"/>
        <v>theater</v>
      </c>
      <c r="R2832" t="str">
        <f t="shared" si="269"/>
        <v>plays</v>
      </c>
      <c r="S2832" s="10">
        <f t="shared" si="267"/>
        <v>41758.506342592591</v>
      </c>
      <c r="T2832" s="10">
        <f t="shared" si="268"/>
        <v>41770.832638888889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5">
        <f t="shared" si="265"/>
        <v>63.846153846153847</v>
      </c>
      <c r="Q2833" t="str">
        <f t="shared" si="266"/>
        <v>theater</v>
      </c>
      <c r="R2833" t="str">
        <f t="shared" si="269"/>
        <v>plays</v>
      </c>
      <c r="S2833" s="10">
        <f t="shared" si="267"/>
        <v>42171.491550925923</v>
      </c>
      <c r="T2833" s="10">
        <f t="shared" si="268"/>
        <v>42201.491550925923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5">
        <f t="shared" si="265"/>
        <v>30.189368421052631</v>
      </c>
      <c r="Q2834" t="str">
        <f t="shared" si="266"/>
        <v>theater</v>
      </c>
      <c r="R2834" t="str">
        <f t="shared" si="269"/>
        <v>plays</v>
      </c>
      <c r="S2834" s="10">
        <f t="shared" si="267"/>
        <v>41938.376087962963</v>
      </c>
      <c r="T2834" s="10">
        <f t="shared" si="268"/>
        <v>41966.583333333336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108.25925925925925</v>
      </c>
      <c r="P2835" s="5">
        <f t="shared" si="265"/>
        <v>83.51428571428572</v>
      </c>
      <c r="Q2835" t="str">
        <f t="shared" si="266"/>
        <v>theater</v>
      </c>
      <c r="R2835" t="str">
        <f t="shared" si="269"/>
        <v>plays</v>
      </c>
      <c r="S2835" s="10">
        <f t="shared" si="267"/>
        <v>42267.794363425921</v>
      </c>
      <c r="T2835" s="10">
        <f t="shared" si="268"/>
        <v>42287.749999999993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170</v>
      </c>
      <c r="P2836" s="5">
        <f t="shared" si="265"/>
        <v>64.761904761904759</v>
      </c>
      <c r="Q2836" t="str">
        <f t="shared" si="266"/>
        <v>theater</v>
      </c>
      <c r="R2836" t="str">
        <f t="shared" si="269"/>
        <v>plays</v>
      </c>
      <c r="S2836" s="10">
        <f t="shared" si="267"/>
        <v>42019.626504629625</v>
      </c>
      <c r="T2836" s="10">
        <f t="shared" si="268"/>
        <v>42034.626504629625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5">
        <f t="shared" si="265"/>
        <v>20.118172043010752</v>
      </c>
      <c r="Q2837" t="str">
        <f t="shared" si="266"/>
        <v>theater</v>
      </c>
      <c r="R2837" t="str">
        <f t="shared" si="269"/>
        <v>plays</v>
      </c>
      <c r="S2837" s="10">
        <f t="shared" si="267"/>
        <v>42313.370567129627</v>
      </c>
      <c r="T2837" s="10">
        <f t="shared" si="268"/>
        <v>42342.666666666664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5">
        <f t="shared" si="265"/>
        <v>44.090909090909093</v>
      </c>
      <c r="Q2838" t="str">
        <f t="shared" si="266"/>
        <v>theater</v>
      </c>
      <c r="R2838" t="str">
        <f t="shared" si="269"/>
        <v>plays</v>
      </c>
      <c r="S2838" s="10">
        <f t="shared" si="267"/>
        <v>42745.928449074076</v>
      </c>
      <c r="T2838" s="10">
        <f t="shared" si="268"/>
        <v>42783.874305555553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100</v>
      </c>
      <c r="P2839" s="5">
        <f t="shared" si="265"/>
        <v>40.476190476190474</v>
      </c>
      <c r="Q2839" t="str">
        <f t="shared" si="266"/>
        <v>theater</v>
      </c>
      <c r="R2839" t="str">
        <f t="shared" si="269"/>
        <v>plays</v>
      </c>
      <c r="S2839" s="10">
        <f t="shared" si="267"/>
        <v>42307.575046296297</v>
      </c>
      <c r="T2839" s="10">
        <f t="shared" si="268"/>
        <v>42347.616712962961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5">
        <f t="shared" si="265"/>
        <v>44.537037037037038</v>
      </c>
      <c r="Q2840" t="str">
        <f t="shared" si="266"/>
        <v>theater</v>
      </c>
      <c r="R2840" t="str">
        <f t="shared" si="269"/>
        <v>plays</v>
      </c>
      <c r="S2840" s="10">
        <f t="shared" si="267"/>
        <v>41842.274259259255</v>
      </c>
      <c r="T2840" s="10">
        <f t="shared" si="268"/>
        <v>41864.583333333328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5">
        <f t="shared" si="265"/>
        <v>125.80645161290323</v>
      </c>
      <c r="Q2841" t="str">
        <f t="shared" si="266"/>
        <v>theater</v>
      </c>
      <c r="R2841" t="str">
        <f t="shared" si="269"/>
        <v>plays</v>
      </c>
      <c r="S2841" s="10">
        <f t="shared" si="267"/>
        <v>41852.906874999993</v>
      </c>
      <c r="T2841" s="10">
        <f t="shared" si="268"/>
        <v>41875.874305555553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5">
        <f t="shared" si="265"/>
        <v>19.696969696969695</v>
      </c>
      <c r="Q2842" t="str">
        <f t="shared" si="266"/>
        <v>theater</v>
      </c>
      <c r="R2842" t="str">
        <f t="shared" si="269"/>
        <v>plays</v>
      </c>
      <c r="S2842" s="10">
        <f t="shared" si="267"/>
        <v>42059.702303240738</v>
      </c>
      <c r="T2842" s="10">
        <f t="shared" si="268"/>
        <v>42081.374999999993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1</v>
      </c>
      <c r="P2843" s="5">
        <f t="shared" si="265"/>
        <v>10</v>
      </c>
      <c r="Q2843" t="str">
        <f t="shared" si="266"/>
        <v>theater</v>
      </c>
      <c r="R2843" t="str">
        <f t="shared" si="269"/>
        <v>plays</v>
      </c>
      <c r="S2843" s="10">
        <f t="shared" si="267"/>
        <v>42291.40621527777</v>
      </c>
      <c r="T2843" s="10">
        <f t="shared" si="268"/>
        <v>42351.447881944441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5">
        <f t="shared" si="265"/>
        <v>0</v>
      </c>
      <c r="Q2844" t="str">
        <f t="shared" si="266"/>
        <v>theater</v>
      </c>
      <c r="R2844" t="str">
        <f t="shared" si="269"/>
        <v>plays</v>
      </c>
      <c r="S2844" s="10">
        <f t="shared" si="267"/>
        <v>41784.619155092587</v>
      </c>
      <c r="T2844" s="10">
        <f t="shared" si="268"/>
        <v>41811.125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5">
        <f t="shared" si="265"/>
        <v>0</v>
      </c>
      <c r="Q2845" t="str">
        <f t="shared" si="266"/>
        <v>theater</v>
      </c>
      <c r="R2845" t="str">
        <f t="shared" si="269"/>
        <v>plays</v>
      </c>
      <c r="S2845" s="10">
        <f t="shared" si="267"/>
        <v>42492.404513888883</v>
      </c>
      <c r="T2845" s="10">
        <f t="shared" si="268"/>
        <v>42533.833333333336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5.4545454545454541</v>
      </c>
      <c r="P2846" s="5">
        <f t="shared" si="265"/>
        <v>30</v>
      </c>
      <c r="Q2846" t="str">
        <f t="shared" si="266"/>
        <v>theater</v>
      </c>
      <c r="R2846" t="str">
        <f t="shared" si="269"/>
        <v>plays</v>
      </c>
      <c r="S2846" s="10">
        <f t="shared" si="267"/>
        <v>42709.212731481479</v>
      </c>
      <c r="T2846" s="10">
        <f t="shared" si="268"/>
        <v>42739.212731481479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31.546666666666667</v>
      </c>
      <c r="P2847" s="5">
        <f t="shared" si="265"/>
        <v>60.666666666666664</v>
      </c>
      <c r="Q2847" t="str">
        <f t="shared" si="266"/>
        <v>theater</v>
      </c>
      <c r="R2847" t="str">
        <f t="shared" si="269"/>
        <v>plays</v>
      </c>
      <c r="S2847" s="10">
        <f t="shared" si="267"/>
        <v>42102.683252314811</v>
      </c>
      <c r="T2847" s="10">
        <f t="shared" si="268"/>
        <v>42162.683252314811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5">
        <f t="shared" si="265"/>
        <v>0</v>
      </c>
      <c r="Q2848" t="str">
        <f t="shared" si="266"/>
        <v>theater</v>
      </c>
      <c r="R2848" t="str">
        <f t="shared" si="269"/>
        <v>plays</v>
      </c>
      <c r="S2848" s="10">
        <f t="shared" si="267"/>
        <v>42108.358726851853</v>
      </c>
      <c r="T2848" s="10">
        <f t="shared" si="268"/>
        <v>42153.358726851853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5">
        <f t="shared" si="265"/>
        <v>0</v>
      </c>
      <c r="Q2849" t="str">
        <f t="shared" si="266"/>
        <v>theater</v>
      </c>
      <c r="R2849" t="str">
        <f t="shared" si="269"/>
        <v>plays</v>
      </c>
      <c r="S2849" s="10">
        <f t="shared" si="267"/>
        <v>42453.472974537035</v>
      </c>
      <c r="T2849" s="10">
        <f t="shared" si="268"/>
        <v>42513.472974537035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0.2</v>
      </c>
      <c r="P2850" s="5">
        <f t="shared" si="265"/>
        <v>23.333333333333332</v>
      </c>
      <c r="Q2850" t="str">
        <f t="shared" si="266"/>
        <v>theater</v>
      </c>
      <c r="R2850" t="str">
        <f t="shared" si="269"/>
        <v>plays</v>
      </c>
      <c r="S2850" s="10">
        <f t="shared" si="267"/>
        <v>42123.315497685187</v>
      </c>
      <c r="T2850" s="10">
        <f t="shared" si="268"/>
        <v>42153.315497685187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1</v>
      </c>
      <c r="P2851" s="5">
        <f t="shared" si="265"/>
        <v>5</v>
      </c>
      <c r="Q2851" t="str">
        <f t="shared" si="266"/>
        <v>theater</v>
      </c>
      <c r="R2851" t="str">
        <f t="shared" si="269"/>
        <v>plays</v>
      </c>
      <c r="S2851" s="10">
        <f t="shared" si="267"/>
        <v>42453.094907407409</v>
      </c>
      <c r="T2851" s="10">
        <f t="shared" si="268"/>
        <v>42483.094907407409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3.8875000000000002</v>
      </c>
      <c r="P2852" s="5">
        <f t="shared" si="265"/>
        <v>23.923076923076923</v>
      </c>
      <c r="Q2852" t="str">
        <f t="shared" si="266"/>
        <v>theater</v>
      </c>
      <c r="R2852" t="str">
        <f t="shared" si="269"/>
        <v>plays</v>
      </c>
      <c r="S2852" s="10">
        <f t="shared" si="267"/>
        <v>41857.673738425925</v>
      </c>
      <c r="T2852" s="10">
        <f t="shared" si="268"/>
        <v>41887.673738425925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5">
        <f t="shared" si="265"/>
        <v>0</v>
      </c>
      <c r="Q2853" t="str">
        <f t="shared" si="266"/>
        <v>theater</v>
      </c>
      <c r="R2853" t="str">
        <f t="shared" si="269"/>
        <v>plays</v>
      </c>
      <c r="S2853" s="10">
        <f t="shared" si="267"/>
        <v>42389.669317129628</v>
      </c>
      <c r="T2853" s="10">
        <f t="shared" si="268"/>
        <v>42398.636805555558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v>
      </c>
      <c r="P2854" s="5">
        <f t="shared" si="265"/>
        <v>15.833333333333334</v>
      </c>
      <c r="Q2854" t="str">
        <f t="shared" si="266"/>
        <v>theater</v>
      </c>
      <c r="R2854" t="str">
        <f t="shared" si="269"/>
        <v>plays</v>
      </c>
      <c r="S2854" s="10">
        <f t="shared" si="267"/>
        <v>41780.711840277778</v>
      </c>
      <c r="T2854" s="10">
        <f t="shared" si="268"/>
        <v>41810.711840277778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5">
        <f t="shared" si="265"/>
        <v>0</v>
      </c>
      <c r="Q2855" t="str">
        <f t="shared" si="266"/>
        <v>theater</v>
      </c>
      <c r="R2855" t="str">
        <f t="shared" si="269"/>
        <v>plays</v>
      </c>
      <c r="S2855" s="10">
        <f t="shared" si="267"/>
        <v>41835.85760416666</v>
      </c>
      <c r="T2855" s="10">
        <f t="shared" si="268"/>
        <v>41895.85760416666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41.699999999999996</v>
      </c>
      <c r="P2856" s="5">
        <f t="shared" si="265"/>
        <v>29.785714285714285</v>
      </c>
      <c r="Q2856" t="str">
        <f t="shared" si="266"/>
        <v>theater</v>
      </c>
      <c r="R2856" t="str">
        <f t="shared" si="269"/>
        <v>plays</v>
      </c>
      <c r="S2856" s="10">
        <f t="shared" si="267"/>
        <v>42111.383321759255</v>
      </c>
      <c r="T2856" s="10">
        <f t="shared" si="268"/>
        <v>42131.383321759255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50</v>
      </c>
      <c r="P2857" s="5">
        <f t="shared" si="265"/>
        <v>60</v>
      </c>
      <c r="Q2857" t="str">
        <f t="shared" si="266"/>
        <v>theater</v>
      </c>
      <c r="R2857" t="str">
        <f t="shared" si="269"/>
        <v>plays</v>
      </c>
      <c r="S2857" s="10">
        <f t="shared" si="267"/>
        <v>42369.674432870372</v>
      </c>
      <c r="T2857" s="10">
        <f t="shared" si="268"/>
        <v>42398.648611111108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4.8666666666666663</v>
      </c>
      <c r="P2858" s="5">
        <f t="shared" si="265"/>
        <v>24.333333333333332</v>
      </c>
      <c r="Q2858" t="str">
        <f t="shared" si="266"/>
        <v>theater</v>
      </c>
      <c r="R2858" t="str">
        <f t="shared" si="269"/>
        <v>plays</v>
      </c>
      <c r="S2858" s="10">
        <f t="shared" si="267"/>
        <v>42164.704247685186</v>
      </c>
      <c r="T2858" s="10">
        <f t="shared" si="268"/>
        <v>42224.56527777778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19.736842105263158</v>
      </c>
      <c r="P2859" s="5">
        <f t="shared" si="265"/>
        <v>500</v>
      </c>
      <c r="Q2859" t="str">
        <f t="shared" si="266"/>
        <v>theater</v>
      </c>
      <c r="R2859" t="str">
        <f t="shared" si="269"/>
        <v>plays</v>
      </c>
      <c r="S2859" s="10">
        <f t="shared" si="267"/>
        <v>42726.586747685178</v>
      </c>
      <c r="T2859" s="10">
        <f t="shared" si="268"/>
        <v>42786.416666666664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5">
        <f t="shared" si="265"/>
        <v>0</v>
      </c>
      <c r="Q2860" t="str">
        <f t="shared" si="266"/>
        <v>theater</v>
      </c>
      <c r="R2860" t="str">
        <f t="shared" si="269"/>
        <v>plays</v>
      </c>
      <c r="S2860" s="10">
        <f t="shared" si="267"/>
        <v>41954.211747685178</v>
      </c>
      <c r="T2860" s="10">
        <f t="shared" si="268"/>
        <v>41978.144444444442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v>
      </c>
      <c r="P2861" s="5">
        <f t="shared" si="265"/>
        <v>35</v>
      </c>
      <c r="Q2861" t="str">
        <f t="shared" si="266"/>
        <v>theater</v>
      </c>
      <c r="R2861" t="str">
        <f t="shared" si="269"/>
        <v>plays</v>
      </c>
      <c r="S2861" s="10">
        <f t="shared" si="267"/>
        <v>42233.028981481482</v>
      </c>
      <c r="T2861" s="10">
        <f t="shared" si="268"/>
        <v>42293.028981481482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v>
      </c>
      <c r="P2862" s="5">
        <f t="shared" si="265"/>
        <v>29.555555555555557</v>
      </c>
      <c r="Q2862" t="str">
        <f t="shared" si="266"/>
        <v>theater</v>
      </c>
      <c r="R2862" t="str">
        <f t="shared" si="269"/>
        <v>plays</v>
      </c>
      <c r="S2862" s="10">
        <f t="shared" si="267"/>
        <v>42480.467314814807</v>
      </c>
      <c r="T2862" s="10">
        <f t="shared" si="268"/>
        <v>42540.467314814807</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32</v>
      </c>
      <c r="P2863" s="5">
        <f t="shared" si="265"/>
        <v>26.666666666666668</v>
      </c>
      <c r="Q2863" t="str">
        <f t="shared" si="266"/>
        <v>theater</v>
      </c>
      <c r="R2863" t="str">
        <f t="shared" si="269"/>
        <v>plays</v>
      </c>
      <c r="S2863" s="10">
        <f t="shared" si="267"/>
        <v>42257.2575</v>
      </c>
      <c r="T2863" s="10">
        <f t="shared" si="268"/>
        <v>42271.2575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0.43307086614173229</v>
      </c>
      <c r="P2864" s="5">
        <f t="shared" si="265"/>
        <v>18.333333333333332</v>
      </c>
      <c r="Q2864" t="str">
        <f t="shared" si="266"/>
        <v>theater</v>
      </c>
      <c r="R2864" t="str">
        <f t="shared" si="269"/>
        <v>plays</v>
      </c>
      <c r="S2864" s="10">
        <f t="shared" si="267"/>
        <v>41784.456354166665</v>
      </c>
      <c r="T2864" s="10">
        <f t="shared" si="268"/>
        <v>41814.456354166665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0.04</v>
      </c>
      <c r="P2865" s="5">
        <f t="shared" si="265"/>
        <v>20</v>
      </c>
      <c r="Q2865" t="str">
        <f t="shared" si="266"/>
        <v>theater</v>
      </c>
      <c r="R2865" t="str">
        <f t="shared" si="269"/>
        <v>plays</v>
      </c>
      <c r="S2865" s="10">
        <f t="shared" si="267"/>
        <v>41831.34170138889</v>
      </c>
      <c r="T2865" s="10">
        <f t="shared" si="268"/>
        <v>41891.34170138889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v>
      </c>
      <c r="P2866" s="5">
        <f t="shared" si="265"/>
        <v>13.333333333333334</v>
      </c>
      <c r="Q2866" t="str">
        <f t="shared" si="266"/>
        <v>theater</v>
      </c>
      <c r="R2866" t="str">
        <f t="shared" si="269"/>
        <v>plays</v>
      </c>
      <c r="S2866" s="10">
        <f t="shared" si="267"/>
        <v>42172.280173611107</v>
      </c>
      <c r="T2866" s="10">
        <f t="shared" si="268"/>
        <v>42202.220833333333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5">
        <f t="shared" si="265"/>
        <v>0</v>
      </c>
      <c r="Q2867" t="str">
        <f t="shared" si="266"/>
        <v>theater</v>
      </c>
      <c r="R2867" t="str">
        <f t="shared" si="269"/>
        <v>plays</v>
      </c>
      <c r="S2867" s="10">
        <f t="shared" si="267"/>
        <v>41949.780775462961</v>
      </c>
      <c r="T2867" s="10">
        <f t="shared" si="268"/>
        <v>42009.780775462961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0.89999999999999991</v>
      </c>
      <c r="P2868" s="5">
        <f t="shared" si="265"/>
        <v>22.5</v>
      </c>
      <c r="Q2868" t="str">
        <f t="shared" si="266"/>
        <v>theater</v>
      </c>
      <c r="R2868" t="str">
        <f t="shared" si="269"/>
        <v>plays</v>
      </c>
      <c r="S2868" s="10">
        <f t="shared" si="267"/>
        <v>42627.621770833335</v>
      </c>
      <c r="T2868" s="10">
        <f t="shared" si="268"/>
        <v>42657.583333333336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20.16</v>
      </c>
      <c r="P2869" s="5">
        <f t="shared" si="265"/>
        <v>50.4</v>
      </c>
      <c r="Q2869" t="str">
        <f t="shared" si="266"/>
        <v>theater</v>
      </c>
      <c r="R2869" t="str">
        <f t="shared" si="269"/>
        <v>plays</v>
      </c>
      <c r="S2869" s="10">
        <f t="shared" si="267"/>
        <v>42530.861944444441</v>
      </c>
      <c r="T2869" s="10">
        <f t="shared" si="268"/>
        <v>42554.833333333336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42.011733333333332</v>
      </c>
      <c r="P2870" s="5">
        <f t="shared" si="265"/>
        <v>105.02933333333334</v>
      </c>
      <c r="Q2870" t="str">
        <f t="shared" si="266"/>
        <v>theater</v>
      </c>
      <c r="R2870" t="str">
        <f t="shared" si="269"/>
        <v>plays</v>
      </c>
      <c r="S2870" s="10">
        <f t="shared" si="267"/>
        <v>42618.493680555555</v>
      </c>
      <c r="T2870" s="10">
        <f t="shared" si="268"/>
        <v>42648.493680555555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0.88500000000000001</v>
      </c>
      <c r="P2871" s="5">
        <f t="shared" si="265"/>
        <v>35.4</v>
      </c>
      <c r="Q2871" t="str">
        <f t="shared" si="266"/>
        <v>theater</v>
      </c>
      <c r="R2871" t="str">
        <f t="shared" si="269"/>
        <v>plays</v>
      </c>
      <c r="S2871" s="10">
        <f t="shared" si="267"/>
        <v>42540.260196759256</v>
      </c>
      <c r="T2871" s="10">
        <f t="shared" si="268"/>
        <v>42570.260196759256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15</v>
      </c>
      <c r="P2872" s="5">
        <f t="shared" si="265"/>
        <v>83.333333333333329</v>
      </c>
      <c r="Q2872" t="str">
        <f t="shared" si="266"/>
        <v>theater</v>
      </c>
      <c r="R2872" t="str">
        <f t="shared" si="269"/>
        <v>plays</v>
      </c>
      <c r="S2872" s="10">
        <f t="shared" si="267"/>
        <v>41745.856076388889</v>
      </c>
      <c r="T2872" s="10">
        <f t="shared" si="268"/>
        <v>41775.856076388889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4.67</v>
      </c>
      <c r="P2873" s="5">
        <f t="shared" si="265"/>
        <v>35.92307692307692</v>
      </c>
      <c r="Q2873" t="str">
        <f t="shared" si="266"/>
        <v>theater</v>
      </c>
      <c r="R2873" t="str">
        <f t="shared" si="269"/>
        <v>plays</v>
      </c>
      <c r="S2873" s="10">
        <f t="shared" si="267"/>
        <v>41974.405243055553</v>
      </c>
      <c r="T2873" s="10">
        <f t="shared" si="268"/>
        <v>41994.405243055553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5">
        <f t="shared" si="265"/>
        <v>0</v>
      </c>
      <c r="Q2874" t="str">
        <f t="shared" si="266"/>
        <v>theater</v>
      </c>
      <c r="R2874" t="str">
        <f t="shared" si="269"/>
        <v>plays</v>
      </c>
      <c r="S2874" s="10">
        <f t="shared" si="267"/>
        <v>42114.782847222225</v>
      </c>
      <c r="T2874" s="10">
        <f t="shared" si="268"/>
        <v>42174.782847222225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38.119999999999997</v>
      </c>
      <c r="P2875" s="5">
        <f t="shared" si="265"/>
        <v>119.125</v>
      </c>
      <c r="Q2875" t="str">
        <f t="shared" si="266"/>
        <v>theater</v>
      </c>
      <c r="R2875" t="str">
        <f t="shared" si="269"/>
        <v>plays</v>
      </c>
      <c r="S2875" s="10">
        <f t="shared" si="267"/>
        <v>42002.484155092585</v>
      </c>
      <c r="T2875" s="10">
        <f t="shared" si="268"/>
        <v>42032.484155092585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5.42</v>
      </c>
      <c r="P2876" s="5">
        <f t="shared" si="265"/>
        <v>90.333333333333329</v>
      </c>
      <c r="Q2876" t="str">
        <f t="shared" si="266"/>
        <v>theater</v>
      </c>
      <c r="R2876" t="str">
        <f t="shared" si="269"/>
        <v>plays</v>
      </c>
      <c r="S2876" s="10">
        <f t="shared" si="267"/>
        <v>42722.511412037034</v>
      </c>
      <c r="T2876" s="10">
        <f t="shared" si="268"/>
        <v>42752.511412037034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3.4999999999999996E-2</v>
      </c>
      <c r="P2877" s="5">
        <f t="shared" si="265"/>
        <v>2.3333333333333335</v>
      </c>
      <c r="Q2877" t="str">
        <f t="shared" si="266"/>
        <v>theater</v>
      </c>
      <c r="R2877" t="str">
        <f t="shared" si="269"/>
        <v>plays</v>
      </c>
      <c r="S2877" s="10">
        <f t="shared" si="267"/>
        <v>42464.795057870368</v>
      </c>
      <c r="T2877" s="10">
        <f t="shared" si="268"/>
        <v>42494.795057870368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5">
        <f t="shared" si="265"/>
        <v>0</v>
      </c>
      <c r="Q2878" t="str">
        <f t="shared" si="266"/>
        <v>theater</v>
      </c>
      <c r="R2878" t="str">
        <f t="shared" si="269"/>
        <v>plays</v>
      </c>
      <c r="S2878" s="10">
        <f t="shared" si="267"/>
        <v>42171.410636574066</v>
      </c>
      <c r="T2878" s="10">
        <f t="shared" si="268"/>
        <v>42201.410636574066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10.833333333333334</v>
      </c>
      <c r="P2879" s="5">
        <f t="shared" si="265"/>
        <v>108.33333333333333</v>
      </c>
      <c r="Q2879" t="str">
        <f t="shared" si="266"/>
        <v>theater</v>
      </c>
      <c r="R2879" t="str">
        <f t="shared" si="269"/>
        <v>plays</v>
      </c>
      <c r="S2879" s="10">
        <f t="shared" si="267"/>
        <v>42672.621805555551</v>
      </c>
      <c r="T2879" s="10">
        <f t="shared" si="268"/>
        <v>42704.374999999993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v>
      </c>
      <c r="P2880" s="5">
        <f t="shared" si="265"/>
        <v>15.75</v>
      </c>
      <c r="Q2880" t="str">
        <f t="shared" si="266"/>
        <v>theater</v>
      </c>
      <c r="R2880" t="str">
        <f t="shared" si="269"/>
        <v>plays</v>
      </c>
      <c r="S2880" s="10">
        <f t="shared" si="267"/>
        <v>42128.282349537032</v>
      </c>
      <c r="T2880" s="10">
        <f t="shared" si="268"/>
        <v>42188.282349537032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0.2589285714285714</v>
      </c>
      <c r="P2881" s="5">
        <f t="shared" si="265"/>
        <v>29</v>
      </c>
      <c r="Q2881" t="str">
        <f t="shared" si="266"/>
        <v>theater</v>
      </c>
      <c r="R2881" t="str">
        <f t="shared" si="269"/>
        <v>plays</v>
      </c>
      <c r="S2881" s="10">
        <f t="shared" si="267"/>
        <v>42359.391909722217</v>
      </c>
      <c r="T2881" s="10">
        <f t="shared" si="268"/>
        <v>42389.391909722217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23.333333333333332</v>
      </c>
      <c r="P2882" s="5">
        <f t="shared" si="265"/>
        <v>96.551724137931032</v>
      </c>
      <c r="Q2882" t="str">
        <f t="shared" si="266"/>
        <v>theater</v>
      </c>
      <c r="R2882" t="str">
        <f t="shared" si="269"/>
        <v>plays</v>
      </c>
      <c r="S2882" s="10">
        <f t="shared" si="267"/>
        <v>42192.57236111111</v>
      </c>
      <c r="T2882" s="10">
        <f t="shared" si="268"/>
        <v>42236.378472222219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E2883/D2883*100</f>
        <v>0</v>
      </c>
      <c r="P2883" s="5">
        <f t="shared" ref="P2883:P2946" si="271">IFERROR(E2883/L2883,0)</f>
        <v>0</v>
      </c>
      <c r="Q2883" t="str">
        <f t="shared" ref="Q2883:Q2946" si="272">LEFT(N2883,SEARCH("/",N2883)-1)</f>
        <v>theater</v>
      </c>
      <c r="R2883" t="str">
        <f t="shared" si="269"/>
        <v>plays</v>
      </c>
      <c r="S2883" s="10">
        <f t="shared" ref="S2883:S2946" si="273">J2883/60/60/24+DATE(1970,1,1)-8/24</f>
        <v>41916.264305555553</v>
      </c>
      <c r="T2883" s="10">
        <f t="shared" ref="T2883:T2946" si="274">I2883/60/60/24+DATE(1970,1,1)-8/24</f>
        <v>41976.305972222217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33.6</v>
      </c>
      <c r="P2884" s="5">
        <f t="shared" si="271"/>
        <v>63</v>
      </c>
      <c r="Q2884" t="str">
        <f t="shared" si="272"/>
        <v>theater</v>
      </c>
      <c r="R2884" t="str">
        <f t="shared" ref="R2884:R2947" si="275">RIGHT(N2884,LEN(N2884)-SEARCH("/",N2884))</f>
        <v>plays</v>
      </c>
      <c r="S2884" s="10">
        <f t="shared" si="273"/>
        <v>42461.262939814813</v>
      </c>
      <c r="T2884" s="10">
        <f t="shared" si="274"/>
        <v>42491.262939814813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19.079999999999998</v>
      </c>
      <c r="P2885" s="5">
        <f t="shared" si="271"/>
        <v>381.6</v>
      </c>
      <c r="Q2885" t="str">
        <f t="shared" si="272"/>
        <v>theater</v>
      </c>
      <c r="R2885" t="str">
        <f t="shared" si="275"/>
        <v>plays</v>
      </c>
      <c r="S2885" s="10">
        <f t="shared" si="273"/>
        <v>42370.569872685184</v>
      </c>
      <c r="T2885" s="10">
        <f t="shared" si="274"/>
        <v>42405.874305555553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0.41111111111111115</v>
      </c>
      <c r="P2886" s="5">
        <f t="shared" si="271"/>
        <v>46.25</v>
      </c>
      <c r="Q2886" t="str">
        <f t="shared" si="272"/>
        <v>theater</v>
      </c>
      <c r="R2886" t="str">
        <f t="shared" si="275"/>
        <v>plays</v>
      </c>
      <c r="S2886" s="10">
        <f t="shared" si="273"/>
        <v>41948.393923611111</v>
      </c>
      <c r="T2886" s="10">
        <f t="shared" si="274"/>
        <v>41978.393923611111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32.5</v>
      </c>
      <c r="P2887" s="5">
        <f t="shared" si="271"/>
        <v>26</v>
      </c>
      <c r="Q2887" t="str">
        <f t="shared" si="272"/>
        <v>theater</v>
      </c>
      <c r="R2887" t="str">
        <f t="shared" si="275"/>
        <v>plays</v>
      </c>
      <c r="S2887" s="10">
        <f t="shared" si="273"/>
        <v>42046.743067129624</v>
      </c>
      <c r="T2887" s="10">
        <f t="shared" si="274"/>
        <v>42076.70140046296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5</v>
      </c>
      <c r="P2888" s="5">
        <f t="shared" si="271"/>
        <v>10</v>
      </c>
      <c r="Q2888" t="str">
        <f t="shared" si="272"/>
        <v>theater</v>
      </c>
      <c r="R2888" t="str">
        <f t="shared" si="275"/>
        <v>plays</v>
      </c>
      <c r="S2888" s="10">
        <f t="shared" si="273"/>
        <v>42261.299583333333</v>
      </c>
      <c r="T2888" s="10">
        <f t="shared" si="274"/>
        <v>42265.832638888889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0.16666666666666669</v>
      </c>
      <c r="P2889" s="5">
        <f t="shared" si="271"/>
        <v>5</v>
      </c>
      <c r="Q2889" t="str">
        <f t="shared" si="272"/>
        <v>theater</v>
      </c>
      <c r="R2889" t="str">
        <f t="shared" si="275"/>
        <v>plays</v>
      </c>
      <c r="S2889" s="10">
        <f t="shared" si="273"/>
        <v>41985.094027777777</v>
      </c>
      <c r="T2889" s="10">
        <f t="shared" si="274"/>
        <v>42015.094027777777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5">
        <f t="shared" si="271"/>
        <v>0</v>
      </c>
      <c r="Q2890" t="str">
        <f t="shared" si="272"/>
        <v>theater</v>
      </c>
      <c r="R2890" t="str">
        <f t="shared" si="275"/>
        <v>plays</v>
      </c>
      <c r="S2890" s="10">
        <f t="shared" si="273"/>
        <v>41922.201851851853</v>
      </c>
      <c r="T2890" s="10">
        <f t="shared" si="274"/>
        <v>41929.874305555553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38.066666666666663</v>
      </c>
      <c r="P2891" s="5">
        <f t="shared" si="271"/>
        <v>81.571428571428569</v>
      </c>
      <c r="Q2891" t="str">
        <f t="shared" si="272"/>
        <v>theater</v>
      </c>
      <c r="R2891" t="str">
        <f t="shared" si="275"/>
        <v>plays</v>
      </c>
      <c r="S2891" s="10">
        <f t="shared" si="273"/>
        <v>41850.529918981476</v>
      </c>
      <c r="T2891" s="10">
        <f t="shared" si="274"/>
        <v>41880.529918981476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v>
      </c>
      <c r="P2892" s="5">
        <f t="shared" si="271"/>
        <v>7</v>
      </c>
      <c r="Q2892" t="str">
        <f t="shared" si="272"/>
        <v>theater</v>
      </c>
      <c r="R2892" t="str">
        <f t="shared" si="275"/>
        <v>plays</v>
      </c>
      <c r="S2892" s="10">
        <f t="shared" si="273"/>
        <v>41831.409629629627</v>
      </c>
      <c r="T2892" s="10">
        <f t="shared" si="274"/>
        <v>41859.791666666664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v>
      </c>
      <c r="P2893" s="5">
        <f t="shared" si="271"/>
        <v>27.3</v>
      </c>
      <c r="Q2893" t="str">
        <f t="shared" si="272"/>
        <v>theater</v>
      </c>
      <c r="R2893" t="str">
        <f t="shared" si="275"/>
        <v>plays</v>
      </c>
      <c r="S2893" s="10">
        <f t="shared" si="273"/>
        <v>42415.550092592595</v>
      </c>
      <c r="T2893" s="10">
        <f t="shared" si="274"/>
        <v>42475.508425925924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9.0909090909090917</v>
      </c>
      <c r="P2894" s="5">
        <f t="shared" si="271"/>
        <v>29.411764705882351</v>
      </c>
      <c r="Q2894" t="str">
        <f t="shared" si="272"/>
        <v>theater</v>
      </c>
      <c r="R2894" t="str">
        <f t="shared" si="275"/>
        <v>plays</v>
      </c>
      <c r="S2894" s="10">
        <f t="shared" si="273"/>
        <v>41869.380833333329</v>
      </c>
      <c r="T2894" s="10">
        <f t="shared" si="274"/>
        <v>41876.541666666664</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0.5</v>
      </c>
      <c r="P2895" s="5">
        <f t="shared" si="271"/>
        <v>12.5</v>
      </c>
      <c r="Q2895" t="str">
        <f t="shared" si="272"/>
        <v>theater</v>
      </c>
      <c r="R2895" t="str">
        <f t="shared" si="275"/>
        <v>plays</v>
      </c>
      <c r="S2895" s="10">
        <f t="shared" si="273"/>
        <v>41953.439756944441</v>
      </c>
      <c r="T2895" s="10">
        <f t="shared" si="274"/>
        <v>42012.749999999993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5">
        <f t="shared" si="271"/>
        <v>0</v>
      </c>
      <c r="Q2896" t="str">
        <f t="shared" si="272"/>
        <v>theater</v>
      </c>
      <c r="R2896" t="str">
        <f t="shared" si="275"/>
        <v>plays</v>
      </c>
      <c r="S2896" s="10">
        <f t="shared" si="273"/>
        <v>42037.652951388889</v>
      </c>
      <c r="T2896" s="10">
        <f t="shared" si="274"/>
        <v>42097.611284722218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4.5999999999999996</v>
      </c>
      <c r="P2897" s="5">
        <f t="shared" si="271"/>
        <v>5.75</v>
      </c>
      <c r="Q2897" t="str">
        <f t="shared" si="272"/>
        <v>theater</v>
      </c>
      <c r="R2897" t="str">
        <f t="shared" si="275"/>
        <v>plays</v>
      </c>
      <c r="S2897" s="10">
        <f t="shared" si="273"/>
        <v>41811.222129629627</v>
      </c>
      <c r="T2897" s="10">
        <f t="shared" si="274"/>
        <v>41812.541666666664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20.833333333333336</v>
      </c>
      <c r="P2898" s="5">
        <f t="shared" si="271"/>
        <v>52.083333333333336</v>
      </c>
      <c r="Q2898" t="str">
        <f t="shared" si="272"/>
        <v>theater</v>
      </c>
      <c r="R2898" t="str">
        <f t="shared" si="275"/>
        <v>plays</v>
      </c>
      <c r="S2898" s="10">
        <f t="shared" si="273"/>
        <v>42701.575474537036</v>
      </c>
      <c r="T2898" s="10">
        <f t="shared" si="274"/>
        <v>42715.916666666664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v>
      </c>
      <c r="P2899" s="5">
        <f t="shared" si="271"/>
        <v>183.33333333333334</v>
      </c>
      <c r="Q2899" t="str">
        <f t="shared" si="272"/>
        <v>theater</v>
      </c>
      <c r="R2899" t="str">
        <f t="shared" si="275"/>
        <v>plays</v>
      </c>
      <c r="S2899" s="10">
        <f t="shared" si="273"/>
        <v>42258.313171296293</v>
      </c>
      <c r="T2899" s="10">
        <f t="shared" si="274"/>
        <v>42288.311863425923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4.2133333333333338</v>
      </c>
      <c r="P2900" s="5">
        <f t="shared" si="271"/>
        <v>26.333333333333332</v>
      </c>
      <c r="Q2900" t="str">
        <f t="shared" si="272"/>
        <v>theater</v>
      </c>
      <c r="R2900" t="str">
        <f t="shared" si="275"/>
        <v>plays</v>
      </c>
      <c r="S2900" s="10">
        <f t="shared" si="273"/>
        <v>42278.331631944442</v>
      </c>
      <c r="T2900" s="10">
        <f t="shared" si="274"/>
        <v>42308.331631944442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5">
        <f t="shared" si="271"/>
        <v>0</v>
      </c>
      <c r="Q2901" t="str">
        <f t="shared" si="272"/>
        <v>theater</v>
      </c>
      <c r="R2901" t="str">
        <f t="shared" si="275"/>
        <v>plays</v>
      </c>
      <c r="S2901" s="10">
        <f t="shared" si="273"/>
        <v>42514.744884259257</v>
      </c>
      <c r="T2901" s="10">
        <f t="shared" si="274"/>
        <v>42574.744884259257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61.909090909090914</v>
      </c>
      <c r="P2902" s="5">
        <f t="shared" si="271"/>
        <v>486.42857142857144</v>
      </c>
      <c r="Q2902" t="str">
        <f t="shared" si="272"/>
        <v>theater</v>
      </c>
      <c r="R2902" t="str">
        <f t="shared" si="275"/>
        <v>plays</v>
      </c>
      <c r="S2902" s="10">
        <f t="shared" si="273"/>
        <v>41829.900833333333</v>
      </c>
      <c r="T2902" s="10">
        <f t="shared" si="274"/>
        <v>41859.900833333333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0.8</v>
      </c>
      <c r="P2903" s="5">
        <f t="shared" si="271"/>
        <v>3</v>
      </c>
      <c r="Q2903" t="str">
        <f t="shared" si="272"/>
        <v>theater</v>
      </c>
      <c r="R2903" t="str">
        <f t="shared" si="275"/>
        <v>plays</v>
      </c>
      <c r="S2903" s="10">
        <f t="shared" si="273"/>
        <v>41982.571053240739</v>
      </c>
      <c r="T2903" s="10">
        <f t="shared" si="274"/>
        <v>42042.571053240739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1.6666666666666666E-2</v>
      </c>
      <c r="P2904" s="5">
        <f t="shared" si="271"/>
        <v>25</v>
      </c>
      <c r="Q2904" t="str">
        <f t="shared" si="272"/>
        <v>theater</v>
      </c>
      <c r="R2904" t="str">
        <f t="shared" si="275"/>
        <v>plays</v>
      </c>
      <c r="S2904" s="10">
        <f t="shared" si="273"/>
        <v>42210.106435185182</v>
      </c>
      <c r="T2904" s="10">
        <f t="shared" si="274"/>
        <v>42240.106435185182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0.77999999999999992</v>
      </c>
      <c r="P2905" s="5">
        <f t="shared" si="271"/>
        <v>9.75</v>
      </c>
      <c r="Q2905" t="str">
        <f t="shared" si="272"/>
        <v>theater</v>
      </c>
      <c r="R2905" t="str">
        <f t="shared" si="275"/>
        <v>plays</v>
      </c>
      <c r="S2905" s="10">
        <f t="shared" si="273"/>
        <v>42195.83354166666</v>
      </c>
      <c r="T2905" s="10">
        <f t="shared" si="274"/>
        <v>42255.83354166666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5</v>
      </c>
      <c r="P2906" s="5">
        <f t="shared" si="271"/>
        <v>18.75</v>
      </c>
      <c r="Q2906" t="str">
        <f t="shared" si="272"/>
        <v>theater</v>
      </c>
      <c r="R2906" t="str">
        <f t="shared" si="275"/>
        <v>plays</v>
      </c>
      <c r="S2906" s="10">
        <f t="shared" si="273"/>
        <v>41940.634618055556</v>
      </c>
      <c r="T2906" s="10">
        <f t="shared" si="274"/>
        <v>41952.166666666664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17.771428571428572</v>
      </c>
      <c r="P2907" s="5">
        <f t="shared" si="271"/>
        <v>36.588235294117645</v>
      </c>
      <c r="Q2907" t="str">
        <f t="shared" si="272"/>
        <v>theater</v>
      </c>
      <c r="R2907" t="str">
        <f t="shared" si="275"/>
        <v>plays</v>
      </c>
      <c r="S2907" s="10">
        <f t="shared" si="273"/>
        <v>42605.723530092589</v>
      </c>
      <c r="T2907" s="10">
        <f t="shared" si="274"/>
        <v>42619.723530092589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9.4166666666666661</v>
      </c>
      <c r="P2908" s="5">
        <f t="shared" si="271"/>
        <v>80.714285714285708</v>
      </c>
      <c r="Q2908" t="str">
        <f t="shared" si="272"/>
        <v>theater</v>
      </c>
      <c r="R2908" t="str">
        <f t="shared" si="275"/>
        <v>plays</v>
      </c>
      <c r="S2908" s="10">
        <f t="shared" si="273"/>
        <v>42199.315578703703</v>
      </c>
      <c r="T2908" s="10">
        <f t="shared" si="274"/>
        <v>42216.708333333336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0.08</v>
      </c>
      <c r="P2909" s="5">
        <f t="shared" si="271"/>
        <v>1</v>
      </c>
      <c r="Q2909" t="str">
        <f t="shared" si="272"/>
        <v>theater</v>
      </c>
      <c r="R2909" t="str">
        <f t="shared" si="275"/>
        <v>plays</v>
      </c>
      <c r="S2909" s="10">
        <f t="shared" si="273"/>
        <v>42444.544409722213</v>
      </c>
      <c r="T2909" s="10">
        <f t="shared" si="274"/>
        <v>42504.544409722213</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v>
      </c>
      <c r="P2910" s="5">
        <f t="shared" si="271"/>
        <v>52.8</v>
      </c>
      <c r="Q2910" t="str">
        <f t="shared" si="272"/>
        <v>theater</v>
      </c>
      <c r="R2910" t="str">
        <f t="shared" si="275"/>
        <v>plays</v>
      </c>
      <c r="S2910" s="10">
        <f t="shared" si="273"/>
        <v>42499.398368055547</v>
      </c>
      <c r="T2910" s="10">
        <f t="shared" si="274"/>
        <v>42529.398368055547</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1.1111111111111112E-2</v>
      </c>
      <c r="P2911" s="5">
        <f t="shared" si="271"/>
        <v>20</v>
      </c>
      <c r="Q2911" t="str">
        <f t="shared" si="272"/>
        <v>theater</v>
      </c>
      <c r="R2911" t="str">
        <f t="shared" si="275"/>
        <v>plays</v>
      </c>
      <c r="S2911" s="10">
        <f t="shared" si="273"/>
        <v>41928.932881944442</v>
      </c>
      <c r="T2911" s="10">
        <f t="shared" si="274"/>
        <v>41968.490277777775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3.3333333333333335E-3</v>
      </c>
      <c r="P2912" s="5">
        <f t="shared" si="271"/>
        <v>1</v>
      </c>
      <c r="Q2912" t="str">
        <f t="shared" si="272"/>
        <v>theater</v>
      </c>
      <c r="R2912" t="str">
        <f t="shared" si="275"/>
        <v>plays</v>
      </c>
      <c r="S2912" s="10">
        <f t="shared" si="273"/>
        <v>42107.507951388885</v>
      </c>
      <c r="T2912" s="10">
        <f t="shared" si="274"/>
        <v>42167.507951388885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36.5</v>
      </c>
      <c r="P2913" s="5">
        <f t="shared" si="271"/>
        <v>46.928571428571431</v>
      </c>
      <c r="Q2913" t="str">
        <f t="shared" si="272"/>
        <v>theater</v>
      </c>
      <c r="R2913" t="str">
        <f t="shared" si="275"/>
        <v>plays</v>
      </c>
      <c r="S2913" s="10">
        <f t="shared" si="273"/>
        <v>42142.435486111113</v>
      </c>
      <c r="T2913" s="10">
        <f t="shared" si="274"/>
        <v>42182.435486111113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14.058171745152354</v>
      </c>
      <c r="P2914" s="5">
        <f t="shared" si="271"/>
        <v>78.07692307692308</v>
      </c>
      <c r="Q2914" t="str">
        <f t="shared" si="272"/>
        <v>theater</v>
      </c>
      <c r="R2914" t="str">
        <f t="shared" si="275"/>
        <v>plays</v>
      </c>
      <c r="S2914" s="10">
        <f t="shared" si="273"/>
        <v>42353.798310185179</v>
      </c>
      <c r="T2914" s="10">
        <f t="shared" si="274"/>
        <v>42383.798310185179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0.02</v>
      </c>
      <c r="P2915" s="5">
        <f t="shared" si="271"/>
        <v>1</v>
      </c>
      <c r="Q2915" t="str">
        <f t="shared" si="272"/>
        <v>theater</v>
      </c>
      <c r="R2915" t="str">
        <f t="shared" si="275"/>
        <v>plays</v>
      </c>
      <c r="S2915" s="10">
        <f t="shared" si="273"/>
        <v>41828.589571759258</v>
      </c>
      <c r="T2915" s="10">
        <f t="shared" si="274"/>
        <v>41888.589571759258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4.0000000000000001E-3</v>
      </c>
      <c r="P2916" s="5">
        <f t="shared" si="271"/>
        <v>1</v>
      </c>
      <c r="Q2916" t="str">
        <f t="shared" si="272"/>
        <v>theater</v>
      </c>
      <c r="R2916" t="str">
        <f t="shared" si="275"/>
        <v>plays</v>
      </c>
      <c r="S2916" s="10">
        <f t="shared" si="273"/>
        <v>42017.574004629627</v>
      </c>
      <c r="T2916" s="10">
        <f t="shared" si="274"/>
        <v>42077.532337962963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61.1</v>
      </c>
      <c r="P2917" s="5">
        <f t="shared" si="271"/>
        <v>203.66666666666666</v>
      </c>
      <c r="Q2917" t="str">
        <f t="shared" si="272"/>
        <v>theater</v>
      </c>
      <c r="R2917" t="str">
        <f t="shared" si="275"/>
        <v>plays</v>
      </c>
      <c r="S2917" s="10">
        <f t="shared" si="273"/>
        <v>42415.064699074072</v>
      </c>
      <c r="T2917" s="10">
        <f t="shared" si="274"/>
        <v>42445.0230324074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7.8378378378378386</v>
      </c>
      <c r="P2918" s="5">
        <f t="shared" si="271"/>
        <v>20.714285714285715</v>
      </c>
      <c r="Q2918" t="str">
        <f t="shared" si="272"/>
        <v>theater</v>
      </c>
      <c r="R2918" t="str">
        <f t="shared" si="275"/>
        <v>plays</v>
      </c>
      <c r="S2918" s="10">
        <f t="shared" si="273"/>
        <v>41755.143391203703</v>
      </c>
      <c r="T2918" s="10">
        <f t="shared" si="274"/>
        <v>41778.143391203703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21.85</v>
      </c>
      <c r="P2919" s="5">
        <f t="shared" si="271"/>
        <v>48.555555555555557</v>
      </c>
      <c r="Q2919" t="str">
        <f t="shared" si="272"/>
        <v>theater</v>
      </c>
      <c r="R2919" t="str">
        <f t="shared" si="275"/>
        <v>plays</v>
      </c>
      <c r="S2919" s="10">
        <f t="shared" si="273"/>
        <v>42244.901006944441</v>
      </c>
      <c r="T2919" s="10">
        <f t="shared" si="274"/>
        <v>42262.901006944441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27.24</v>
      </c>
      <c r="P2920" s="5">
        <f t="shared" si="271"/>
        <v>68.099999999999994</v>
      </c>
      <c r="Q2920" t="str">
        <f t="shared" si="272"/>
        <v>theater</v>
      </c>
      <c r="R2920" t="str">
        <f t="shared" si="275"/>
        <v>plays</v>
      </c>
      <c r="S2920" s="10">
        <f t="shared" si="273"/>
        <v>42278.296377314815</v>
      </c>
      <c r="T2920" s="10">
        <f t="shared" si="274"/>
        <v>42306.296377314815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v>
      </c>
      <c r="P2921" s="5">
        <f t="shared" si="271"/>
        <v>8.5</v>
      </c>
      <c r="Q2921" t="str">
        <f t="shared" si="272"/>
        <v>theater</v>
      </c>
      <c r="R2921" t="str">
        <f t="shared" si="275"/>
        <v>plays</v>
      </c>
      <c r="S2921" s="10">
        <f t="shared" si="273"/>
        <v>41826.286215277774</v>
      </c>
      <c r="T2921" s="10">
        <f t="shared" si="274"/>
        <v>41856.286215277774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26.840000000000003</v>
      </c>
      <c r="P2922" s="5">
        <f t="shared" si="271"/>
        <v>51.615384615384613</v>
      </c>
      <c r="Q2922" t="str">
        <f t="shared" si="272"/>
        <v>theater</v>
      </c>
      <c r="R2922" t="str">
        <f t="shared" si="275"/>
        <v>plays</v>
      </c>
      <c r="S2922" s="10">
        <f t="shared" si="273"/>
        <v>42058.459143518521</v>
      </c>
      <c r="T2922" s="10">
        <f t="shared" si="274"/>
        <v>42088.41747685185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5">
        <f t="shared" si="271"/>
        <v>43</v>
      </c>
      <c r="Q2923" t="str">
        <f t="shared" si="272"/>
        <v>theater</v>
      </c>
      <c r="R2923" t="str">
        <f t="shared" si="275"/>
        <v>musical</v>
      </c>
      <c r="S2923" s="10">
        <f t="shared" si="273"/>
        <v>41877.553287037037</v>
      </c>
      <c r="T2923" s="10">
        <f t="shared" si="274"/>
        <v>41907.553287037037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100</v>
      </c>
      <c r="P2924" s="5">
        <f t="shared" si="271"/>
        <v>83.333333333333329</v>
      </c>
      <c r="Q2924" t="str">
        <f t="shared" si="272"/>
        <v>theater</v>
      </c>
      <c r="R2924" t="str">
        <f t="shared" si="275"/>
        <v>musical</v>
      </c>
      <c r="S2924" s="10">
        <f t="shared" si="273"/>
        <v>42097.540821759256</v>
      </c>
      <c r="T2924" s="10">
        <f t="shared" si="274"/>
        <v>42142.540821759256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100</v>
      </c>
      <c r="P2925" s="5">
        <f t="shared" si="271"/>
        <v>30</v>
      </c>
      <c r="Q2925" t="str">
        <f t="shared" si="272"/>
        <v>theater</v>
      </c>
      <c r="R2925" t="str">
        <f t="shared" si="275"/>
        <v>musical</v>
      </c>
      <c r="S2925" s="10">
        <f t="shared" si="273"/>
        <v>42012.819201388884</v>
      </c>
      <c r="T2925" s="10">
        <f t="shared" si="274"/>
        <v>42027.791666666664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5">
        <f t="shared" si="271"/>
        <v>175.51020408163265</v>
      </c>
      <c r="Q2926" t="str">
        <f t="shared" si="272"/>
        <v>theater</v>
      </c>
      <c r="R2926" t="str">
        <f t="shared" si="275"/>
        <v>musical</v>
      </c>
      <c r="S2926" s="10">
        <f t="shared" si="273"/>
        <v>42103.223495370366</v>
      </c>
      <c r="T2926" s="10">
        <f t="shared" si="274"/>
        <v>42132.832638888889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5">
        <f t="shared" si="271"/>
        <v>231.66175879396985</v>
      </c>
      <c r="Q2927" t="str">
        <f t="shared" si="272"/>
        <v>theater</v>
      </c>
      <c r="R2927" t="str">
        <f t="shared" si="275"/>
        <v>musical</v>
      </c>
      <c r="S2927" s="10">
        <f t="shared" si="273"/>
        <v>41863.250787037032</v>
      </c>
      <c r="T2927" s="10">
        <f t="shared" si="274"/>
        <v>41893.250787037032</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5">
        <f t="shared" si="271"/>
        <v>75</v>
      </c>
      <c r="Q2928" t="str">
        <f t="shared" si="272"/>
        <v>theater</v>
      </c>
      <c r="R2928" t="str">
        <f t="shared" si="275"/>
        <v>musical</v>
      </c>
      <c r="S2928" s="10">
        <f t="shared" si="273"/>
        <v>42044.432627314811</v>
      </c>
      <c r="T2928" s="10">
        <f t="shared" si="274"/>
        <v>42058.432627314811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130.83333333333334</v>
      </c>
      <c r="P2929" s="5">
        <f t="shared" si="271"/>
        <v>112.14285714285714</v>
      </c>
      <c r="Q2929" t="str">
        <f t="shared" si="272"/>
        <v>theater</v>
      </c>
      <c r="R2929" t="str">
        <f t="shared" si="275"/>
        <v>musical</v>
      </c>
      <c r="S2929" s="10">
        <f t="shared" si="273"/>
        <v>41806.335983796293</v>
      </c>
      <c r="T2929" s="10">
        <f t="shared" si="274"/>
        <v>41834.875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100</v>
      </c>
      <c r="P2930" s="5">
        <f t="shared" si="271"/>
        <v>41.666666666666664</v>
      </c>
      <c r="Q2930" t="str">
        <f t="shared" si="272"/>
        <v>theater</v>
      </c>
      <c r="R2930" t="str">
        <f t="shared" si="275"/>
        <v>musical</v>
      </c>
      <c r="S2930" s="10">
        <f t="shared" si="273"/>
        <v>42403.664884259262</v>
      </c>
      <c r="T2930" s="10">
        <f t="shared" si="274"/>
        <v>42433.664884259262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102.06937499999999</v>
      </c>
      <c r="P2931" s="5">
        <f t="shared" si="271"/>
        <v>255.17343750000001</v>
      </c>
      <c r="Q2931" t="str">
        <f t="shared" si="272"/>
        <v>theater</v>
      </c>
      <c r="R2931" t="str">
        <f t="shared" si="275"/>
        <v>musical</v>
      </c>
      <c r="S2931" s="10">
        <f t="shared" si="273"/>
        <v>41754.230995370366</v>
      </c>
      <c r="T2931" s="10">
        <f t="shared" si="274"/>
        <v>41784.230995370366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100.92000000000002</v>
      </c>
      <c r="P2932" s="5">
        <f t="shared" si="271"/>
        <v>162.7741935483871</v>
      </c>
      <c r="Q2932" t="str">
        <f t="shared" si="272"/>
        <v>theater</v>
      </c>
      <c r="R2932" t="str">
        <f t="shared" si="275"/>
        <v>musical</v>
      </c>
      <c r="S2932" s="10">
        <f t="shared" si="273"/>
        <v>42101.250740740739</v>
      </c>
      <c r="T2932" s="10">
        <f t="shared" si="274"/>
        <v>42131.250740740739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5">
        <f t="shared" si="271"/>
        <v>88.333333333333329</v>
      </c>
      <c r="Q2933" t="str">
        <f t="shared" si="272"/>
        <v>theater</v>
      </c>
      <c r="R2933" t="str">
        <f t="shared" si="275"/>
        <v>musical</v>
      </c>
      <c r="S2933" s="10">
        <f t="shared" si="273"/>
        <v>41871.957905092589</v>
      </c>
      <c r="T2933" s="10">
        <f t="shared" si="274"/>
        <v>41896.922222222223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105.0967741935484</v>
      </c>
      <c r="P2934" s="5">
        <f t="shared" si="271"/>
        <v>85.736842105263165</v>
      </c>
      <c r="Q2934" t="str">
        <f t="shared" si="272"/>
        <v>theater</v>
      </c>
      <c r="R2934" t="str">
        <f t="shared" si="275"/>
        <v>musical</v>
      </c>
      <c r="S2934" s="10">
        <f t="shared" si="273"/>
        <v>42024.831446759257</v>
      </c>
      <c r="T2934" s="10">
        <f t="shared" si="274"/>
        <v>42056.124999999993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v>
      </c>
      <c r="P2935" s="5">
        <f t="shared" si="271"/>
        <v>47.574074074074076</v>
      </c>
      <c r="Q2935" t="str">
        <f t="shared" si="272"/>
        <v>theater</v>
      </c>
      <c r="R2935" t="str">
        <f t="shared" si="275"/>
        <v>musical</v>
      </c>
      <c r="S2935" s="10">
        <f t="shared" si="273"/>
        <v>42495.623298611106</v>
      </c>
      <c r="T2935" s="10">
        <f t="shared" si="274"/>
        <v>42525.623298611106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5">
        <f t="shared" si="271"/>
        <v>72.972972972972968</v>
      </c>
      <c r="Q2936" t="str">
        <f t="shared" si="272"/>
        <v>theater</v>
      </c>
      <c r="R2936" t="str">
        <f t="shared" si="275"/>
        <v>musical</v>
      </c>
      <c r="S2936" s="10">
        <f t="shared" si="273"/>
        <v>41775.302824074075</v>
      </c>
      <c r="T2936" s="10">
        <f t="shared" si="274"/>
        <v>41805.302824074075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5">
        <f t="shared" si="271"/>
        <v>90.538461538461533</v>
      </c>
      <c r="Q2937" t="str">
        <f t="shared" si="272"/>
        <v>theater</v>
      </c>
      <c r="R2937" t="str">
        <f t="shared" si="275"/>
        <v>musical</v>
      </c>
      <c r="S2937" s="10">
        <f t="shared" si="273"/>
        <v>42553.250092592592</v>
      </c>
      <c r="T2937" s="10">
        <f t="shared" si="274"/>
        <v>42611.374999999993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5">
        <f t="shared" si="271"/>
        <v>37.647058823529413</v>
      </c>
      <c r="Q2938" t="str">
        <f t="shared" si="272"/>
        <v>theater</v>
      </c>
      <c r="R2938" t="str">
        <f t="shared" si="275"/>
        <v>musical</v>
      </c>
      <c r="S2938" s="10">
        <f t="shared" si="273"/>
        <v>41912.317395833328</v>
      </c>
      <c r="T2938" s="10">
        <f t="shared" si="274"/>
        <v>41924.874305555553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133.33333333333331</v>
      </c>
      <c r="P2939" s="5">
        <f t="shared" si="271"/>
        <v>36.363636363636367</v>
      </c>
      <c r="Q2939" t="str">
        <f t="shared" si="272"/>
        <v>theater</v>
      </c>
      <c r="R2939" t="str">
        <f t="shared" si="275"/>
        <v>musical</v>
      </c>
      <c r="S2939" s="10">
        <f t="shared" si="273"/>
        <v>41803.123993055553</v>
      </c>
      <c r="T2939" s="10">
        <f t="shared" si="274"/>
        <v>41833.123993055553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101.375</v>
      </c>
      <c r="P2940" s="5">
        <f t="shared" si="271"/>
        <v>126.71875</v>
      </c>
      <c r="Q2940" t="str">
        <f t="shared" si="272"/>
        <v>theater</v>
      </c>
      <c r="R2940" t="str">
        <f t="shared" si="275"/>
        <v>musical</v>
      </c>
      <c r="S2940" s="10">
        <f t="shared" si="273"/>
        <v>42004.370532407404</v>
      </c>
      <c r="T2940" s="10">
        <f t="shared" si="274"/>
        <v>42034.370532407404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v>
      </c>
      <c r="P2941" s="5">
        <f t="shared" si="271"/>
        <v>329.2</v>
      </c>
      <c r="Q2941" t="str">
        <f t="shared" si="272"/>
        <v>theater</v>
      </c>
      <c r="R2941" t="str">
        <f t="shared" si="275"/>
        <v>musical</v>
      </c>
      <c r="S2941" s="10">
        <f t="shared" si="273"/>
        <v>41845.47583333333</v>
      </c>
      <c r="T2941" s="10">
        <f t="shared" si="274"/>
        <v>41878.708333333328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107.24000000000001</v>
      </c>
      <c r="P2942" s="5">
        <f t="shared" si="271"/>
        <v>81.242424242424249</v>
      </c>
      <c r="Q2942" t="str">
        <f t="shared" si="272"/>
        <v>theater</v>
      </c>
      <c r="R2942" t="str">
        <f t="shared" si="275"/>
        <v>musical</v>
      </c>
      <c r="S2942" s="10">
        <f t="shared" si="273"/>
        <v>41982.440023148149</v>
      </c>
      <c r="T2942" s="10">
        <f t="shared" si="274"/>
        <v>42022.440023148149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4.0000000000000001E-3</v>
      </c>
      <c r="P2943" s="5">
        <f t="shared" si="271"/>
        <v>1</v>
      </c>
      <c r="Q2943" t="str">
        <f t="shared" si="272"/>
        <v>theater</v>
      </c>
      <c r="R2943" t="str">
        <f t="shared" si="275"/>
        <v>spaces</v>
      </c>
      <c r="S2943" s="10">
        <f t="shared" si="273"/>
        <v>42034.626793981479</v>
      </c>
      <c r="T2943" s="10">
        <f t="shared" si="274"/>
        <v>42064.626793981479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20.424999999999997</v>
      </c>
      <c r="P2944" s="5">
        <f t="shared" si="271"/>
        <v>202.22772277227722</v>
      </c>
      <c r="Q2944" t="str">
        <f t="shared" si="272"/>
        <v>theater</v>
      </c>
      <c r="R2944" t="str">
        <f t="shared" si="275"/>
        <v>spaces</v>
      </c>
      <c r="S2944" s="10">
        <f t="shared" si="273"/>
        <v>42334.470590277771</v>
      </c>
      <c r="T2944" s="10">
        <f t="shared" si="274"/>
        <v>42354.512499999997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5">
        <f t="shared" si="271"/>
        <v>0</v>
      </c>
      <c r="Q2945" t="str">
        <f t="shared" si="272"/>
        <v>theater</v>
      </c>
      <c r="R2945" t="str">
        <f t="shared" si="275"/>
        <v>spaces</v>
      </c>
      <c r="S2945" s="10">
        <f t="shared" si="273"/>
        <v>42076.796064814807</v>
      </c>
      <c r="T2945" s="10">
        <f t="shared" si="274"/>
        <v>42106.796064814807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1</v>
      </c>
      <c r="P2946" s="5">
        <f t="shared" si="271"/>
        <v>100</v>
      </c>
      <c r="Q2946" t="str">
        <f t="shared" si="272"/>
        <v>theater</v>
      </c>
      <c r="R2946" t="str">
        <f t="shared" si="275"/>
        <v>spaces</v>
      </c>
      <c r="S2946" s="10">
        <f t="shared" si="273"/>
        <v>42132.580995370365</v>
      </c>
      <c r="T2946" s="10">
        <f t="shared" si="274"/>
        <v>42162.580995370365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E2947/D2947*100</f>
        <v>0</v>
      </c>
      <c r="P2947" s="5">
        <f t="shared" ref="P2947:P3010" si="277">IFERROR(E2947/L2947,0)</f>
        <v>0</v>
      </c>
      <c r="Q2947" t="str">
        <f t="shared" ref="Q2947:Q3010" si="278">LEFT(N2947,SEARCH("/",N2947)-1)</f>
        <v>theater</v>
      </c>
      <c r="R2947" t="str">
        <f t="shared" si="275"/>
        <v>spaces</v>
      </c>
      <c r="S2947" s="10">
        <f t="shared" ref="S2947:S3010" si="279">J2947/60/60/24+DATE(1970,1,1)-8/24</f>
        <v>42117.806250000001</v>
      </c>
      <c r="T2947" s="10">
        <f t="shared" ref="T2947:T3010" si="280">I2947/60/60/24+DATE(1970,1,1)-8/24</f>
        <v>42147.806250000001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0.1</v>
      </c>
      <c r="P2948" s="5">
        <f t="shared" si="277"/>
        <v>1</v>
      </c>
      <c r="Q2948" t="str">
        <f t="shared" si="278"/>
        <v>theater</v>
      </c>
      <c r="R2948" t="str">
        <f t="shared" ref="R2948:R3011" si="281">RIGHT(N2948,LEN(N2948)-SEARCH("/",N2948))</f>
        <v>spaces</v>
      </c>
      <c r="S2948" s="10">
        <f t="shared" si="279"/>
        <v>42567.197824074072</v>
      </c>
      <c r="T2948" s="10">
        <f t="shared" si="280"/>
        <v>42597.197824074072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4.2880000000000003</v>
      </c>
      <c r="P2949" s="5">
        <f t="shared" si="277"/>
        <v>82.461538461538467</v>
      </c>
      <c r="Q2949" t="str">
        <f t="shared" si="278"/>
        <v>theater</v>
      </c>
      <c r="R2949" t="str">
        <f t="shared" si="281"/>
        <v>spaces</v>
      </c>
      <c r="S2949" s="10">
        <f t="shared" si="279"/>
        <v>42649.228784722225</v>
      </c>
      <c r="T2949" s="10">
        <f t="shared" si="280"/>
        <v>42698.382638888892</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4.8000000000000004E-3</v>
      </c>
      <c r="P2950" s="5">
        <f t="shared" si="277"/>
        <v>2.6666666666666665</v>
      </c>
      <c r="Q2950" t="str">
        <f t="shared" si="278"/>
        <v>theater</v>
      </c>
      <c r="R2950" t="str">
        <f t="shared" si="281"/>
        <v>spaces</v>
      </c>
      <c r="S2950" s="10">
        <f t="shared" si="279"/>
        <v>42097.315891203696</v>
      </c>
      <c r="T2950" s="10">
        <f t="shared" si="280"/>
        <v>42157.315891203696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v>
      </c>
      <c r="P2951" s="5">
        <f t="shared" si="277"/>
        <v>12.5</v>
      </c>
      <c r="Q2951" t="str">
        <f t="shared" si="278"/>
        <v>theater</v>
      </c>
      <c r="R2951" t="str">
        <f t="shared" si="281"/>
        <v>spaces</v>
      </c>
      <c r="S2951" s="10">
        <f t="shared" si="279"/>
        <v>42297.48978009259</v>
      </c>
      <c r="T2951" s="10">
        <f t="shared" si="280"/>
        <v>42327.531446759262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5">
        <f t="shared" si="277"/>
        <v>0</v>
      </c>
      <c r="Q2952" t="str">
        <f t="shared" si="278"/>
        <v>theater</v>
      </c>
      <c r="R2952" t="str">
        <f t="shared" si="281"/>
        <v>spaces</v>
      </c>
      <c r="S2952" s="10">
        <f t="shared" si="279"/>
        <v>42362.031851851854</v>
      </c>
      <c r="T2952" s="10">
        <f t="shared" si="280"/>
        <v>42392.031851851854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2.1919999999999997</v>
      </c>
      <c r="P2953" s="5">
        <f t="shared" si="277"/>
        <v>18.896551724137932</v>
      </c>
      <c r="Q2953" t="str">
        <f t="shared" si="278"/>
        <v>theater</v>
      </c>
      <c r="R2953" t="str">
        <f t="shared" si="281"/>
        <v>spaces</v>
      </c>
      <c r="S2953" s="10">
        <f t="shared" si="279"/>
        <v>41872.469594907401</v>
      </c>
      <c r="T2953" s="10">
        <f t="shared" si="280"/>
        <v>41917.469594907401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8.0250000000000004</v>
      </c>
      <c r="P2954" s="5">
        <f t="shared" si="277"/>
        <v>200.625</v>
      </c>
      <c r="Q2954" t="str">
        <f t="shared" si="278"/>
        <v>theater</v>
      </c>
      <c r="R2954" t="str">
        <f t="shared" si="281"/>
        <v>spaces</v>
      </c>
      <c r="S2954" s="10">
        <f t="shared" si="279"/>
        <v>42628.356932870367</v>
      </c>
      <c r="T2954" s="10">
        <f t="shared" si="280"/>
        <v>42659.833333333336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0.15125</v>
      </c>
      <c r="P2955" s="5">
        <f t="shared" si="277"/>
        <v>201.66666666666666</v>
      </c>
      <c r="Q2955" t="str">
        <f t="shared" si="278"/>
        <v>theater</v>
      </c>
      <c r="R2955" t="str">
        <f t="shared" si="281"/>
        <v>spaces</v>
      </c>
      <c r="S2955" s="10">
        <f t="shared" si="279"/>
        <v>42255.458576388883</v>
      </c>
      <c r="T2955" s="10">
        <f t="shared" si="280"/>
        <v>42285.458576388883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5">
        <f t="shared" si="277"/>
        <v>0</v>
      </c>
      <c r="Q2956" t="str">
        <f t="shared" si="278"/>
        <v>theater</v>
      </c>
      <c r="R2956" t="str">
        <f t="shared" si="281"/>
        <v>spaces</v>
      </c>
      <c r="S2956" s="10">
        <f t="shared" si="279"/>
        <v>42790.250034722216</v>
      </c>
      <c r="T2956" s="10">
        <f t="shared" si="280"/>
        <v>42810.208368055559</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59.583333333333336</v>
      </c>
      <c r="P2957" s="5">
        <f t="shared" si="277"/>
        <v>65</v>
      </c>
      <c r="Q2957" t="str">
        <f t="shared" si="278"/>
        <v>theater</v>
      </c>
      <c r="R2957" t="str">
        <f t="shared" si="281"/>
        <v>spaces</v>
      </c>
      <c r="S2957" s="10">
        <f t="shared" si="279"/>
        <v>42141.407974537033</v>
      </c>
      <c r="T2957" s="10">
        <f t="shared" si="280"/>
        <v>42171.407974537033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16.734177215189874</v>
      </c>
      <c r="P2958" s="5">
        <f t="shared" si="277"/>
        <v>66.099999999999994</v>
      </c>
      <c r="Q2958" t="str">
        <f t="shared" si="278"/>
        <v>theater</v>
      </c>
      <c r="R2958" t="str">
        <f t="shared" si="281"/>
        <v>spaces</v>
      </c>
      <c r="S2958" s="10">
        <f t="shared" si="279"/>
        <v>42464.625578703701</v>
      </c>
      <c r="T2958" s="10">
        <f t="shared" si="280"/>
        <v>42494.625578703701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1.8666666666666669</v>
      </c>
      <c r="P2959" s="5">
        <f t="shared" si="277"/>
        <v>93.333333333333329</v>
      </c>
      <c r="Q2959" t="str">
        <f t="shared" si="278"/>
        <v>theater</v>
      </c>
      <c r="R2959" t="str">
        <f t="shared" si="281"/>
        <v>spaces</v>
      </c>
      <c r="S2959" s="10">
        <f t="shared" si="279"/>
        <v>42030.67791666666</v>
      </c>
      <c r="T2959" s="10">
        <f t="shared" si="280"/>
        <v>42090.636249999996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5">
        <f t="shared" si="277"/>
        <v>0</v>
      </c>
      <c r="Q2960" t="str">
        <f t="shared" si="278"/>
        <v>theater</v>
      </c>
      <c r="R2960" t="str">
        <f t="shared" si="281"/>
        <v>spaces</v>
      </c>
      <c r="S2960" s="10">
        <f t="shared" si="279"/>
        <v>42438.445798611108</v>
      </c>
      <c r="T2960" s="10">
        <f t="shared" si="280"/>
        <v>42498.404131944444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5">
        <f t="shared" si="277"/>
        <v>0</v>
      </c>
      <c r="Q2961" t="str">
        <f t="shared" si="278"/>
        <v>theater</v>
      </c>
      <c r="R2961" t="str">
        <f t="shared" si="281"/>
        <v>spaces</v>
      </c>
      <c r="S2961" s="10">
        <f t="shared" si="279"/>
        <v>42497.675057870372</v>
      </c>
      <c r="T2961" s="10">
        <f t="shared" si="280"/>
        <v>42527.675057870372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5">
        <f t="shared" si="277"/>
        <v>0</v>
      </c>
      <c r="Q2962" t="str">
        <f t="shared" si="278"/>
        <v>theater</v>
      </c>
      <c r="R2962" t="str">
        <f t="shared" si="281"/>
        <v>spaces</v>
      </c>
      <c r="S2962" s="10">
        <f t="shared" si="279"/>
        <v>41863.42387731481</v>
      </c>
      <c r="T2962" s="10">
        <f t="shared" si="280"/>
        <v>41893.42387731481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v>
      </c>
      <c r="P2963" s="5">
        <f t="shared" si="277"/>
        <v>50.75</v>
      </c>
      <c r="Q2963" t="str">
        <f t="shared" si="278"/>
        <v>theater</v>
      </c>
      <c r="R2963" t="str">
        <f t="shared" si="281"/>
        <v>plays</v>
      </c>
      <c r="S2963" s="10">
        <f t="shared" si="279"/>
        <v>42060.879155092589</v>
      </c>
      <c r="T2963" s="10">
        <f t="shared" si="280"/>
        <v>42088.833333333336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5">
        <f t="shared" si="277"/>
        <v>60.9</v>
      </c>
      <c r="Q2964" t="str">
        <f t="shared" si="278"/>
        <v>theater</v>
      </c>
      <c r="R2964" t="str">
        <f t="shared" si="281"/>
        <v>plays</v>
      </c>
      <c r="S2964" s="10">
        <f t="shared" si="279"/>
        <v>42035.910949074074</v>
      </c>
      <c r="T2964" s="10">
        <f t="shared" si="280"/>
        <v>42063.957638888889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5">
        <f t="shared" si="277"/>
        <v>109.03061224489795</v>
      </c>
      <c r="Q2965" t="str">
        <f t="shared" si="278"/>
        <v>theater</v>
      </c>
      <c r="R2965" t="str">
        <f t="shared" si="281"/>
        <v>plays</v>
      </c>
      <c r="S2965" s="10">
        <f t="shared" si="279"/>
        <v>42157.13685185185</v>
      </c>
      <c r="T2965" s="10">
        <f t="shared" si="280"/>
        <v>42187.13685185185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5">
        <f t="shared" si="277"/>
        <v>25.692295918367346</v>
      </c>
      <c r="Q2966" t="str">
        <f t="shared" si="278"/>
        <v>theater</v>
      </c>
      <c r="R2966" t="str">
        <f t="shared" si="281"/>
        <v>plays</v>
      </c>
      <c r="S2966" s="10">
        <f t="shared" si="279"/>
        <v>41827.576608796291</v>
      </c>
      <c r="T2966" s="10">
        <f t="shared" si="280"/>
        <v>41857.563888888886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5">
        <f t="shared" si="277"/>
        <v>41.92307692307692</v>
      </c>
      <c r="Q2967" t="str">
        <f t="shared" si="278"/>
        <v>theater</v>
      </c>
      <c r="R2967" t="str">
        <f t="shared" si="281"/>
        <v>plays</v>
      </c>
      <c r="S2967" s="10">
        <f t="shared" si="279"/>
        <v>42162.396215277775</v>
      </c>
      <c r="T2967" s="10">
        <f t="shared" si="280"/>
        <v>42192.396215277775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5">
        <f t="shared" si="277"/>
        <v>88.7734375</v>
      </c>
      <c r="Q2968" t="str">
        <f t="shared" si="278"/>
        <v>theater</v>
      </c>
      <c r="R2968" t="str">
        <f t="shared" si="281"/>
        <v>plays</v>
      </c>
      <c r="S2968" s="10">
        <f t="shared" si="279"/>
        <v>42233.405231481483</v>
      </c>
      <c r="T2968" s="10">
        <f t="shared" si="280"/>
        <v>42263.405231481483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5">
        <f t="shared" si="277"/>
        <v>80.225352112676063</v>
      </c>
      <c r="Q2969" t="str">
        <f t="shared" si="278"/>
        <v>theater</v>
      </c>
      <c r="R2969" t="str">
        <f t="shared" si="281"/>
        <v>plays</v>
      </c>
      <c r="S2969" s="10">
        <f t="shared" si="279"/>
        <v>42041.864490740736</v>
      </c>
      <c r="T2969" s="10">
        <f t="shared" si="280"/>
        <v>42071.822824074072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5">
        <f t="shared" si="277"/>
        <v>78.936170212765958</v>
      </c>
      <c r="Q2970" t="str">
        <f t="shared" si="278"/>
        <v>theater</v>
      </c>
      <c r="R2970" t="str">
        <f t="shared" si="281"/>
        <v>plays</v>
      </c>
      <c r="S2970" s="10">
        <f t="shared" si="279"/>
        <v>42585.190509259257</v>
      </c>
      <c r="T2970" s="10">
        <f t="shared" si="280"/>
        <v>42598.832638888889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5">
        <f t="shared" si="277"/>
        <v>95.588235294117652</v>
      </c>
      <c r="Q2971" t="str">
        <f t="shared" si="278"/>
        <v>theater</v>
      </c>
      <c r="R2971" t="str">
        <f t="shared" si="281"/>
        <v>plays</v>
      </c>
      <c r="S2971" s="10">
        <f t="shared" si="279"/>
        <v>42097.453159722216</v>
      </c>
      <c r="T2971" s="10">
        <f t="shared" si="280"/>
        <v>42127.618750000001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5">
        <f t="shared" si="277"/>
        <v>69.890109890109883</v>
      </c>
      <c r="Q2972" t="str">
        <f t="shared" si="278"/>
        <v>theater</v>
      </c>
      <c r="R2972" t="str">
        <f t="shared" si="281"/>
        <v>plays</v>
      </c>
      <c r="S2972" s="10">
        <f t="shared" si="279"/>
        <v>41808.336238425924</v>
      </c>
      <c r="T2972" s="10">
        <f t="shared" si="280"/>
        <v>41838.336238425924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5">
        <f t="shared" si="277"/>
        <v>74.534883720930239</v>
      </c>
      <c r="Q2973" t="str">
        <f t="shared" si="278"/>
        <v>theater</v>
      </c>
      <c r="R2973" t="str">
        <f t="shared" si="281"/>
        <v>plays</v>
      </c>
      <c r="S2973" s="10">
        <f t="shared" si="279"/>
        <v>41852.324976851851</v>
      </c>
      <c r="T2973" s="10">
        <f t="shared" si="280"/>
        <v>41882.324976851851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5">
        <f t="shared" si="277"/>
        <v>123.94117647058823</v>
      </c>
      <c r="Q2974" t="str">
        <f t="shared" si="278"/>
        <v>theater</v>
      </c>
      <c r="R2974" t="str">
        <f t="shared" si="281"/>
        <v>plays</v>
      </c>
      <c r="S2974" s="10">
        <f t="shared" si="279"/>
        <v>42693.77685185185</v>
      </c>
      <c r="T2974" s="10">
        <f t="shared" si="280"/>
        <v>42708.708333333336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5">
        <f t="shared" si="277"/>
        <v>264.84848484848487</v>
      </c>
      <c r="Q2975" t="str">
        <f t="shared" si="278"/>
        <v>theater</v>
      </c>
      <c r="R2975" t="str">
        <f t="shared" si="281"/>
        <v>plays</v>
      </c>
      <c r="S2975" s="10">
        <f t="shared" si="279"/>
        <v>42341.485046296293</v>
      </c>
      <c r="T2975" s="10">
        <f t="shared" si="280"/>
        <v>42369.833333333336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5">
        <f t="shared" si="277"/>
        <v>58.620689655172413</v>
      </c>
      <c r="Q2976" t="str">
        <f t="shared" si="278"/>
        <v>theater</v>
      </c>
      <c r="R2976" t="str">
        <f t="shared" si="281"/>
        <v>plays</v>
      </c>
      <c r="S2976" s="10">
        <f t="shared" si="279"/>
        <v>41879.727673611109</v>
      </c>
      <c r="T2976" s="10">
        <f t="shared" si="280"/>
        <v>41907.732638888883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5">
        <f t="shared" si="277"/>
        <v>70.884955752212392</v>
      </c>
      <c r="Q2977" t="str">
        <f t="shared" si="278"/>
        <v>theater</v>
      </c>
      <c r="R2977" t="str">
        <f t="shared" si="281"/>
        <v>plays</v>
      </c>
      <c r="S2977" s="10">
        <f t="shared" si="279"/>
        <v>41941.350532407407</v>
      </c>
      <c r="T2977" s="10">
        <f t="shared" si="280"/>
        <v>41969.791666666664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5">
        <f t="shared" si="277"/>
        <v>8.5714285714285712</v>
      </c>
      <c r="Q2978" t="str">
        <f t="shared" si="278"/>
        <v>theater</v>
      </c>
      <c r="R2978" t="str">
        <f t="shared" si="281"/>
        <v>plays</v>
      </c>
      <c r="S2978" s="10">
        <f t="shared" si="279"/>
        <v>42425.397337962961</v>
      </c>
      <c r="T2978" s="10">
        <f t="shared" si="280"/>
        <v>42442.166666666664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5">
        <f t="shared" si="277"/>
        <v>113.56666666666666</v>
      </c>
      <c r="Q2979" t="str">
        <f t="shared" si="278"/>
        <v>theater</v>
      </c>
      <c r="R2979" t="str">
        <f t="shared" si="281"/>
        <v>plays</v>
      </c>
      <c r="S2979" s="10">
        <f t="shared" si="279"/>
        <v>42026.547847222224</v>
      </c>
      <c r="T2979" s="10">
        <f t="shared" si="280"/>
        <v>42085.759722222218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129.46666666666667</v>
      </c>
      <c r="P2980" s="5">
        <f t="shared" si="277"/>
        <v>60.6875</v>
      </c>
      <c r="Q2980" t="str">
        <f t="shared" si="278"/>
        <v>theater</v>
      </c>
      <c r="R2980" t="str">
        <f t="shared" si="281"/>
        <v>plays</v>
      </c>
      <c r="S2980" s="10">
        <f t="shared" si="279"/>
        <v>41922.307256944441</v>
      </c>
      <c r="T2980" s="10">
        <f t="shared" si="280"/>
        <v>41931.915972222218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5">
        <f t="shared" si="277"/>
        <v>110.21739130434783</v>
      </c>
      <c r="Q2981" t="str">
        <f t="shared" si="278"/>
        <v>theater</v>
      </c>
      <c r="R2981" t="str">
        <f t="shared" si="281"/>
        <v>plays</v>
      </c>
      <c r="S2981" s="10">
        <f t="shared" si="279"/>
        <v>41993.491006944438</v>
      </c>
      <c r="T2981" s="10">
        <f t="shared" si="280"/>
        <v>42009.916666666664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5">
        <f t="shared" si="277"/>
        <v>136.45833333333334</v>
      </c>
      <c r="Q2982" t="str">
        <f t="shared" si="278"/>
        <v>theater</v>
      </c>
      <c r="R2982" t="str">
        <f t="shared" si="281"/>
        <v>plays</v>
      </c>
      <c r="S2982" s="10">
        <f t="shared" si="279"/>
        <v>42219.58252314815</v>
      </c>
      <c r="T2982" s="10">
        <f t="shared" si="280"/>
        <v>42239.749999999993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128.92500000000001</v>
      </c>
      <c r="P2983" s="5">
        <f t="shared" si="277"/>
        <v>53.164948453608247</v>
      </c>
      <c r="Q2983" t="str">
        <f t="shared" si="278"/>
        <v>theater</v>
      </c>
      <c r="R2983" t="str">
        <f t="shared" si="281"/>
        <v>spaces</v>
      </c>
      <c r="S2983" s="10">
        <f t="shared" si="279"/>
        <v>42225.226342592585</v>
      </c>
      <c r="T2983" s="10">
        <f t="shared" si="280"/>
        <v>42270.226342592585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5">
        <f t="shared" si="277"/>
        <v>86.491525423728817</v>
      </c>
      <c r="Q2984" t="str">
        <f t="shared" si="278"/>
        <v>theater</v>
      </c>
      <c r="R2984" t="str">
        <f t="shared" si="281"/>
        <v>spaces</v>
      </c>
      <c r="S2984" s="10">
        <f t="shared" si="279"/>
        <v>42381.353506944441</v>
      </c>
      <c r="T2984" s="10">
        <f t="shared" si="280"/>
        <v>42411.353506944441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146.53957758620692</v>
      </c>
      <c r="P2985" s="5">
        <f t="shared" si="277"/>
        <v>155.23827397260274</v>
      </c>
      <c r="Q2985" t="str">
        <f t="shared" si="278"/>
        <v>theater</v>
      </c>
      <c r="R2985" t="str">
        <f t="shared" si="281"/>
        <v>spaces</v>
      </c>
      <c r="S2985" s="10">
        <f t="shared" si="279"/>
        <v>41894.299027777779</v>
      </c>
      <c r="T2985" s="10">
        <f t="shared" si="280"/>
        <v>41954.340694444443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5">
        <f t="shared" si="277"/>
        <v>115.08256880733946</v>
      </c>
      <c r="Q2986" t="str">
        <f t="shared" si="278"/>
        <v>theater</v>
      </c>
      <c r="R2986" t="str">
        <f t="shared" si="281"/>
        <v>spaces</v>
      </c>
      <c r="S2986" s="10">
        <f t="shared" si="279"/>
        <v>42575.945381944439</v>
      </c>
      <c r="T2986" s="10">
        <f t="shared" si="280"/>
        <v>42605.945381944439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5">
        <f t="shared" si="277"/>
        <v>109.5945945945946</v>
      </c>
      <c r="Q2987" t="str">
        <f t="shared" si="278"/>
        <v>theater</v>
      </c>
      <c r="R2987" t="str">
        <f t="shared" si="281"/>
        <v>spaces</v>
      </c>
      <c r="S2987" s="10">
        <f t="shared" si="279"/>
        <v>42654.640370370362</v>
      </c>
      <c r="T2987" s="10">
        <f t="shared" si="280"/>
        <v>42673.833333333336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105.5</v>
      </c>
      <c r="P2988" s="5">
        <f t="shared" si="277"/>
        <v>45.214285714285715</v>
      </c>
      <c r="Q2988" t="str">
        <f t="shared" si="278"/>
        <v>theater</v>
      </c>
      <c r="R2988" t="str">
        <f t="shared" si="281"/>
        <v>spaces</v>
      </c>
      <c r="S2988" s="10">
        <f t="shared" si="279"/>
        <v>42431.16673611111</v>
      </c>
      <c r="T2988" s="10">
        <f t="shared" si="280"/>
        <v>42491.125069444439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v>
      </c>
      <c r="P2989" s="5">
        <f t="shared" si="277"/>
        <v>104.15169811320754</v>
      </c>
      <c r="Q2989" t="str">
        <f t="shared" si="278"/>
        <v>theater</v>
      </c>
      <c r="R2989" t="str">
        <f t="shared" si="281"/>
        <v>spaces</v>
      </c>
      <c r="S2989" s="10">
        <f t="shared" si="279"/>
        <v>42626.973969907405</v>
      </c>
      <c r="T2989" s="10">
        <f t="shared" si="280"/>
        <v>42655.666666666664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100</v>
      </c>
      <c r="P2990" s="5">
        <f t="shared" si="277"/>
        <v>35.714285714285715</v>
      </c>
      <c r="Q2990" t="str">
        <f t="shared" si="278"/>
        <v>theater</v>
      </c>
      <c r="R2990" t="str">
        <f t="shared" si="281"/>
        <v>spaces</v>
      </c>
      <c r="S2990" s="10">
        <f t="shared" si="279"/>
        <v>42511.028715277782</v>
      </c>
      <c r="T2990" s="10">
        <f t="shared" si="280"/>
        <v>42541.028715277782</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5">
        <f t="shared" si="277"/>
        <v>96.997252747252745</v>
      </c>
      <c r="Q2991" t="str">
        <f t="shared" si="278"/>
        <v>theater</v>
      </c>
      <c r="R2991" t="str">
        <f t="shared" si="281"/>
        <v>spaces</v>
      </c>
      <c r="S2991" s="10">
        <f t="shared" si="279"/>
        <v>42336.687060185184</v>
      </c>
      <c r="T2991" s="10">
        <f t="shared" si="280"/>
        <v>42358.874305555553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100</v>
      </c>
      <c r="P2992" s="5">
        <f t="shared" si="277"/>
        <v>370.37037037037038</v>
      </c>
      <c r="Q2992" t="str">
        <f t="shared" si="278"/>
        <v>theater</v>
      </c>
      <c r="R2992" t="str">
        <f t="shared" si="281"/>
        <v>spaces</v>
      </c>
      <c r="S2992" s="10">
        <f t="shared" si="279"/>
        <v>42341.240972222215</v>
      </c>
      <c r="T2992" s="10">
        <f t="shared" si="280"/>
        <v>42376.240972222215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5">
        <f t="shared" si="277"/>
        <v>94.408602150537632</v>
      </c>
      <c r="Q2993" t="str">
        <f t="shared" si="278"/>
        <v>theater</v>
      </c>
      <c r="R2993" t="str">
        <f t="shared" si="281"/>
        <v>spaces</v>
      </c>
      <c r="S2993" s="10">
        <f t="shared" si="279"/>
        <v>42740.503819444442</v>
      </c>
      <c r="T2993" s="10">
        <f t="shared" si="280"/>
        <v>42762.503819444442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104.5</v>
      </c>
      <c r="P2994" s="5">
        <f t="shared" si="277"/>
        <v>48.984375</v>
      </c>
      <c r="Q2994" t="str">
        <f t="shared" si="278"/>
        <v>theater</v>
      </c>
      <c r="R2994" t="str">
        <f t="shared" si="281"/>
        <v>spaces</v>
      </c>
      <c r="S2994" s="10">
        <f t="shared" si="279"/>
        <v>42622.434143518512</v>
      </c>
      <c r="T2994" s="10">
        <f t="shared" si="280"/>
        <v>42652.434143518512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100.29999999999998</v>
      </c>
      <c r="P2995" s="5">
        <f t="shared" si="277"/>
        <v>45.590909090909093</v>
      </c>
      <c r="Q2995" t="str">
        <f t="shared" si="278"/>
        <v>theater</v>
      </c>
      <c r="R2995" t="str">
        <f t="shared" si="281"/>
        <v>spaces</v>
      </c>
      <c r="S2995" s="10">
        <f t="shared" si="279"/>
        <v>42390.50540509259</v>
      </c>
      <c r="T2995" s="10">
        <f t="shared" si="280"/>
        <v>42420.50540509259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457.74666666666673</v>
      </c>
      <c r="P2996" s="5">
        <f t="shared" si="277"/>
        <v>23.275254237288134</v>
      </c>
      <c r="Q2996" t="str">
        <f t="shared" si="278"/>
        <v>theater</v>
      </c>
      <c r="R2996" t="str">
        <f t="shared" si="281"/>
        <v>spaces</v>
      </c>
      <c r="S2996" s="10">
        <f t="shared" si="279"/>
        <v>41885.145509259259</v>
      </c>
      <c r="T2996" s="10">
        <f t="shared" si="280"/>
        <v>41915.145509259259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5">
        <f t="shared" si="277"/>
        <v>63.2289156626506</v>
      </c>
      <c r="Q2997" t="str">
        <f t="shared" si="278"/>
        <v>theater</v>
      </c>
      <c r="R2997" t="str">
        <f t="shared" si="281"/>
        <v>spaces</v>
      </c>
      <c r="S2997" s="10">
        <f t="shared" si="279"/>
        <v>42724.331840277773</v>
      </c>
      <c r="T2997" s="10">
        <f t="shared" si="280"/>
        <v>42754.331840277773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5">
        <f t="shared" si="277"/>
        <v>153.5204081632653</v>
      </c>
      <c r="Q2998" t="str">
        <f t="shared" si="278"/>
        <v>theater</v>
      </c>
      <c r="R2998" t="str">
        <f t="shared" si="281"/>
        <v>spaces</v>
      </c>
      <c r="S2998" s="10">
        <f t="shared" si="279"/>
        <v>42090.57916666667</v>
      </c>
      <c r="T2998" s="10">
        <f t="shared" si="280"/>
        <v>42150.57916666667</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103.73000000000002</v>
      </c>
      <c r="P2999" s="5">
        <f t="shared" si="277"/>
        <v>90.2</v>
      </c>
      <c r="Q2999" t="str">
        <f t="shared" si="278"/>
        <v>theater</v>
      </c>
      <c r="R2999" t="str">
        <f t="shared" si="281"/>
        <v>spaces</v>
      </c>
      <c r="S2999" s="10">
        <f t="shared" si="279"/>
        <v>42775.400381944441</v>
      </c>
      <c r="T2999" s="10">
        <f t="shared" si="280"/>
        <v>42792.874305555553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103.029</v>
      </c>
      <c r="P3000" s="5">
        <f t="shared" si="277"/>
        <v>118.97113163972287</v>
      </c>
      <c r="Q3000" t="str">
        <f t="shared" si="278"/>
        <v>theater</v>
      </c>
      <c r="R3000" t="str">
        <f t="shared" si="281"/>
        <v>spaces</v>
      </c>
      <c r="S3000" s="10">
        <f t="shared" si="279"/>
        <v>41777.860289351847</v>
      </c>
      <c r="T3000" s="10">
        <f t="shared" si="280"/>
        <v>41805.850694444445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5">
        <f t="shared" si="277"/>
        <v>80.25</v>
      </c>
      <c r="Q3001" t="str">
        <f t="shared" si="278"/>
        <v>theater</v>
      </c>
      <c r="R3001" t="str">
        <f t="shared" si="281"/>
        <v>spaces</v>
      </c>
      <c r="S3001" s="10">
        <f t="shared" si="279"/>
        <v>42780.406944444439</v>
      </c>
      <c r="T3001" s="10">
        <f t="shared" si="280"/>
        <v>42794.749999999993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100</v>
      </c>
      <c r="P3002" s="5">
        <f t="shared" si="277"/>
        <v>62.5</v>
      </c>
      <c r="Q3002" t="str">
        <f t="shared" si="278"/>
        <v>theater</v>
      </c>
      <c r="R3002" t="str">
        <f t="shared" si="281"/>
        <v>spaces</v>
      </c>
      <c r="S3002" s="10">
        <f t="shared" si="279"/>
        <v>42752.49386574074</v>
      </c>
      <c r="T3002" s="10">
        <f t="shared" si="280"/>
        <v>42766.416666666664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318.69988910451895</v>
      </c>
      <c r="P3003" s="5">
        <f t="shared" si="277"/>
        <v>131.37719999999999</v>
      </c>
      <c r="Q3003" t="str">
        <f t="shared" si="278"/>
        <v>theater</v>
      </c>
      <c r="R3003" t="str">
        <f t="shared" si="281"/>
        <v>spaces</v>
      </c>
      <c r="S3003" s="10">
        <f t="shared" si="279"/>
        <v>42534.562291666669</v>
      </c>
      <c r="T3003" s="10">
        <f t="shared" si="280"/>
        <v>42564.562291666669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5">
        <f t="shared" si="277"/>
        <v>73.032980769230775</v>
      </c>
      <c r="Q3004" t="str">
        <f t="shared" si="278"/>
        <v>theater</v>
      </c>
      <c r="R3004" t="str">
        <f t="shared" si="281"/>
        <v>spaces</v>
      </c>
      <c r="S3004" s="10">
        <f t="shared" si="279"/>
        <v>41239.502916666665</v>
      </c>
      <c r="T3004" s="10">
        <f t="shared" si="280"/>
        <v>41269.502916666665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5">
        <f t="shared" si="277"/>
        <v>178.52941176470588</v>
      </c>
      <c r="Q3005" t="str">
        <f t="shared" si="278"/>
        <v>theater</v>
      </c>
      <c r="R3005" t="str">
        <f t="shared" si="281"/>
        <v>spaces</v>
      </c>
      <c r="S3005" s="10">
        <f t="shared" si="279"/>
        <v>42398.515925925924</v>
      </c>
      <c r="T3005" s="10">
        <f t="shared" si="280"/>
        <v>42429.915972222218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5">
        <f t="shared" si="277"/>
        <v>162.90974729241879</v>
      </c>
      <c r="Q3006" t="str">
        <f t="shared" si="278"/>
        <v>theater</v>
      </c>
      <c r="R3006" t="str">
        <f t="shared" si="281"/>
        <v>spaces</v>
      </c>
      <c r="S3006" s="10">
        <f t="shared" si="279"/>
        <v>41928.547731481478</v>
      </c>
      <c r="T3006" s="10">
        <f t="shared" si="280"/>
        <v>41958.589398148142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5">
        <f t="shared" si="277"/>
        <v>108.24237288135593</v>
      </c>
      <c r="Q3007" t="str">
        <f t="shared" si="278"/>
        <v>theater</v>
      </c>
      <c r="R3007" t="str">
        <f t="shared" si="281"/>
        <v>spaces</v>
      </c>
      <c r="S3007" s="10">
        <f t="shared" si="279"/>
        <v>41888.341493055552</v>
      </c>
      <c r="T3007" s="10">
        <f t="shared" si="280"/>
        <v>41918.341493055552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5">
        <f t="shared" si="277"/>
        <v>88.865979381443296</v>
      </c>
      <c r="Q3008" t="str">
        <f t="shared" si="278"/>
        <v>theater</v>
      </c>
      <c r="R3008" t="str">
        <f t="shared" si="281"/>
        <v>spaces</v>
      </c>
      <c r="S3008" s="10">
        <f t="shared" si="279"/>
        <v>41957.423506944448</v>
      </c>
      <c r="T3008" s="10">
        <f t="shared" si="280"/>
        <v>41987.423506944448</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180</v>
      </c>
      <c r="P3009" s="5">
        <f t="shared" si="277"/>
        <v>54</v>
      </c>
      <c r="Q3009" t="str">
        <f t="shared" si="278"/>
        <v>theater</v>
      </c>
      <c r="R3009" t="str">
        <f t="shared" si="281"/>
        <v>spaces</v>
      </c>
      <c r="S3009" s="10">
        <f t="shared" si="279"/>
        <v>42097.882905092592</v>
      </c>
      <c r="T3009" s="10">
        <f t="shared" si="280"/>
        <v>42118.882905092592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5">
        <f t="shared" si="277"/>
        <v>116.73076923076923</v>
      </c>
      <c r="Q3010" t="str">
        <f t="shared" si="278"/>
        <v>theater</v>
      </c>
      <c r="R3010" t="str">
        <f t="shared" si="281"/>
        <v>spaces</v>
      </c>
      <c r="S3010" s="10">
        <f t="shared" si="279"/>
        <v>42359.878692129627</v>
      </c>
      <c r="T3010" s="10">
        <f t="shared" si="280"/>
        <v>42389.878692129627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E3011/D3011*100</f>
        <v>119.756</v>
      </c>
      <c r="P3011" s="5">
        <f t="shared" ref="P3011:P3074" si="283">IFERROR(E3011/L3011,0)</f>
        <v>233.8984375</v>
      </c>
      <c r="Q3011" t="str">
        <f t="shared" ref="Q3011:Q3074" si="284">LEFT(N3011,SEARCH("/",N3011)-1)</f>
        <v>theater</v>
      </c>
      <c r="R3011" t="str">
        <f t="shared" si="281"/>
        <v>spaces</v>
      </c>
      <c r="S3011" s="10">
        <f t="shared" ref="S3011:S3074" si="285">J3011/60/60/24+DATE(1970,1,1)-8/24</f>
        <v>41939.236574074072</v>
      </c>
      <c r="T3011" s="10">
        <f t="shared" ref="T3011:T3074" si="286">I3011/60/60/24+DATE(1970,1,1)-8/24</f>
        <v>41969.278240740743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5">
        <f t="shared" si="283"/>
        <v>158</v>
      </c>
      <c r="Q3012" t="str">
        <f t="shared" si="284"/>
        <v>theater</v>
      </c>
      <c r="R3012" t="str">
        <f t="shared" ref="R3012:R3075" si="287">RIGHT(N3012,LEN(N3012)-SEARCH("/",N3012))</f>
        <v>spaces</v>
      </c>
      <c r="S3012" s="10">
        <f t="shared" si="285"/>
        <v>41996.499062499999</v>
      </c>
      <c r="T3012" s="10">
        <f t="shared" si="286"/>
        <v>42056.499062499999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5">
        <f t="shared" si="283"/>
        <v>14.84</v>
      </c>
      <c r="Q3013" t="str">
        <f t="shared" si="284"/>
        <v>theater</v>
      </c>
      <c r="R3013" t="str">
        <f t="shared" si="287"/>
        <v>spaces</v>
      </c>
      <c r="S3013" s="10">
        <f t="shared" si="285"/>
        <v>42334.135601851849</v>
      </c>
      <c r="T3013" s="10">
        <f t="shared" si="286"/>
        <v>42361.624305555553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5">
        <f t="shared" si="283"/>
        <v>85.181818181818187</v>
      </c>
      <c r="Q3014" t="str">
        <f t="shared" si="284"/>
        <v>theater</v>
      </c>
      <c r="R3014" t="str">
        <f t="shared" si="287"/>
        <v>spaces</v>
      </c>
      <c r="S3014" s="10">
        <f t="shared" si="285"/>
        <v>42024.369560185187</v>
      </c>
      <c r="T3014" s="10">
        <f t="shared" si="286"/>
        <v>42045.369560185187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v>
      </c>
      <c r="P3015" s="5">
        <f t="shared" si="283"/>
        <v>146.69158878504672</v>
      </c>
      <c r="Q3015" t="str">
        <f t="shared" si="284"/>
        <v>theater</v>
      </c>
      <c r="R3015" t="str">
        <f t="shared" si="287"/>
        <v>spaces</v>
      </c>
      <c r="S3015" s="10">
        <f t="shared" si="285"/>
        <v>42146.502881944441</v>
      </c>
      <c r="T3015" s="10">
        <f t="shared" si="286"/>
        <v>42176.502881944441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5">
        <f t="shared" si="283"/>
        <v>50.764811490125673</v>
      </c>
      <c r="Q3016" t="str">
        <f t="shared" si="284"/>
        <v>theater</v>
      </c>
      <c r="R3016" t="str">
        <f t="shared" si="287"/>
        <v>spaces</v>
      </c>
      <c r="S3016" s="10">
        <f t="shared" si="285"/>
        <v>41919.790277777778</v>
      </c>
      <c r="T3016" s="10">
        <f t="shared" si="286"/>
        <v>41947.875</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5">
        <f t="shared" si="283"/>
        <v>87.7</v>
      </c>
      <c r="Q3017" t="str">
        <f t="shared" si="284"/>
        <v>theater</v>
      </c>
      <c r="R3017" t="str">
        <f t="shared" si="287"/>
        <v>spaces</v>
      </c>
      <c r="S3017" s="10">
        <f t="shared" si="285"/>
        <v>41785.393958333334</v>
      </c>
      <c r="T3017" s="10">
        <f t="shared" si="286"/>
        <v>41800.833333333328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5">
        <f t="shared" si="283"/>
        <v>242.27777777777777</v>
      </c>
      <c r="Q3018" t="str">
        <f t="shared" si="284"/>
        <v>theater</v>
      </c>
      <c r="R3018" t="str">
        <f t="shared" si="287"/>
        <v>spaces</v>
      </c>
      <c r="S3018" s="10">
        <f t="shared" si="285"/>
        <v>41778.214722222219</v>
      </c>
      <c r="T3018" s="10">
        <f t="shared" si="286"/>
        <v>41838.214722222219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105.84090909090908</v>
      </c>
      <c r="P3019" s="5">
        <f t="shared" si="283"/>
        <v>146.44654088050314</v>
      </c>
      <c r="Q3019" t="str">
        <f t="shared" si="284"/>
        <v>theater</v>
      </c>
      <c r="R3019" t="str">
        <f t="shared" si="287"/>
        <v>spaces</v>
      </c>
      <c r="S3019" s="10">
        <f t="shared" si="285"/>
        <v>41841.516701388886</v>
      </c>
      <c r="T3019" s="10">
        <f t="shared" si="286"/>
        <v>41871.516701388886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5">
        <f t="shared" si="283"/>
        <v>103.17073170731707</v>
      </c>
      <c r="Q3020" t="str">
        <f t="shared" si="284"/>
        <v>theater</v>
      </c>
      <c r="R3020" t="str">
        <f t="shared" si="287"/>
        <v>spaces</v>
      </c>
      <c r="S3020" s="10">
        <f t="shared" si="285"/>
        <v>42162.965000000004</v>
      </c>
      <c r="T3020" s="10">
        <f t="shared" si="286"/>
        <v>42205.583333333336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121.23333333333332</v>
      </c>
      <c r="P3021" s="5">
        <f t="shared" si="283"/>
        <v>80.464601769911511</v>
      </c>
      <c r="Q3021" t="str">
        <f t="shared" si="284"/>
        <v>theater</v>
      </c>
      <c r="R3021" t="str">
        <f t="shared" si="287"/>
        <v>spaces</v>
      </c>
      <c r="S3021" s="10">
        <f t="shared" si="285"/>
        <v>41758.500231481477</v>
      </c>
      <c r="T3021" s="10">
        <f t="shared" si="286"/>
        <v>41785.791666666664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5">
        <f t="shared" si="283"/>
        <v>234.66666666666666</v>
      </c>
      <c r="Q3022" t="str">
        <f t="shared" si="284"/>
        <v>theater</v>
      </c>
      <c r="R3022" t="str">
        <f t="shared" si="287"/>
        <v>spaces</v>
      </c>
      <c r="S3022" s="10">
        <f t="shared" si="285"/>
        <v>42170.513113425921</v>
      </c>
      <c r="T3022" s="10">
        <f t="shared" si="286"/>
        <v>42230.513113425921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5">
        <f t="shared" si="283"/>
        <v>50.689320388349515</v>
      </c>
      <c r="Q3023" t="str">
        <f t="shared" si="284"/>
        <v>theater</v>
      </c>
      <c r="R3023" t="str">
        <f t="shared" si="287"/>
        <v>spaces</v>
      </c>
      <c r="S3023" s="10">
        <f t="shared" si="285"/>
        <v>42660.285520833328</v>
      </c>
      <c r="T3023" s="10">
        <f t="shared" si="286"/>
        <v>42695.915972222218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100.88</v>
      </c>
      <c r="P3024" s="5">
        <f t="shared" si="283"/>
        <v>162.70967741935485</v>
      </c>
      <c r="Q3024" t="str">
        <f t="shared" si="284"/>
        <v>theater</v>
      </c>
      <c r="R3024" t="str">
        <f t="shared" si="287"/>
        <v>spaces</v>
      </c>
      <c r="S3024" s="10">
        <f t="shared" si="285"/>
        <v>42564.620474537034</v>
      </c>
      <c r="T3024" s="10">
        <f t="shared" si="286"/>
        <v>42609.620474537034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5">
        <f t="shared" si="283"/>
        <v>120.16666666666667</v>
      </c>
      <c r="Q3025" t="str">
        <f t="shared" si="284"/>
        <v>theater</v>
      </c>
      <c r="R3025" t="str">
        <f t="shared" si="287"/>
        <v>spaces</v>
      </c>
      <c r="S3025" s="10">
        <f t="shared" si="285"/>
        <v>42121.34243055556</v>
      </c>
      <c r="T3025" s="10">
        <f t="shared" si="286"/>
        <v>42166.34243055556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246.42</v>
      </c>
      <c r="P3026" s="5">
        <f t="shared" si="283"/>
        <v>67.697802197802204</v>
      </c>
      <c r="Q3026" t="str">
        <f t="shared" si="284"/>
        <v>theater</v>
      </c>
      <c r="R3026" t="str">
        <f t="shared" si="287"/>
        <v>spaces</v>
      </c>
      <c r="S3026" s="10">
        <f t="shared" si="285"/>
        <v>41158.660590277774</v>
      </c>
      <c r="T3026" s="10">
        <f t="shared" si="286"/>
        <v>41188.660590277774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302.2</v>
      </c>
      <c r="P3027" s="5">
        <f t="shared" si="283"/>
        <v>52.103448275862071</v>
      </c>
      <c r="Q3027" t="str">
        <f t="shared" si="284"/>
        <v>theater</v>
      </c>
      <c r="R3027" t="str">
        <f t="shared" si="287"/>
        <v>spaces</v>
      </c>
      <c r="S3027" s="10">
        <f t="shared" si="285"/>
        <v>41761.176076388889</v>
      </c>
      <c r="T3027" s="10">
        <f t="shared" si="286"/>
        <v>41789.333333333328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143.33333333333334</v>
      </c>
      <c r="P3028" s="5">
        <f t="shared" si="283"/>
        <v>51.6</v>
      </c>
      <c r="Q3028" t="str">
        <f t="shared" si="284"/>
        <v>theater</v>
      </c>
      <c r="R3028" t="str">
        <f t="shared" si="287"/>
        <v>spaces</v>
      </c>
      <c r="S3028" s="10">
        <f t="shared" si="285"/>
        <v>42783.126064814809</v>
      </c>
      <c r="T3028" s="10">
        <f t="shared" si="286"/>
        <v>42797.126064814809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5">
        <f t="shared" si="283"/>
        <v>164.3</v>
      </c>
      <c r="Q3029" t="str">
        <f t="shared" si="284"/>
        <v>theater</v>
      </c>
      <c r="R3029" t="str">
        <f t="shared" si="287"/>
        <v>spaces</v>
      </c>
      <c r="S3029" s="10">
        <f t="shared" si="285"/>
        <v>42053.37096064815</v>
      </c>
      <c r="T3029" s="10">
        <f t="shared" si="286"/>
        <v>42083.329293981478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168.01999999999998</v>
      </c>
      <c r="P3030" s="5">
        <f t="shared" si="283"/>
        <v>84.858585858585855</v>
      </c>
      <c r="Q3030" t="str">
        <f t="shared" si="284"/>
        <v>theater</v>
      </c>
      <c r="R3030" t="str">
        <f t="shared" si="287"/>
        <v>spaces</v>
      </c>
      <c r="S3030" s="10">
        <f t="shared" si="285"/>
        <v>42566.930844907409</v>
      </c>
      <c r="T3030" s="10">
        <f t="shared" si="286"/>
        <v>42596.930844907409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109.67666666666666</v>
      </c>
      <c r="P3031" s="5">
        <f t="shared" si="283"/>
        <v>94.548850574712645</v>
      </c>
      <c r="Q3031" t="str">
        <f t="shared" si="284"/>
        <v>theater</v>
      </c>
      <c r="R3031" t="str">
        <f t="shared" si="287"/>
        <v>spaces</v>
      </c>
      <c r="S3031" s="10">
        <f t="shared" si="285"/>
        <v>41932.375543981478</v>
      </c>
      <c r="T3031" s="10">
        <f t="shared" si="286"/>
        <v>41960.857638888883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106.6857142857143</v>
      </c>
      <c r="P3032" s="5">
        <f t="shared" si="283"/>
        <v>45.536585365853661</v>
      </c>
      <c r="Q3032" t="str">
        <f t="shared" si="284"/>
        <v>theater</v>
      </c>
      <c r="R3032" t="str">
        <f t="shared" si="287"/>
        <v>spaces</v>
      </c>
      <c r="S3032" s="10">
        <f t="shared" si="285"/>
        <v>42233.4140162037</v>
      </c>
      <c r="T3032" s="10">
        <f t="shared" si="286"/>
        <v>42263.4140162037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100</v>
      </c>
      <c r="P3033" s="5">
        <f t="shared" si="283"/>
        <v>51.724137931034484</v>
      </c>
      <c r="Q3033" t="str">
        <f t="shared" si="284"/>
        <v>theater</v>
      </c>
      <c r="R3033" t="str">
        <f t="shared" si="287"/>
        <v>spaces</v>
      </c>
      <c r="S3033" s="10">
        <f t="shared" si="285"/>
        <v>42597.549155092587</v>
      </c>
      <c r="T3033" s="10">
        <f t="shared" si="286"/>
        <v>42657.549155092587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5">
        <f t="shared" si="283"/>
        <v>50.88</v>
      </c>
      <c r="Q3034" t="str">
        <f t="shared" si="284"/>
        <v>theater</v>
      </c>
      <c r="R3034" t="str">
        <f t="shared" si="287"/>
        <v>spaces</v>
      </c>
      <c r="S3034" s="10">
        <f t="shared" si="285"/>
        <v>42227.711331018516</v>
      </c>
      <c r="T3034" s="10">
        <f t="shared" si="286"/>
        <v>42257.711331018516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146.53333333333333</v>
      </c>
      <c r="P3035" s="5">
        <f t="shared" si="283"/>
        <v>191.13043478260869</v>
      </c>
      <c r="Q3035" t="str">
        <f t="shared" si="284"/>
        <v>theater</v>
      </c>
      <c r="R3035" t="str">
        <f t="shared" si="287"/>
        <v>spaces</v>
      </c>
      <c r="S3035" s="10">
        <f t="shared" si="285"/>
        <v>42569.776909722219</v>
      </c>
      <c r="T3035" s="10">
        <f t="shared" si="286"/>
        <v>42599.776909722219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5">
        <f t="shared" si="283"/>
        <v>89.314285714285717</v>
      </c>
      <c r="Q3036" t="str">
        <f t="shared" si="284"/>
        <v>theater</v>
      </c>
      <c r="R3036" t="str">
        <f t="shared" si="287"/>
        <v>spaces</v>
      </c>
      <c r="S3036" s="10">
        <f t="shared" si="285"/>
        <v>42644.202025462961</v>
      </c>
      <c r="T3036" s="10">
        <f t="shared" si="286"/>
        <v>42674.832638888889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5">
        <f t="shared" si="283"/>
        <v>88.588631921824103</v>
      </c>
      <c r="Q3037" t="str">
        <f t="shared" si="284"/>
        <v>theater</v>
      </c>
      <c r="R3037" t="str">
        <f t="shared" si="287"/>
        <v>spaces</v>
      </c>
      <c r="S3037" s="10">
        <f t="shared" si="285"/>
        <v>41368.226956018516</v>
      </c>
      <c r="T3037" s="10">
        <f t="shared" si="286"/>
        <v>41398.226956018516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5">
        <f t="shared" si="283"/>
        <v>96.300911854103347</v>
      </c>
      <c r="Q3038" t="str">
        <f t="shared" si="284"/>
        <v>theater</v>
      </c>
      <c r="R3038" t="str">
        <f t="shared" si="287"/>
        <v>spaces</v>
      </c>
      <c r="S3038" s="10">
        <f t="shared" si="285"/>
        <v>41466.451898148145</v>
      </c>
      <c r="T3038" s="10">
        <f t="shared" si="286"/>
        <v>41502.165972222218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213.20000000000002</v>
      </c>
      <c r="P3039" s="5">
        <f t="shared" si="283"/>
        <v>33.3125</v>
      </c>
      <c r="Q3039" t="str">
        <f t="shared" si="284"/>
        <v>theater</v>
      </c>
      <c r="R3039" t="str">
        <f t="shared" si="287"/>
        <v>spaces</v>
      </c>
      <c r="S3039" s="10">
        <f t="shared" si="285"/>
        <v>40378.559872685182</v>
      </c>
      <c r="T3039" s="10">
        <f t="shared" si="286"/>
        <v>40452.874305555553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5">
        <f t="shared" si="283"/>
        <v>37.222222222222221</v>
      </c>
      <c r="Q3040" t="str">
        <f t="shared" si="284"/>
        <v>theater</v>
      </c>
      <c r="R3040" t="str">
        <f t="shared" si="287"/>
        <v>spaces</v>
      </c>
      <c r="S3040" s="10">
        <f t="shared" si="285"/>
        <v>42372.918946759259</v>
      </c>
      <c r="T3040" s="10">
        <f t="shared" si="286"/>
        <v>42432.918946759259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108.71389999999998</v>
      </c>
      <c r="P3041" s="5">
        <f t="shared" si="283"/>
        <v>92.130423728813554</v>
      </c>
      <c r="Q3041" t="str">
        <f t="shared" si="284"/>
        <v>theater</v>
      </c>
      <c r="R3041" t="str">
        <f t="shared" si="287"/>
        <v>spaces</v>
      </c>
      <c r="S3041" s="10">
        <f t="shared" si="285"/>
        <v>41610.461087962962</v>
      </c>
      <c r="T3041" s="10">
        <f t="shared" si="286"/>
        <v>41636.999305555553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5">
        <f t="shared" si="283"/>
        <v>76.785714285714292</v>
      </c>
      <c r="Q3042" t="str">
        <f t="shared" si="284"/>
        <v>theater</v>
      </c>
      <c r="R3042" t="str">
        <f t="shared" si="287"/>
        <v>spaces</v>
      </c>
      <c r="S3042" s="10">
        <f t="shared" si="285"/>
        <v>42177.458576388883</v>
      </c>
      <c r="T3042" s="10">
        <f t="shared" si="286"/>
        <v>42181.624999999993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5">
        <f t="shared" si="283"/>
        <v>96.526315789473685</v>
      </c>
      <c r="Q3043" t="str">
        <f t="shared" si="284"/>
        <v>theater</v>
      </c>
      <c r="R3043" t="str">
        <f t="shared" si="287"/>
        <v>spaces</v>
      </c>
      <c r="S3043" s="10">
        <f t="shared" si="285"/>
        <v>42359.535277777781</v>
      </c>
      <c r="T3043" s="10">
        <f t="shared" si="286"/>
        <v>42389.535277777781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5">
        <f t="shared" si="283"/>
        <v>51.891891891891895</v>
      </c>
      <c r="Q3044" t="str">
        <f t="shared" si="284"/>
        <v>theater</v>
      </c>
      <c r="R3044" t="str">
        <f t="shared" si="287"/>
        <v>spaces</v>
      </c>
      <c r="S3044" s="10">
        <f t="shared" si="285"/>
        <v>42253.354710648149</v>
      </c>
      <c r="T3044" s="10">
        <f t="shared" si="286"/>
        <v>42283.354710648149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5">
        <f t="shared" si="283"/>
        <v>128.9140625</v>
      </c>
      <c r="Q3045" t="str">
        <f t="shared" si="284"/>
        <v>theater</v>
      </c>
      <c r="R3045" t="str">
        <f t="shared" si="287"/>
        <v>spaces</v>
      </c>
      <c r="S3045" s="10">
        <f t="shared" si="285"/>
        <v>42082.737256944441</v>
      </c>
      <c r="T3045" s="10">
        <f t="shared" si="286"/>
        <v>42109.784722222219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5">
        <f t="shared" si="283"/>
        <v>84.108974358974365</v>
      </c>
      <c r="Q3046" t="str">
        <f t="shared" si="284"/>
        <v>theater</v>
      </c>
      <c r="R3046" t="str">
        <f t="shared" si="287"/>
        <v>spaces</v>
      </c>
      <c r="S3046" s="10">
        <f t="shared" si="285"/>
        <v>42387.393495370365</v>
      </c>
      <c r="T3046" s="10">
        <f t="shared" si="286"/>
        <v>42402.393495370365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132.70650000000001</v>
      </c>
      <c r="P3047" s="5">
        <f t="shared" si="283"/>
        <v>82.941562500000003</v>
      </c>
      <c r="Q3047" t="str">
        <f t="shared" si="284"/>
        <v>theater</v>
      </c>
      <c r="R3047" t="str">
        <f t="shared" si="287"/>
        <v>spaces</v>
      </c>
      <c r="S3047" s="10">
        <f t="shared" si="285"/>
        <v>41842.822395833333</v>
      </c>
      <c r="T3047" s="10">
        <f t="shared" si="286"/>
        <v>41872.822395833333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190.84810126582278</v>
      </c>
      <c r="P3048" s="5">
        <f t="shared" si="283"/>
        <v>259.94827586206895</v>
      </c>
      <c r="Q3048" t="str">
        <f t="shared" si="284"/>
        <v>theater</v>
      </c>
      <c r="R3048" t="str">
        <f t="shared" si="287"/>
        <v>spaces</v>
      </c>
      <c r="S3048" s="10">
        <f t="shared" si="285"/>
        <v>41862.46974537037</v>
      </c>
      <c r="T3048" s="10">
        <f t="shared" si="286"/>
        <v>41891.869444444441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5">
        <f t="shared" si="283"/>
        <v>37.25</v>
      </c>
      <c r="Q3049" t="str">
        <f t="shared" si="284"/>
        <v>theater</v>
      </c>
      <c r="R3049" t="str">
        <f t="shared" si="287"/>
        <v>spaces</v>
      </c>
      <c r="S3049" s="10">
        <f t="shared" si="285"/>
        <v>42443.655717592592</v>
      </c>
      <c r="T3049" s="10">
        <f t="shared" si="286"/>
        <v>42487.219444444439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166.4</v>
      </c>
      <c r="P3050" s="5">
        <f t="shared" si="283"/>
        <v>177.02127659574469</v>
      </c>
      <c r="Q3050" t="str">
        <f t="shared" si="284"/>
        <v>theater</v>
      </c>
      <c r="R3050" t="str">
        <f t="shared" si="287"/>
        <v>spaces</v>
      </c>
      <c r="S3050" s="10">
        <f t="shared" si="285"/>
        <v>41975.567847222213</v>
      </c>
      <c r="T3050" s="10">
        <f t="shared" si="286"/>
        <v>42004.556944444441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5">
        <f t="shared" si="283"/>
        <v>74.074074074074076</v>
      </c>
      <c r="Q3051" t="str">
        <f t="shared" si="284"/>
        <v>theater</v>
      </c>
      <c r="R3051" t="str">
        <f t="shared" si="287"/>
        <v>spaces</v>
      </c>
      <c r="S3051" s="10">
        <f t="shared" si="285"/>
        <v>42138.681192129625</v>
      </c>
      <c r="T3051" s="10">
        <f t="shared" si="286"/>
        <v>42168.681192129625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5">
        <f t="shared" si="283"/>
        <v>70.666666666666671</v>
      </c>
      <c r="Q3052" t="str">
        <f t="shared" si="284"/>
        <v>theater</v>
      </c>
      <c r="R3052" t="str">
        <f t="shared" si="287"/>
        <v>spaces</v>
      </c>
      <c r="S3052" s="10">
        <f t="shared" si="285"/>
        <v>42464.835185185184</v>
      </c>
      <c r="T3052" s="10">
        <f t="shared" si="286"/>
        <v>42494.835185185184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23.62857142857143</v>
      </c>
      <c r="P3053" s="5">
        <f t="shared" si="283"/>
        <v>23.62857142857143</v>
      </c>
      <c r="Q3053" t="str">
        <f t="shared" si="284"/>
        <v>theater</v>
      </c>
      <c r="R3053" t="str">
        <f t="shared" si="287"/>
        <v>spaces</v>
      </c>
      <c r="S3053" s="10">
        <f t="shared" si="285"/>
        <v>42744.082696759251</v>
      </c>
      <c r="T3053" s="10">
        <f t="shared" si="286"/>
        <v>42774.082696759251</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0.15</v>
      </c>
      <c r="P3054" s="5">
        <f t="shared" si="283"/>
        <v>37.5</v>
      </c>
      <c r="Q3054" t="str">
        <f t="shared" si="284"/>
        <v>theater</v>
      </c>
      <c r="R3054" t="str">
        <f t="shared" si="287"/>
        <v>spaces</v>
      </c>
      <c r="S3054" s="10">
        <f t="shared" si="285"/>
        <v>42122.336736111109</v>
      </c>
      <c r="T3054" s="10">
        <f t="shared" si="286"/>
        <v>42152.332638888889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0.4</v>
      </c>
      <c r="P3055" s="5">
        <f t="shared" si="283"/>
        <v>13.333333333333334</v>
      </c>
      <c r="Q3055" t="str">
        <f t="shared" si="284"/>
        <v>theater</v>
      </c>
      <c r="R3055" t="str">
        <f t="shared" si="287"/>
        <v>spaces</v>
      </c>
      <c r="S3055" s="10">
        <f t="shared" si="285"/>
        <v>41862.428391203699</v>
      </c>
      <c r="T3055" s="10">
        <f t="shared" si="286"/>
        <v>41913.832638888889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5">
        <f t="shared" si="283"/>
        <v>0</v>
      </c>
      <c r="Q3056" t="str">
        <f t="shared" si="284"/>
        <v>theater</v>
      </c>
      <c r="R3056" t="str">
        <f t="shared" si="287"/>
        <v>spaces</v>
      </c>
      <c r="S3056" s="10">
        <f t="shared" si="285"/>
        <v>42027.499467592592</v>
      </c>
      <c r="T3056" s="10">
        <f t="shared" si="286"/>
        <v>42064.711111111108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5.0000000000000001E-3</v>
      </c>
      <c r="P3057" s="5">
        <f t="shared" si="283"/>
        <v>1</v>
      </c>
      <c r="Q3057" t="str">
        <f t="shared" si="284"/>
        <v>theater</v>
      </c>
      <c r="R3057" t="str">
        <f t="shared" si="287"/>
        <v>spaces</v>
      </c>
      <c r="S3057" s="10">
        <f t="shared" si="285"/>
        <v>41953.624884259254</v>
      </c>
      <c r="T3057" s="10">
        <f t="shared" si="286"/>
        <v>42013.624884259254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5">
        <f t="shared" si="283"/>
        <v>0</v>
      </c>
      <c r="Q3058" t="str">
        <f t="shared" si="284"/>
        <v>theater</v>
      </c>
      <c r="R3058" t="str">
        <f t="shared" si="287"/>
        <v>spaces</v>
      </c>
      <c r="S3058" s="10">
        <f t="shared" si="285"/>
        <v>41851.303055555552</v>
      </c>
      <c r="T3058" s="10">
        <f t="shared" si="286"/>
        <v>41911.303055555552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5">
        <f t="shared" si="283"/>
        <v>0</v>
      </c>
      <c r="Q3059" t="str">
        <f t="shared" si="284"/>
        <v>theater</v>
      </c>
      <c r="R3059" t="str">
        <f t="shared" si="287"/>
        <v>spaces</v>
      </c>
      <c r="S3059" s="10">
        <f t="shared" si="285"/>
        <v>42433.317256944443</v>
      </c>
      <c r="T3059" s="10">
        <f t="shared" si="286"/>
        <v>42463.275590277779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1.6666666666666666E-2</v>
      </c>
      <c r="P3060" s="5">
        <f t="shared" si="283"/>
        <v>1</v>
      </c>
      <c r="Q3060" t="str">
        <f t="shared" si="284"/>
        <v>theater</v>
      </c>
      <c r="R3060" t="str">
        <f t="shared" si="287"/>
        <v>spaces</v>
      </c>
      <c r="S3060" s="10">
        <f t="shared" si="285"/>
        <v>42460.040972222218</v>
      </c>
      <c r="T3060" s="10">
        <f t="shared" si="286"/>
        <v>42510.040972222218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3.0066666666666664</v>
      </c>
      <c r="P3061" s="5">
        <f t="shared" si="283"/>
        <v>41</v>
      </c>
      <c r="Q3061" t="str">
        <f t="shared" si="284"/>
        <v>theater</v>
      </c>
      <c r="R3061" t="str">
        <f t="shared" si="287"/>
        <v>spaces</v>
      </c>
      <c r="S3061" s="10">
        <f t="shared" si="285"/>
        <v>41829.602384259255</v>
      </c>
      <c r="T3061" s="10">
        <f t="shared" si="286"/>
        <v>41859.602384259255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0.15227272727272728</v>
      </c>
      <c r="P3062" s="5">
        <f t="shared" si="283"/>
        <v>55.833333333333336</v>
      </c>
      <c r="Q3062" t="str">
        <f t="shared" si="284"/>
        <v>theater</v>
      </c>
      <c r="R3062" t="str">
        <f t="shared" si="287"/>
        <v>spaces</v>
      </c>
      <c r="S3062" s="10">
        <f t="shared" si="285"/>
        <v>42244.941365740735</v>
      </c>
      <c r="T3062" s="10">
        <f t="shared" si="286"/>
        <v>42274.941365740735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5">
        <f t="shared" si="283"/>
        <v>0</v>
      </c>
      <c r="Q3063" t="str">
        <f t="shared" si="284"/>
        <v>theater</v>
      </c>
      <c r="R3063" t="str">
        <f t="shared" si="287"/>
        <v>spaces</v>
      </c>
      <c r="S3063" s="10">
        <f t="shared" si="285"/>
        <v>41834.450787037036</v>
      </c>
      <c r="T3063" s="10">
        <f t="shared" si="286"/>
        <v>41864.450787037036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66.84</v>
      </c>
      <c r="P3064" s="5">
        <f t="shared" si="283"/>
        <v>99.761194029850742</v>
      </c>
      <c r="Q3064" t="str">
        <f t="shared" si="284"/>
        <v>theater</v>
      </c>
      <c r="R3064" t="str">
        <f t="shared" si="287"/>
        <v>spaces</v>
      </c>
      <c r="S3064" s="10">
        <f t="shared" si="285"/>
        <v>42248.2024537037</v>
      </c>
      <c r="T3064" s="10">
        <f t="shared" si="286"/>
        <v>42277.416666666664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19.566666666666666</v>
      </c>
      <c r="P3065" s="5">
        <f t="shared" si="283"/>
        <v>25.521739130434781</v>
      </c>
      <c r="Q3065" t="str">
        <f t="shared" si="284"/>
        <v>theater</v>
      </c>
      <c r="R3065" t="str">
        <f t="shared" si="287"/>
        <v>spaces</v>
      </c>
      <c r="S3065" s="10">
        <f t="shared" si="285"/>
        <v>42630.589560185181</v>
      </c>
      <c r="T3065" s="10">
        <f t="shared" si="286"/>
        <v>42665.589560185181</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11.294666666666666</v>
      </c>
      <c r="P3066" s="5">
        <f t="shared" si="283"/>
        <v>117.65277777777777</v>
      </c>
      <c r="Q3066" t="str">
        <f t="shared" si="284"/>
        <v>theater</v>
      </c>
      <c r="R3066" t="str">
        <f t="shared" si="287"/>
        <v>spaces</v>
      </c>
      <c r="S3066" s="10">
        <f t="shared" si="285"/>
        <v>42298.7968287037</v>
      </c>
      <c r="T3066" s="10">
        <f t="shared" si="286"/>
        <v>42329.957638888889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0.04</v>
      </c>
      <c r="P3067" s="5">
        <f t="shared" si="283"/>
        <v>5</v>
      </c>
      <c r="Q3067" t="str">
        <f t="shared" si="284"/>
        <v>theater</v>
      </c>
      <c r="R3067" t="str">
        <f t="shared" si="287"/>
        <v>spaces</v>
      </c>
      <c r="S3067" s="10">
        <f t="shared" si="285"/>
        <v>41824.721898148149</v>
      </c>
      <c r="T3067" s="10">
        <f t="shared" si="286"/>
        <v>41849.721898148149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11.985714285714286</v>
      </c>
      <c r="P3068" s="5">
        <f t="shared" si="283"/>
        <v>2796.6666666666665</v>
      </c>
      <c r="Q3068" t="str">
        <f t="shared" si="284"/>
        <v>theater</v>
      </c>
      <c r="R3068" t="str">
        <f t="shared" si="287"/>
        <v>spaces</v>
      </c>
      <c r="S3068" s="10">
        <f t="shared" si="285"/>
        <v>42530.895104166666</v>
      </c>
      <c r="T3068" s="10">
        <f t="shared" si="286"/>
        <v>42560.895104166666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v>
      </c>
      <c r="P3069" s="5">
        <f t="shared" si="283"/>
        <v>200</v>
      </c>
      <c r="Q3069" t="str">
        <f t="shared" si="284"/>
        <v>theater</v>
      </c>
      <c r="R3069" t="str">
        <f t="shared" si="287"/>
        <v>spaces</v>
      </c>
      <c r="S3069" s="10">
        <f t="shared" si="285"/>
        <v>42226.605081018519</v>
      </c>
      <c r="T3069" s="10">
        <f t="shared" si="286"/>
        <v>42256.605081018519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6.9999999999999993E-2</v>
      </c>
      <c r="P3070" s="5">
        <f t="shared" si="283"/>
        <v>87.5</v>
      </c>
      <c r="Q3070" t="str">
        <f t="shared" si="284"/>
        <v>theater</v>
      </c>
      <c r="R3070" t="str">
        <f t="shared" si="287"/>
        <v>spaces</v>
      </c>
      <c r="S3070" s="10">
        <f t="shared" si="285"/>
        <v>42263.358240740738</v>
      </c>
      <c r="T3070" s="10">
        <f t="shared" si="286"/>
        <v>42293.358240740738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14.099999999999998</v>
      </c>
      <c r="P3071" s="5">
        <f t="shared" si="283"/>
        <v>20.142857142857142</v>
      </c>
      <c r="Q3071" t="str">
        <f t="shared" si="284"/>
        <v>theater</v>
      </c>
      <c r="R3071" t="str">
        <f t="shared" si="287"/>
        <v>spaces</v>
      </c>
      <c r="S3071" s="10">
        <f t="shared" si="285"/>
        <v>41957.500393518516</v>
      </c>
      <c r="T3071" s="10">
        <f t="shared" si="286"/>
        <v>41987.500393518516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3.34</v>
      </c>
      <c r="P3072" s="5">
        <f t="shared" si="283"/>
        <v>20.875</v>
      </c>
      <c r="Q3072" t="str">
        <f t="shared" si="284"/>
        <v>theater</v>
      </c>
      <c r="R3072" t="str">
        <f t="shared" si="287"/>
        <v>spaces</v>
      </c>
      <c r="S3072" s="10">
        <f t="shared" si="285"/>
        <v>42690.400104166663</v>
      </c>
      <c r="T3072" s="10">
        <f t="shared" si="286"/>
        <v>42711.400104166663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59.774999999999999</v>
      </c>
      <c r="P3073" s="5">
        <f t="shared" si="283"/>
        <v>61.307692307692307</v>
      </c>
      <c r="Q3073" t="str">
        <f t="shared" si="284"/>
        <v>theater</v>
      </c>
      <c r="R3073" t="str">
        <f t="shared" si="287"/>
        <v>spaces</v>
      </c>
      <c r="S3073" s="10">
        <f t="shared" si="285"/>
        <v>42097.399085648147</v>
      </c>
      <c r="T3073" s="10">
        <f t="shared" si="286"/>
        <v>42114.915972222218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1.6666666666666666E-2</v>
      </c>
      <c r="P3074" s="5">
        <f t="shared" si="283"/>
        <v>1</v>
      </c>
      <c r="Q3074" t="str">
        <f t="shared" si="284"/>
        <v>theater</v>
      </c>
      <c r="R3074" t="str">
        <f t="shared" si="287"/>
        <v>spaces</v>
      </c>
      <c r="S3074" s="10">
        <f t="shared" si="285"/>
        <v>42658.357199074067</v>
      </c>
      <c r="T3074" s="10">
        <f t="shared" si="286"/>
        <v>42672.740277777775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E3075/D3075*100</f>
        <v>2.3035714285714284E-2</v>
      </c>
      <c r="P3075" s="5">
        <f t="shared" ref="P3075:P3138" si="289">IFERROR(E3075/L3075,0)</f>
        <v>92.142857142857139</v>
      </c>
      <c r="Q3075" t="str">
        <f t="shared" ref="Q3075:Q3138" si="290">LEFT(N3075,SEARCH("/",N3075)-1)</f>
        <v>theater</v>
      </c>
      <c r="R3075" t="str">
        <f t="shared" si="287"/>
        <v>spaces</v>
      </c>
      <c r="S3075" s="10">
        <f t="shared" ref="S3075:S3138" si="291">J3075/60/60/24+DATE(1970,1,1)-8/24</f>
        <v>42111.350694444445</v>
      </c>
      <c r="T3075" s="10">
        <f t="shared" ref="T3075:T3138" si="292">I3075/60/60/24+DATE(1970,1,1)-8/24</f>
        <v>42169.47152777778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8.8000000000000009E-2</v>
      </c>
      <c r="P3076" s="5">
        <f t="shared" si="289"/>
        <v>7.333333333333333</v>
      </c>
      <c r="Q3076" t="str">
        <f t="shared" si="290"/>
        <v>theater</v>
      </c>
      <c r="R3076" t="str">
        <f t="shared" ref="R3076:R3139" si="293">RIGHT(N3076,LEN(N3076)-SEARCH("/",N3076))</f>
        <v>spaces</v>
      </c>
      <c r="S3076" s="10">
        <f t="shared" si="291"/>
        <v>42409.237951388881</v>
      </c>
      <c r="T3076" s="10">
        <f t="shared" si="292"/>
        <v>42439.237951388881</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v>
      </c>
      <c r="P3077" s="5">
        <f t="shared" si="289"/>
        <v>64.8</v>
      </c>
      <c r="Q3077" t="str">
        <f t="shared" si="290"/>
        <v>theater</v>
      </c>
      <c r="R3077" t="str">
        <f t="shared" si="293"/>
        <v>spaces</v>
      </c>
      <c r="S3077" s="10">
        <f t="shared" si="291"/>
        <v>42550.768981481473</v>
      </c>
      <c r="T3077" s="10">
        <f t="shared" si="292"/>
        <v>42600.768981481473</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15.06</v>
      </c>
      <c r="P3078" s="5">
        <f t="shared" si="289"/>
        <v>30.12</v>
      </c>
      <c r="Q3078" t="str">
        <f t="shared" si="290"/>
        <v>theater</v>
      </c>
      <c r="R3078" t="str">
        <f t="shared" si="293"/>
        <v>spaces</v>
      </c>
      <c r="S3078" s="10">
        <f t="shared" si="291"/>
        <v>42226.318553240737</v>
      </c>
      <c r="T3078" s="10">
        <f t="shared" si="292"/>
        <v>42286.318553240737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0.47727272727272729</v>
      </c>
      <c r="P3079" s="5">
        <f t="shared" si="289"/>
        <v>52.5</v>
      </c>
      <c r="Q3079" t="str">
        <f t="shared" si="290"/>
        <v>theater</v>
      </c>
      <c r="R3079" t="str">
        <f t="shared" si="293"/>
        <v>spaces</v>
      </c>
      <c r="S3079" s="10">
        <f t="shared" si="291"/>
        <v>42766.62358796296</v>
      </c>
      <c r="T3079" s="10">
        <f t="shared" si="292"/>
        <v>42796.62358796296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0.11833333333333333</v>
      </c>
      <c r="P3080" s="5">
        <f t="shared" si="289"/>
        <v>23.666666666666668</v>
      </c>
      <c r="Q3080" t="str">
        <f t="shared" si="290"/>
        <v>theater</v>
      </c>
      <c r="R3080" t="str">
        <f t="shared" si="293"/>
        <v>spaces</v>
      </c>
      <c r="S3080" s="10">
        <f t="shared" si="291"/>
        <v>42030.805497685178</v>
      </c>
      <c r="T3080" s="10">
        <f t="shared" si="292"/>
        <v>42060.805497685178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0.8417399858735245</v>
      </c>
      <c r="P3081" s="5">
        <f t="shared" si="289"/>
        <v>415.77777777777777</v>
      </c>
      <c r="Q3081" t="str">
        <f t="shared" si="290"/>
        <v>theater</v>
      </c>
      <c r="R3081" t="str">
        <f t="shared" si="293"/>
        <v>spaces</v>
      </c>
      <c r="S3081" s="10">
        <f t="shared" si="291"/>
        <v>42055.38003472222</v>
      </c>
      <c r="T3081" s="10">
        <f t="shared" si="292"/>
        <v>42085.338368055549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1.8799999999999997E-2</v>
      </c>
      <c r="P3082" s="5">
        <f t="shared" si="289"/>
        <v>53.714285714285715</v>
      </c>
      <c r="Q3082" t="str">
        <f t="shared" si="290"/>
        <v>theater</v>
      </c>
      <c r="R3082" t="str">
        <f t="shared" si="293"/>
        <v>spaces</v>
      </c>
      <c r="S3082" s="10">
        <f t="shared" si="291"/>
        <v>41939.6949537037</v>
      </c>
      <c r="T3082" s="10">
        <f t="shared" si="292"/>
        <v>41999.736620370364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0.21029999999999999</v>
      </c>
      <c r="P3083" s="5">
        <f t="shared" si="289"/>
        <v>420.6</v>
      </c>
      <c r="Q3083" t="str">
        <f t="shared" si="290"/>
        <v>theater</v>
      </c>
      <c r="R3083" t="str">
        <f t="shared" si="293"/>
        <v>spaces</v>
      </c>
      <c r="S3083" s="10">
        <f t="shared" si="291"/>
        <v>42236.848275462959</v>
      </c>
      <c r="T3083" s="10">
        <f t="shared" si="292"/>
        <v>42266.848275462959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5">
        <f t="shared" si="289"/>
        <v>0</v>
      </c>
      <c r="Q3084" t="str">
        <f t="shared" si="290"/>
        <v>theater</v>
      </c>
      <c r="R3084" t="str">
        <f t="shared" si="293"/>
        <v>spaces</v>
      </c>
      <c r="S3084" s="10">
        <f t="shared" si="291"/>
        <v>42293.589652777773</v>
      </c>
      <c r="T3084" s="10">
        <f t="shared" si="292"/>
        <v>42323.631319444445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0.27999999999999997</v>
      </c>
      <c r="P3085" s="5">
        <f t="shared" si="289"/>
        <v>18.666666666666668</v>
      </c>
      <c r="Q3085" t="str">
        <f t="shared" si="290"/>
        <v>theater</v>
      </c>
      <c r="R3085" t="str">
        <f t="shared" si="293"/>
        <v>spaces</v>
      </c>
      <c r="S3085" s="10">
        <f t="shared" si="291"/>
        <v>41853.230069444442</v>
      </c>
      <c r="T3085" s="10">
        <f t="shared" si="292"/>
        <v>41882.875</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11.57920670115792</v>
      </c>
      <c r="P3086" s="5">
        <f t="shared" si="289"/>
        <v>78.333333333333329</v>
      </c>
      <c r="Q3086" t="str">
        <f t="shared" si="290"/>
        <v>theater</v>
      </c>
      <c r="R3086" t="str">
        <f t="shared" si="293"/>
        <v>spaces</v>
      </c>
      <c r="S3086" s="10">
        <f t="shared" si="291"/>
        <v>42100.390405092585</v>
      </c>
      <c r="T3086" s="10">
        <f t="shared" si="292"/>
        <v>42129.45</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v>
      </c>
      <c r="P3087" s="5">
        <f t="shared" si="289"/>
        <v>67.777777777777771</v>
      </c>
      <c r="Q3087" t="str">
        <f t="shared" si="290"/>
        <v>theater</v>
      </c>
      <c r="R3087" t="str">
        <f t="shared" si="293"/>
        <v>spaces</v>
      </c>
      <c r="S3087" s="10">
        <f t="shared" si="291"/>
        <v>42246.550451388881</v>
      </c>
      <c r="T3087" s="10">
        <f t="shared" si="292"/>
        <v>42276.550451388881</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0.25</v>
      </c>
      <c r="P3088" s="5">
        <f t="shared" si="289"/>
        <v>16.666666666666668</v>
      </c>
      <c r="Q3088" t="str">
        <f t="shared" si="290"/>
        <v>theater</v>
      </c>
      <c r="R3088" t="str">
        <f t="shared" si="293"/>
        <v>spaces</v>
      </c>
      <c r="S3088" s="10">
        <f t="shared" si="291"/>
        <v>42173.337488425925</v>
      </c>
      <c r="T3088" s="10">
        <f t="shared" si="292"/>
        <v>42233.337488425925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0.625</v>
      </c>
      <c r="P3089" s="5">
        <f t="shared" si="289"/>
        <v>62.5</v>
      </c>
      <c r="Q3089" t="str">
        <f t="shared" si="290"/>
        <v>theater</v>
      </c>
      <c r="R3089" t="str">
        <f t="shared" si="293"/>
        <v>spaces</v>
      </c>
      <c r="S3089" s="10">
        <f t="shared" si="291"/>
        <v>42664.817013888889</v>
      </c>
      <c r="T3089" s="10">
        <f t="shared" si="292"/>
        <v>42724.858680555553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0.19384615384615383</v>
      </c>
      <c r="P3090" s="5">
        <f t="shared" si="289"/>
        <v>42</v>
      </c>
      <c r="Q3090" t="str">
        <f t="shared" si="290"/>
        <v>theater</v>
      </c>
      <c r="R3090" t="str">
        <f t="shared" si="293"/>
        <v>spaces</v>
      </c>
      <c r="S3090" s="10">
        <f t="shared" si="291"/>
        <v>41981.238969907405</v>
      </c>
      <c r="T3090" s="10">
        <f t="shared" si="292"/>
        <v>42012.236805555549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23.416</v>
      </c>
      <c r="P3091" s="5">
        <f t="shared" si="289"/>
        <v>130.0888888888889</v>
      </c>
      <c r="Q3091" t="str">
        <f t="shared" si="290"/>
        <v>theater</v>
      </c>
      <c r="R3091" t="str">
        <f t="shared" si="293"/>
        <v>spaces</v>
      </c>
      <c r="S3091" s="10">
        <f t="shared" si="291"/>
        <v>42528.209293981483</v>
      </c>
      <c r="T3091" s="10">
        <f t="shared" si="292"/>
        <v>42559.749305555553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5.0808888888888886</v>
      </c>
      <c r="P3092" s="5">
        <f t="shared" si="289"/>
        <v>1270.2222222222222</v>
      </c>
      <c r="Q3092" t="str">
        <f t="shared" si="290"/>
        <v>theater</v>
      </c>
      <c r="R3092" t="str">
        <f t="shared" si="293"/>
        <v>spaces</v>
      </c>
      <c r="S3092" s="10">
        <f t="shared" si="291"/>
        <v>42065.485474537032</v>
      </c>
      <c r="T3092" s="10">
        <f t="shared" si="292"/>
        <v>42125.443807870368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15.920000000000002</v>
      </c>
      <c r="P3093" s="5">
        <f t="shared" si="289"/>
        <v>88.444444444444443</v>
      </c>
      <c r="Q3093" t="str">
        <f t="shared" si="290"/>
        <v>theater</v>
      </c>
      <c r="R3093" t="str">
        <f t="shared" si="293"/>
        <v>spaces</v>
      </c>
      <c r="S3093" s="10">
        <f t="shared" si="291"/>
        <v>42566.615081018514</v>
      </c>
      <c r="T3093" s="10">
        <f t="shared" si="292"/>
        <v>42596.615081018514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1.1831900000000002</v>
      </c>
      <c r="P3094" s="5">
        <f t="shared" si="289"/>
        <v>56.342380952380957</v>
      </c>
      <c r="Q3094" t="str">
        <f t="shared" si="290"/>
        <v>theater</v>
      </c>
      <c r="R3094" t="str">
        <f t="shared" si="293"/>
        <v>spaces</v>
      </c>
      <c r="S3094" s="10">
        <f t="shared" si="291"/>
        <v>42255.28601851852</v>
      </c>
      <c r="T3094" s="10">
        <f t="shared" si="292"/>
        <v>42292.583333333336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22.75</v>
      </c>
      <c r="P3095" s="5">
        <f t="shared" si="289"/>
        <v>53.529411764705884</v>
      </c>
      <c r="Q3095" t="str">
        <f t="shared" si="290"/>
        <v>theater</v>
      </c>
      <c r="R3095" t="str">
        <f t="shared" si="293"/>
        <v>spaces</v>
      </c>
      <c r="S3095" s="10">
        <f t="shared" si="291"/>
        <v>41760.575706018513</v>
      </c>
      <c r="T3095" s="10">
        <f t="shared" si="292"/>
        <v>41790.832638888889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2.5000000000000001E-2</v>
      </c>
      <c r="P3096" s="5">
        <f t="shared" si="289"/>
        <v>25</v>
      </c>
      <c r="Q3096" t="str">
        <f t="shared" si="290"/>
        <v>theater</v>
      </c>
      <c r="R3096" t="str">
        <f t="shared" si="293"/>
        <v>spaces</v>
      </c>
      <c r="S3096" s="10">
        <f t="shared" si="291"/>
        <v>42207.462453703702</v>
      </c>
      <c r="T3096" s="10">
        <f t="shared" si="292"/>
        <v>42267.462453703702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0.33512064343163539</v>
      </c>
      <c r="P3097" s="5">
        <f t="shared" si="289"/>
        <v>50</v>
      </c>
      <c r="Q3097" t="str">
        <f t="shared" si="290"/>
        <v>theater</v>
      </c>
      <c r="R3097" t="str">
        <f t="shared" si="293"/>
        <v>spaces</v>
      </c>
      <c r="S3097" s="10">
        <f t="shared" si="291"/>
        <v>42522.69189814815</v>
      </c>
      <c r="T3097" s="10">
        <f t="shared" si="292"/>
        <v>42582.69189814815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v>
      </c>
      <c r="P3098" s="5">
        <f t="shared" si="289"/>
        <v>56.785714285714285</v>
      </c>
      <c r="Q3098" t="str">
        <f t="shared" si="290"/>
        <v>theater</v>
      </c>
      <c r="R3098" t="str">
        <f t="shared" si="293"/>
        <v>spaces</v>
      </c>
      <c r="S3098" s="10">
        <f t="shared" si="291"/>
        <v>42114.492199074077</v>
      </c>
      <c r="T3098" s="10">
        <f t="shared" si="292"/>
        <v>42144.492199074077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17.150000000000002</v>
      </c>
      <c r="P3099" s="5">
        <f t="shared" si="289"/>
        <v>40.833333333333336</v>
      </c>
      <c r="Q3099" t="str">
        <f t="shared" si="290"/>
        <v>theater</v>
      </c>
      <c r="R3099" t="str">
        <f t="shared" si="293"/>
        <v>spaces</v>
      </c>
      <c r="S3099" s="10">
        <f t="shared" si="291"/>
        <v>42629.17015046296</v>
      </c>
      <c r="T3099" s="10">
        <f t="shared" si="292"/>
        <v>42650.249999999993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3.6080041046690612</v>
      </c>
      <c r="P3100" s="5">
        <f t="shared" si="289"/>
        <v>65.111111111111114</v>
      </c>
      <c r="Q3100" t="str">
        <f t="shared" si="290"/>
        <v>theater</v>
      </c>
      <c r="R3100" t="str">
        <f t="shared" si="293"/>
        <v>spaces</v>
      </c>
      <c r="S3100" s="10">
        <f t="shared" si="291"/>
        <v>42359.45890046296</v>
      </c>
      <c r="T3100" s="10">
        <f t="shared" si="292"/>
        <v>42407.678472222215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13.900000000000002</v>
      </c>
      <c r="P3101" s="5">
        <f t="shared" si="289"/>
        <v>55.6</v>
      </c>
      <c r="Q3101" t="str">
        <f t="shared" si="290"/>
        <v>theater</v>
      </c>
      <c r="R3101" t="str">
        <f t="shared" si="293"/>
        <v>spaces</v>
      </c>
      <c r="S3101" s="10">
        <f t="shared" si="291"/>
        <v>42381.856377314813</v>
      </c>
      <c r="T3101" s="10">
        <f t="shared" si="292"/>
        <v>42411.856377314813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15.225</v>
      </c>
      <c r="P3102" s="5">
        <f t="shared" si="289"/>
        <v>140.53846153846155</v>
      </c>
      <c r="Q3102" t="str">
        <f t="shared" si="290"/>
        <v>theater</v>
      </c>
      <c r="R3102" t="str">
        <f t="shared" si="293"/>
        <v>spaces</v>
      </c>
      <c r="S3102" s="10">
        <f t="shared" si="291"/>
        <v>41902.2890625</v>
      </c>
      <c r="T3102" s="10">
        <f t="shared" si="292"/>
        <v>41932.2890625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12</v>
      </c>
      <c r="P3103" s="5">
        <f t="shared" si="289"/>
        <v>25</v>
      </c>
      <c r="Q3103" t="str">
        <f t="shared" si="290"/>
        <v>theater</v>
      </c>
      <c r="R3103" t="str">
        <f t="shared" si="293"/>
        <v>spaces</v>
      </c>
      <c r="S3103" s="10">
        <f t="shared" si="291"/>
        <v>42171.050196759257</v>
      </c>
      <c r="T3103" s="10">
        <f t="shared" si="292"/>
        <v>42200.99722222222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39.112499999999997</v>
      </c>
      <c r="P3104" s="5">
        <f t="shared" si="289"/>
        <v>69.533333333333331</v>
      </c>
      <c r="Q3104" t="str">
        <f t="shared" si="290"/>
        <v>theater</v>
      </c>
      <c r="R3104" t="str">
        <f t="shared" si="293"/>
        <v>spaces</v>
      </c>
      <c r="S3104" s="10">
        <f t="shared" si="291"/>
        <v>42555.007152777776</v>
      </c>
      <c r="T3104" s="10">
        <f t="shared" si="292"/>
        <v>42605.007152777776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0.26829268292682928</v>
      </c>
      <c r="P3105" s="5">
        <f t="shared" si="289"/>
        <v>5.5</v>
      </c>
      <c r="Q3105" t="str">
        <f t="shared" si="290"/>
        <v>theater</v>
      </c>
      <c r="R3105" t="str">
        <f t="shared" si="293"/>
        <v>spaces</v>
      </c>
      <c r="S3105" s="10">
        <f t="shared" si="291"/>
        <v>42106.82298611111</v>
      </c>
      <c r="T3105" s="10">
        <f t="shared" si="292"/>
        <v>42166.82298611111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29.625</v>
      </c>
      <c r="P3106" s="5">
        <f t="shared" si="289"/>
        <v>237</v>
      </c>
      <c r="Q3106" t="str">
        <f t="shared" si="290"/>
        <v>theater</v>
      </c>
      <c r="R3106" t="str">
        <f t="shared" si="293"/>
        <v>spaces</v>
      </c>
      <c r="S3106" s="10">
        <f t="shared" si="291"/>
        <v>42006.57535879629</v>
      </c>
      <c r="T3106" s="10">
        <f t="shared" si="292"/>
        <v>42037.749999999993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42.360992301112063</v>
      </c>
      <c r="P3107" s="5">
        <f t="shared" si="289"/>
        <v>79.870967741935488</v>
      </c>
      <c r="Q3107" t="str">
        <f t="shared" si="290"/>
        <v>theater</v>
      </c>
      <c r="R3107" t="str">
        <f t="shared" si="293"/>
        <v>spaces</v>
      </c>
      <c r="S3107" s="10">
        <f t="shared" si="291"/>
        <v>41876.385601851849</v>
      </c>
      <c r="T3107" s="10">
        <f t="shared" si="292"/>
        <v>41930.875</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4.1000000000000005</v>
      </c>
      <c r="P3108" s="5">
        <f t="shared" si="289"/>
        <v>10.25</v>
      </c>
      <c r="Q3108" t="str">
        <f t="shared" si="290"/>
        <v>theater</v>
      </c>
      <c r="R3108" t="str">
        <f t="shared" si="293"/>
        <v>spaces</v>
      </c>
      <c r="S3108" s="10">
        <f t="shared" si="291"/>
        <v>42241.09578703704</v>
      </c>
      <c r="T3108" s="10">
        <f t="shared" si="292"/>
        <v>42263.583333333336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19.762499999999999</v>
      </c>
      <c r="P3109" s="5">
        <f t="shared" si="289"/>
        <v>272.58620689655174</v>
      </c>
      <c r="Q3109" t="str">
        <f t="shared" si="290"/>
        <v>theater</v>
      </c>
      <c r="R3109" t="str">
        <f t="shared" si="293"/>
        <v>spaces</v>
      </c>
      <c r="S3109" s="10">
        <f t="shared" si="291"/>
        <v>42128.480914351843</v>
      </c>
      <c r="T3109" s="10">
        <f t="shared" si="292"/>
        <v>42135.480914351843</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5.1999999999999998E-2</v>
      </c>
      <c r="P3110" s="5">
        <f t="shared" si="289"/>
        <v>13</v>
      </c>
      <c r="Q3110" t="str">
        <f t="shared" si="290"/>
        <v>theater</v>
      </c>
      <c r="R3110" t="str">
        <f t="shared" si="293"/>
        <v>spaces</v>
      </c>
      <c r="S3110" s="10">
        <f t="shared" si="291"/>
        <v>42062.34715277778</v>
      </c>
      <c r="T3110" s="10">
        <f t="shared" si="292"/>
        <v>42122.305486111109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25.030188679245285</v>
      </c>
      <c r="P3111" s="5">
        <f t="shared" si="289"/>
        <v>58.184210526315788</v>
      </c>
      <c r="Q3111" t="str">
        <f t="shared" si="290"/>
        <v>theater</v>
      </c>
      <c r="R3111" t="str">
        <f t="shared" si="293"/>
        <v>spaces</v>
      </c>
      <c r="S3111" s="10">
        <f t="shared" si="291"/>
        <v>41843.791782407403</v>
      </c>
      <c r="T3111" s="10">
        <f t="shared" si="292"/>
        <v>41878.791782407403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0.04</v>
      </c>
      <c r="P3112" s="5">
        <f t="shared" si="289"/>
        <v>10</v>
      </c>
      <c r="Q3112" t="str">
        <f t="shared" si="290"/>
        <v>theater</v>
      </c>
      <c r="R3112" t="str">
        <f t="shared" si="293"/>
        <v>spaces</v>
      </c>
      <c r="S3112" s="10">
        <f t="shared" si="291"/>
        <v>42744.698136574072</v>
      </c>
      <c r="T3112" s="10">
        <f t="shared" si="292"/>
        <v>42784.698136574072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26.640000000000004</v>
      </c>
      <c r="P3113" s="5">
        <f t="shared" si="289"/>
        <v>70.10526315789474</v>
      </c>
      <c r="Q3113" t="str">
        <f t="shared" si="290"/>
        <v>theater</v>
      </c>
      <c r="R3113" t="str">
        <f t="shared" si="293"/>
        <v>spaces</v>
      </c>
      <c r="S3113" s="10">
        <f t="shared" si="291"/>
        <v>41885.26180555555</v>
      </c>
      <c r="T3113" s="10">
        <f t="shared" si="292"/>
        <v>41916.26180555555</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4.7363636363636363</v>
      </c>
      <c r="P3114" s="5">
        <f t="shared" si="289"/>
        <v>57.888888888888886</v>
      </c>
      <c r="Q3114" t="str">
        <f t="shared" si="290"/>
        <v>theater</v>
      </c>
      <c r="R3114" t="str">
        <f t="shared" si="293"/>
        <v>spaces</v>
      </c>
      <c r="S3114" s="10">
        <f t="shared" si="291"/>
        <v>42614.788587962961</v>
      </c>
      <c r="T3114" s="10">
        <f t="shared" si="292"/>
        <v>42674.788587962961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4.2435339894712749</v>
      </c>
      <c r="P3115" s="5">
        <f t="shared" si="289"/>
        <v>125.27027027027027</v>
      </c>
      <c r="Q3115" t="str">
        <f t="shared" si="290"/>
        <v>theater</v>
      </c>
      <c r="R3115" t="str">
        <f t="shared" si="293"/>
        <v>spaces</v>
      </c>
      <c r="S3115" s="10">
        <f t="shared" si="291"/>
        <v>42081.397939814815</v>
      </c>
      <c r="T3115" s="10">
        <f t="shared" si="292"/>
        <v>42111.397939814815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5">
        <f t="shared" si="289"/>
        <v>0</v>
      </c>
      <c r="Q3116" t="str">
        <f t="shared" si="290"/>
        <v>theater</v>
      </c>
      <c r="R3116" t="str">
        <f t="shared" si="293"/>
        <v>spaces</v>
      </c>
      <c r="S3116" s="10">
        <f t="shared" si="291"/>
        <v>41843.29918981481</v>
      </c>
      <c r="T3116" s="10">
        <f t="shared" si="292"/>
        <v>41903.29918981481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3</v>
      </c>
      <c r="P3117" s="5">
        <f t="shared" si="289"/>
        <v>300</v>
      </c>
      <c r="Q3117" t="str">
        <f t="shared" si="290"/>
        <v>theater</v>
      </c>
      <c r="R3117" t="str">
        <f t="shared" si="293"/>
        <v>spaces</v>
      </c>
      <c r="S3117" s="10">
        <f t="shared" si="291"/>
        <v>42496.113738425927</v>
      </c>
      <c r="T3117" s="10">
        <f t="shared" si="292"/>
        <v>42526.113738425927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57.333333333333336</v>
      </c>
      <c r="P3118" s="5">
        <f t="shared" si="289"/>
        <v>43</v>
      </c>
      <c r="Q3118" t="str">
        <f t="shared" si="290"/>
        <v>theater</v>
      </c>
      <c r="R3118" t="str">
        <f t="shared" si="293"/>
        <v>spaces</v>
      </c>
      <c r="S3118" s="10">
        <f t="shared" si="291"/>
        <v>42081.18200231481</v>
      </c>
      <c r="T3118" s="10">
        <f t="shared" si="292"/>
        <v>42095.18200231481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0.1</v>
      </c>
      <c r="P3119" s="5">
        <f t="shared" si="289"/>
        <v>1</v>
      </c>
      <c r="Q3119" t="str">
        <f t="shared" si="290"/>
        <v>theater</v>
      </c>
      <c r="R3119" t="str">
        <f t="shared" si="293"/>
        <v>spaces</v>
      </c>
      <c r="S3119" s="10">
        <f t="shared" si="291"/>
        <v>42509.041203703695</v>
      </c>
      <c r="T3119" s="10">
        <f t="shared" si="292"/>
        <v>42517.216666666667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0.31</v>
      </c>
      <c r="P3120" s="5">
        <f t="shared" si="289"/>
        <v>775</v>
      </c>
      <c r="Q3120" t="str">
        <f t="shared" si="290"/>
        <v>theater</v>
      </c>
      <c r="R3120" t="str">
        <f t="shared" si="293"/>
        <v>spaces</v>
      </c>
      <c r="S3120" s="10">
        <f t="shared" si="291"/>
        <v>42534.316238425927</v>
      </c>
      <c r="T3120" s="10">
        <f t="shared" si="292"/>
        <v>42553.316238425927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0.05</v>
      </c>
      <c r="P3121" s="5">
        <f t="shared" si="289"/>
        <v>5</v>
      </c>
      <c r="Q3121" t="str">
        <f t="shared" si="290"/>
        <v>theater</v>
      </c>
      <c r="R3121" t="str">
        <f t="shared" si="293"/>
        <v>spaces</v>
      </c>
      <c r="S3121" s="10">
        <f t="shared" si="291"/>
        <v>42059.712175925924</v>
      </c>
      <c r="T3121" s="10">
        <f t="shared" si="292"/>
        <v>42089.670509259253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9.8461538461538465E-3</v>
      </c>
      <c r="P3122" s="5">
        <f t="shared" si="289"/>
        <v>12.8</v>
      </c>
      <c r="Q3122" t="str">
        <f t="shared" si="290"/>
        <v>theater</v>
      </c>
      <c r="R3122" t="str">
        <f t="shared" si="293"/>
        <v>spaces</v>
      </c>
      <c r="S3122" s="10">
        <f t="shared" si="291"/>
        <v>42435.608749999999</v>
      </c>
      <c r="T3122" s="10">
        <f t="shared" si="292"/>
        <v>42495.567083333335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0.66666666666666674</v>
      </c>
      <c r="P3123" s="5">
        <f t="shared" si="289"/>
        <v>10</v>
      </c>
      <c r="Q3123" t="str">
        <f t="shared" si="290"/>
        <v>theater</v>
      </c>
      <c r="R3123" t="str">
        <f t="shared" si="293"/>
        <v>spaces</v>
      </c>
      <c r="S3123" s="10">
        <f t="shared" si="291"/>
        <v>41848.346469907403</v>
      </c>
      <c r="T3123" s="10">
        <f t="shared" si="292"/>
        <v>41908.346469907403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58.291457286432156</v>
      </c>
      <c r="P3124" s="5">
        <f t="shared" si="289"/>
        <v>58</v>
      </c>
      <c r="Q3124" t="str">
        <f t="shared" si="290"/>
        <v>theater</v>
      </c>
      <c r="R3124" t="str">
        <f t="shared" si="293"/>
        <v>spaces</v>
      </c>
      <c r="S3124" s="10">
        <f t="shared" si="291"/>
        <v>42678.598749999997</v>
      </c>
      <c r="T3124" s="10">
        <f t="shared" si="292"/>
        <v>42683.640416666669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68.153599999999997</v>
      </c>
      <c r="P3125" s="5">
        <f t="shared" si="289"/>
        <v>244.80459770114942</v>
      </c>
      <c r="Q3125" t="str">
        <f t="shared" si="290"/>
        <v>theater</v>
      </c>
      <c r="R3125" t="str">
        <f t="shared" si="293"/>
        <v>spaces</v>
      </c>
      <c r="S3125" s="10">
        <f t="shared" si="291"/>
        <v>42530.659699074073</v>
      </c>
      <c r="T3125" s="10">
        <f t="shared" si="292"/>
        <v>42560.659699074073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3.2499999999999999E-3</v>
      </c>
      <c r="P3126" s="5">
        <f t="shared" si="289"/>
        <v>6.5</v>
      </c>
      <c r="Q3126" t="str">
        <f t="shared" si="290"/>
        <v>theater</v>
      </c>
      <c r="R3126" t="str">
        <f t="shared" si="293"/>
        <v>spaces</v>
      </c>
      <c r="S3126" s="10">
        <f t="shared" si="291"/>
        <v>41977.446770833332</v>
      </c>
      <c r="T3126" s="10">
        <f t="shared" si="292"/>
        <v>42037.446770833332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5">
        <f t="shared" si="289"/>
        <v>0</v>
      </c>
      <c r="Q3127" t="str">
        <f t="shared" si="290"/>
        <v>theater</v>
      </c>
      <c r="R3127" t="str">
        <f t="shared" si="293"/>
        <v>spaces</v>
      </c>
      <c r="S3127" s="10">
        <f t="shared" si="291"/>
        <v>42345.873518518514</v>
      </c>
      <c r="T3127" s="10">
        <f t="shared" si="292"/>
        <v>42375.873518518514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4.16</v>
      </c>
      <c r="P3128" s="5">
        <f t="shared" si="289"/>
        <v>61.176470588235297</v>
      </c>
      <c r="Q3128" t="str">
        <f t="shared" si="290"/>
        <v>theater</v>
      </c>
      <c r="R3128" t="str">
        <f t="shared" si="293"/>
        <v>spaces</v>
      </c>
      <c r="S3128" s="10">
        <f t="shared" si="291"/>
        <v>42426.684745370374</v>
      </c>
      <c r="T3128" s="10">
        <f t="shared" si="292"/>
        <v>42456.643078703702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5">
        <f t="shared" si="289"/>
        <v>0</v>
      </c>
      <c r="Q3129" t="str">
        <f t="shared" si="290"/>
        <v>theater</v>
      </c>
      <c r="R3129" t="str">
        <f t="shared" si="293"/>
        <v>spaces</v>
      </c>
      <c r="S3129" s="10">
        <f t="shared" si="291"/>
        <v>42034.523483796293</v>
      </c>
      <c r="T3129" s="10">
        <f t="shared" si="292"/>
        <v>42064.523483796293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5">
        <f t="shared" si="289"/>
        <v>139.23931623931625</v>
      </c>
      <c r="Q3130" t="str">
        <f t="shared" si="290"/>
        <v>theater</v>
      </c>
      <c r="R3130" t="str">
        <f t="shared" si="293"/>
        <v>plays</v>
      </c>
      <c r="S3130" s="10">
        <f t="shared" si="291"/>
        <v>42780.492372685178</v>
      </c>
      <c r="T3130" s="10">
        <f t="shared" si="292"/>
        <v>42810.450706018521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0.8</v>
      </c>
      <c r="P3131" s="5">
        <f t="shared" si="289"/>
        <v>10</v>
      </c>
      <c r="Q3131" t="str">
        <f t="shared" si="290"/>
        <v>theater</v>
      </c>
      <c r="R3131" t="str">
        <f t="shared" si="293"/>
        <v>plays</v>
      </c>
      <c r="S3131" s="10">
        <f t="shared" si="291"/>
        <v>42803.509479166663</v>
      </c>
      <c r="T3131" s="10">
        <f t="shared" si="292"/>
        <v>42843.467812499999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3.75</v>
      </c>
      <c r="P3132" s="5">
        <f t="shared" si="289"/>
        <v>93.75</v>
      </c>
      <c r="Q3132" t="str">
        <f t="shared" si="290"/>
        <v>theater</v>
      </c>
      <c r="R3132" t="str">
        <f t="shared" si="293"/>
        <v>plays</v>
      </c>
      <c r="S3132" s="10">
        <f t="shared" si="291"/>
        <v>42808.306898148141</v>
      </c>
      <c r="T3132" s="10">
        <f t="shared" si="292"/>
        <v>42838.874305555553</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15.731707317073171</v>
      </c>
      <c r="P3133" s="5">
        <f t="shared" si="289"/>
        <v>53.75</v>
      </c>
      <c r="Q3133" t="str">
        <f t="shared" si="290"/>
        <v>theater</v>
      </c>
      <c r="R3133" t="str">
        <f t="shared" si="293"/>
        <v>plays</v>
      </c>
      <c r="S3133" s="10">
        <f t="shared" si="291"/>
        <v>42803.245891203704</v>
      </c>
      <c r="T3133" s="10">
        <f t="shared" si="292"/>
        <v>42833.204224537032</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3.3333333333333333E-2</v>
      </c>
      <c r="P3134" s="5">
        <f t="shared" si="289"/>
        <v>10</v>
      </c>
      <c r="Q3134" t="str">
        <f t="shared" si="290"/>
        <v>theater</v>
      </c>
      <c r="R3134" t="str">
        <f t="shared" si="293"/>
        <v>plays</v>
      </c>
      <c r="S3134" s="10">
        <f t="shared" si="291"/>
        <v>42786.016898148147</v>
      </c>
      <c r="T3134" s="10">
        <f t="shared" si="292"/>
        <v>42845.975231481476</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5">
        <f t="shared" si="289"/>
        <v>33.75</v>
      </c>
      <c r="Q3135" t="str">
        <f t="shared" si="290"/>
        <v>theater</v>
      </c>
      <c r="R3135" t="str">
        <f t="shared" si="293"/>
        <v>plays</v>
      </c>
      <c r="S3135" s="10">
        <f t="shared" si="291"/>
        <v>42788.231874999998</v>
      </c>
      <c r="T3135" s="10">
        <f t="shared" si="292"/>
        <v>42818.190208333333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22.5</v>
      </c>
      <c r="P3136" s="5">
        <f t="shared" si="289"/>
        <v>18.75</v>
      </c>
      <c r="Q3136" t="str">
        <f t="shared" si="290"/>
        <v>theater</v>
      </c>
      <c r="R3136" t="str">
        <f t="shared" si="293"/>
        <v>plays</v>
      </c>
      <c r="S3136" s="10">
        <f t="shared" si="291"/>
        <v>42800.386793981481</v>
      </c>
      <c r="T3136" s="10">
        <f t="shared" si="292"/>
        <v>42821.345127314817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20.849420849420849</v>
      </c>
      <c r="P3137" s="5">
        <f t="shared" si="289"/>
        <v>23.142857142857142</v>
      </c>
      <c r="Q3137" t="str">
        <f t="shared" si="290"/>
        <v>theater</v>
      </c>
      <c r="R3137" t="str">
        <f t="shared" si="293"/>
        <v>plays</v>
      </c>
      <c r="S3137" s="10">
        <f t="shared" si="291"/>
        <v>42806.818530092591</v>
      </c>
      <c r="T3137" s="10">
        <f t="shared" si="292"/>
        <v>42828.818530092591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5">
        <f t="shared" si="289"/>
        <v>29.045454545454547</v>
      </c>
      <c r="Q3138" t="str">
        <f t="shared" si="290"/>
        <v>theater</v>
      </c>
      <c r="R3138" t="str">
        <f t="shared" si="293"/>
        <v>plays</v>
      </c>
      <c r="S3138" s="10">
        <f t="shared" si="291"/>
        <v>42789.12909722222</v>
      </c>
      <c r="T3138" s="10">
        <f t="shared" si="292"/>
        <v>42825.624305555553</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E3139/D3139*100</f>
        <v>3.3333333333333335</v>
      </c>
      <c r="P3139" s="5">
        <f t="shared" ref="P3139:P3202" si="295">IFERROR(E3139/L3139,0)</f>
        <v>50</v>
      </c>
      <c r="Q3139" t="str">
        <f t="shared" ref="Q3139:Q3202" si="296">LEFT(N3139,SEARCH("/",N3139)-1)</f>
        <v>theater</v>
      </c>
      <c r="R3139" t="str">
        <f t="shared" si="293"/>
        <v>plays</v>
      </c>
      <c r="S3139" s="10">
        <f t="shared" ref="S3139:S3202" si="297">J3139/60/60/24+DATE(1970,1,1)-8/24</f>
        <v>42807.551724537036</v>
      </c>
      <c r="T3139" s="10">
        <f t="shared" ref="T3139:T3202" si="298">I3139/60/60/24+DATE(1970,1,1)-8/24</f>
        <v>42858.466666666667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5">
        <f t="shared" si="295"/>
        <v>0</v>
      </c>
      <c r="Q3140" t="str">
        <f t="shared" si="296"/>
        <v>theater</v>
      </c>
      <c r="R3140" t="str">
        <f t="shared" ref="R3140:R3203" si="299">RIGHT(N3140,LEN(N3140)-SEARCH("/",N3140))</f>
        <v>plays</v>
      </c>
      <c r="S3140" s="10">
        <f t="shared" si="297"/>
        <v>42809.312581018516</v>
      </c>
      <c r="T3140" s="10">
        <f t="shared" si="298"/>
        <v>42828.312581018516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5.4</v>
      </c>
      <c r="P3141" s="5">
        <f t="shared" si="295"/>
        <v>450</v>
      </c>
      <c r="Q3141" t="str">
        <f t="shared" si="296"/>
        <v>theater</v>
      </c>
      <c r="R3141" t="str">
        <f t="shared" si="299"/>
        <v>plays</v>
      </c>
      <c r="S3141" s="10">
        <f t="shared" si="297"/>
        <v>42784.937037037038</v>
      </c>
      <c r="T3141" s="10">
        <f t="shared" si="298"/>
        <v>42818.856249999997</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0.96</v>
      </c>
      <c r="P3142" s="5">
        <f t="shared" si="295"/>
        <v>24</v>
      </c>
      <c r="Q3142" t="str">
        <f t="shared" si="296"/>
        <v>theater</v>
      </c>
      <c r="R3142" t="str">
        <f t="shared" si="299"/>
        <v>plays</v>
      </c>
      <c r="S3142" s="10">
        <f t="shared" si="297"/>
        <v>42802.385451388887</v>
      </c>
      <c r="T3142" s="10">
        <f t="shared" si="298"/>
        <v>42832.343784722216</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51.6</v>
      </c>
      <c r="P3143" s="5">
        <f t="shared" si="295"/>
        <v>32.25</v>
      </c>
      <c r="Q3143" t="str">
        <f t="shared" si="296"/>
        <v>theater</v>
      </c>
      <c r="R3143" t="str">
        <f t="shared" si="299"/>
        <v>plays</v>
      </c>
      <c r="S3143" s="10">
        <f t="shared" si="297"/>
        <v>42800.42</v>
      </c>
      <c r="T3143" s="10">
        <f t="shared" si="298"/>
        <v>42841.499999999993</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v>
      </c>
      <c r="P3144" s="5">
        <f t="shared" si="295"/>
        <v>15</v>
      </c>
      <c r="Q3144" t="str">
        <f t="shared" si="296"/>
        <v>theater</v>
      </c>
      <c r="R3144" t="str">
        <f t="shared" si="299"/>
        <v>plays</v>
      </c>
      <c r="S3144" s="10">
        <f t="shared" si="297"/>
        <v>42783.179849537039</v>
      </c>
      <c r="T3144" s="10">
        <f t="shared" si="298"/>
        <v>42813.138182870367</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5">
        <f t="shared" si="295"/>
        <v>0</v>
      </c>
      <c r="Q3145" t="str">
        <f t="shared" si="296"/>
        <v>theater</v>
      </c>
      <c r="R3145" t="str">
        <f t="shared" si="299"/>
        <v>plays</v>
      </c>
      <c r="S3145" s="10">
        <f t="shared" si="297"/>
        <v>42808.024953703702</v>
      </c>
      <c r="T3145" s="10">
        <f t="shared" si="298"/>
        <v>42834.024953703702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75.400000000000006</v>
      </c>
      <c r="P3146" s="5">
        <f t="shared" si="295"/>
        <v>251.33333333333334</v>
      </c>
      <c r="Q3146" t="str">
        <f t="shared" si="296"/>
        <v>theater</v>
      </c>
      <c r="R3146" t="str">
        <f t="shared" si="299"/>
        <v>plays</v>
      </c>
      <c r="S3146" s="10">
        <f t="shared" si="297"/>
        <v>42796.204942129632</v>
      </c>
      <c r="T3146" s="10">
        <f t="shared" si="298"/>
        <v>42812.916666666664</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5">
        <f t="shared" si="295"/>
        <v>0</v>
      </c>
      <c r="Q3147" t="str">
        <f t="shared" si="296"/>
        <v>theater</v>
      </c>
      <c r="R3147" t="str">
        <f t="shared" si="299"/>
        <v>plays</v>
      </c>
      <c r="S3147" s="10">
        <f t="shared" si="297"/>
        <v>42761.707569444443</v>
      </c>
      <c r="T3147" s="10">
        <f t="shared" si="298"/>
        <v>42821.665902777771</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10.5</v>
      </c>
      <c r="P3148" s="5">
        <f t="shared" si="295"/>
        <v>437.5</v>
      </c>
      <c r="Q3148" t="str">
        <f t="shared" si="296"/>
        <v>theater</v>
      </c>
      <c r="R3148" t="str">
        <f t="shared" si="299"/>
        <v>plays</v>
      </c>
      <c r="S3148" s="10">
        <f t="shared" si="297"/>
        <v>42796.349143518521</v>
      </c>
      <c r="T3148" s="10">
        <f t="shared" si="298"/>
        <v>42841.307476851849</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5">
        <f t="shared" si="295"/>
        <v>110.35211267605634</v>
      </c>
      <c r="Q3149" t="str">
        <f t="shared" si="296"/>
        <v>theater</v>
      </c>
      <c r="R3149" t="str">
        <f t="shared" si="299"/>
        <v>plays</v>
      </c>
      <c r="S3149" s="10">
        <f t="shared" si="297"/>
        <v>41909.636053240742</v>
      </c>
      <c r="T3149" s="10">
        <f t="shared" si="298"/>
        <v>41949.677719907406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131.16666666666669</v>
      </c>
      <c r="P3150" s="5">
        <f t="shared" si="295"/>
        <v>41.421052631578945</v>
      </c>
      <c r="Q3150" t="str">
        <f t="shared" si="296"/>
        <v>theater</v>
      </c>
      <c r="R3150" t="str">
        <f t="shared" si="299"/>
        <v>plays</v>
      </c>
      <c r="S3150" s="10">
        <f t="shared" si="297"/>
        <v>41891.331990740735</v>
      </c>
      <c r="T3150" s="10">
        <f t="shared" si="298"/>
        <v>41912.833333333328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5">
        <f t="shared" si="295"/>
        <v>52</v>
      </c>
      <c r="Q3151" t="str">
        <f t="shared" si="296"/>
        <v>theater</v>
      </c>
      <c r="R3151" t="str">
        <f t="shared" si="299"/>
        <v>plays</v>
      </c>
      <c r="S3151" s="10">
        <f t="shared" si="297"/>
        <v>41225.684027777774</v>
      </c>
      <c r="T3151" s="10">
        <f t="shared" si="298"/>
        <v>41249.75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5">
        <f t="shared" si="295"/>
        <v>33.990384615384613</v>
      </c>
      <c r="Q3152" t="str">
        <f t="shared" si="296"/>
        <v>theater</v>
      </c>
      <c r="R3152" t="str">
        <f t="shared" si="299"/>
        <v>plays</v>
      </c>
      <c r="S3152" s="10">
        <f t="shared" si="297"/>
        <v>40477.930590277778</v>
      </c>
      <c r="T3152" s="10">
        <f t="shared" si="298"/>
        <v>40567.833333333328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5">
        <f t="shared" si="295"/>
        <v>103.35294117647059</v>
      </c>
      <c r="Q3153" t="str">
        <f t="shared" si="296"/>
        <v>theater</v>
      </c>
      <c r="R3153" t="str">
        <f t="shared" si="299"/>
        <v>plays</v>
      </c>
      <c r="S3153" s="10">
        <f t="shared" si="297"/>
        <v>41862.506643518514</v>
      </c>
      <c r="T3153" s="10">
        <f t="shared" si="298"/>
        <v>41892.506643518514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105.95454545454545</v>
      </c>
      <c r="P3154" s="5">
        <f t="shared" si="295"/>
        <v>34.791044776119406</v>
      </c>
      <c r="Q3154" t="str">
        <f t="shared" si="296"/>
        <v>theater</v>
      </c>
      <c r="R3154" t="str">
        <f t="shared" si="299"/>
        <v>plays</v>
      </c>
      <c r="S3154" s="10">
        <f t="shared" si="297"/>
        <v>41550.534340277773</v>
      </c>
      <c r="T3154" s="10">
        <f t="shared" si="298"/>
        <v>41580.534340277773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335.58333333333337</v>
      </c>
      <c r="P3155" s="5">
        <f t="shared" si="295"/>
        <v>41.773858921161825</v>
      </c>
      <c r="Q3155" t="str">
        <f t="shared" si="296"/>
        <v>theater</v>
      </c>
      <c r="R3155" t="str">
        <f t="shared" si="299"/>
        <v>plays</v>
      </c>
      <c r="S3155" s="10">
        <f t="shared" si="297"/>
        <v>40632.821030092593</v>
      </c>
      <c r="T3155" s="10">
        <f t="shared" si="298"/>
        <v>40663.874305555553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5">
        <f t="shared" si="295"/>
        <v>64.268292682926827</v>
      </c>
      <c r="Q3156" t="str">
        <f t="shared" si="296"/>
        <v>theater</v>
      </c>
      <c r="R3156" t="str">
        <f t="shared" si="299"/>
        <v>plays</v>
      </c>
      <c r="S3156" s="10">
        <f t="shared" si="297"/>
        <v>40970.542337962957</v>
      </c>
      <c r="T3156" s="10">
        <f t="shared" si="298"/>
        <v>41000.500671296293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188.50460000000001</v>
      </c>
      <c r="P3157" s="5">
        <f t="shared" si="295"/>
        <v>31.209370860927152</v>
      </c>
      <c r="Q3157" t="str">
        <f t="shared" si="296"/>
        <v>theater</v>
      </c>
      <c r="R3157" t="str">
        <f t="shared" si="299"/>
        <v>plays</v>
      </c>
      <c r="S3157" s="10">
        <f t="shared" si="297"/>
        <v>41233.165798611109</v>
      </c>
      <c r="T3157" s="10">
        <f t="shared" si="298"/>
        <v>41263.165798611109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5">
        <f t="shared" si="295"/>
        <v>62.921348314606739</v>
      </c>
      <c r="Q3158" t="str">
        <f t="shared" si="296"/>
        <v>theater</v>
      </c>
      <c r="R3158" t="str">
        <f t="shared" si="299"/>
        <v>plays</v>
      </c>
      <c r="S3158" s="10">
        <f t="shared" si="297"/>
        <v>41026.619722222218</v>
      </c>
      <c r="T3158" s="10">
        <f t="shared" si="298"/>
        <v>41061.619722222218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5">
        <f t="shared" si="295"/>
        <v>98.536585365853654</v>
      </c>
      <c r="Q3159" t="str">
        <f t="shared" si="296"/>
        <v>theater</v>
      </c>
      <c r="R3159" t="str">
        <f t="shared" si="299"/>
        <v>plays</v>
      </c>
      <c r="S3159" s="10">
        <f t="shared" si="297"/>
        <v>41829.454918981479</v>
      </c>
      <c r="T3159" s="10">
        <f t="shared" si="298"/>
        <v>41838.875</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5">
        <f t="shared" si="295"/>
        <v>82.608695652173907</v>
      </c>
      <c r="Q3160" t="str">
        <f t="shared" si="296"/>
        <v>theater</v>
      </c>
      <c r="R3160" t="str">
        <f t="shared" si="299"/>
        <v>plays</v>
      </c>
      <c r="S3160" s="10">
        <f t="shared" si="297"/>
        <v>41447.506388888884</v>
      </c>
      <c r="T3160" s="10">
        <f t="shared" si="298"/>
        <v>41477.506388888884</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5">
        <f t="shared" si="295"/>
        <v>38.504230769230773</v>
      </c>
      <c r="Q3161" t="str">
        <f t="shared" si="296"/>
        <v>theater</v>
      </c>
      <c r="R3161" t="str">
        <f t="shared" si="299"/>
        <v>plays</v>
      </c>
      <c r="S3161" s="10">
        <f t="shared" si="297"/>
        <v>40883.733344907407</v>
      </c>
      <c r="T3161" s="10">
        <f t="shared" si="298"/>
        <v>40926.625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101.53333333333335</v>
      </c>
      <c r="P3162" s="5">
        <f t="shared" si="295"/>
        <v>80.15789473684211</v>
      </c>
      <c r="Q3162" t="str">
        <f t="shared" si="296"/>
        <v>theater</v>
      </c>
      <c r="R3162" t="str">
        <f t="shared" si="299"/>
        <v>plays</v>
      </c>
      <c r="S3162" s="10">
        <f t="shared" si="297"/>
        <v>41840.931562499994</v>
      </c>
      <c r="T3162" s="10">
        <f t="shared" si="298"/>
        <v>41863.874305555553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105.1</v>
      </c>
      <c r="P3163" s="5">
        <f t="shared" si="295"/>
        <v>28.405405405405407</v>
      </c>
      <c r="Q3163" t="str">
        <f t="shared" si="296"/>
        <v>theater</v>
      </c>
      <c r="R3163" t="str">
        <f t="shared" si="299"/>
        <v>plays</v>
      </c>
      <c r="S3163" s="10">
        <f t="shared" si="297"/>
        <v>41897.202800925923</v>
      </c>
      <c r="T3163" s="10">
        <f t="shared" si="298"/>
        <v>41927.202800925923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v>
      </c>
      <c r="P3164" s="5">
        <f t="shared" si="295"/>
        <v>80.730158730158735</v>
      </c>
      <c r="Q3164" t="str">
        <f t="shared" si="296"/>
        <v>theater</v>
      </c>
      <c r="R3164" t="str">
        <f t="shared" si="299"/>
        <v>plays</v>
      </c>
      <c r="S3164" s="10">
        <f t="shared" si="297"/>
        <v>41799.35256944444</v>
      </c>
      <c r="T3164" s="10">
        <f t="shared" si="298"/>
        <v>41826.75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5">
        <f t="shared" si="295"/>
        <v>200.69444444444446</v>
      </c>
      <c r="Q3165" t="str">
        <f t="shared" si="296"/>
        <v>theater</v>
      </c>
      <c r="R3165" t="str">
        <f t="shared" si="299"/>
        <v>plays</v>
      </c>
      <c r="S3165" s="10">
        <f t="shared" si="297"/>
        <v>41775.420428240737</v>
      </c>
      <c r="T3165" s="10">
        <f t="shared" si="298"/>
        <v>41805.420428240737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v>
      </c>
      <c r="P3166" s="5">
        <f t="shared" si="295"/>
        <v>37.591549295774648</v>
      </c>
      <c r="Q3166" t="str">
        <f t="shared" si="296"/>
        <v>theater</v>
      </c>
      <c r="R3166" t="str">
        <f t="shared" si="299"/>
        <v>plays</v>
      </c>
      <c r="S3166" s="10">
        <f t="shared" si="297"/>
        <v>41766.472395833334</v>
      </c>
      <c r="T3166" s="10">
        <f t="shared" si="298"/>
        <v>41799.472395833334</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162.66666666666666</v>
      </c>
      <c r="P3167" s="5">
        <f t="shared" si="295"/>
        <v>58.095238095238095</v>
      </c>
      <c r="Q3167" t="str">
        <f t="shared" si="296"/>
        <v>theater</v>
      </c>
      <c r="R3167" t="str">
        <f t="shared" si="299"/>
        <v>plays</v>
      </c>
      <c r="S3167" s="10">
        <f t="shared" si="297"/>
        <v>40643.825925925921</v>
      </c>
      <c r="T3167" s="10">
        <f t="shared" si="298"/>
        <v>40665.832638888889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5">
        <f t="shared" si="295"/>
        <v>60.300892473118282</v>
      </c>
      <c r="Q3168" t="str">
        <f t="shared" si="296"/>
        <v>theater</v>
      </c>
      <c r="R3168" t="str">
        <f t="shared" si="299"/>
        <v>plays</v>
      </c>
      <c r="S3168" s="10">
        <f t="shared" si="297"/>
        <v>41940.358252314814</v>
      </c>
      <c r="T3168" s="10">
        <f t="shared" si="298"/>
        <v>41968.999305555553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5">
        <f t="shared" si="295"/>
        <v>63.363636363636367</v>
      </c>
      <c r="Q3169" t="str">
        <f t="shared" si="296"/>
        <v>theater</v>
      </c>
      <c r="R3169" t="str">
        <f t="shared" si="299"/>
        <v>plays</v>
      </c>
      <c r="S3169" s="10">
        <f t="shared" si="297"/>
        <v>41838.842372685183</v>
      </c>
      <c r="T3169" s="10">
        <f t="shared" si="298"/>
        <v>41852.842372685183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5">
        <f t="shared" si="295"/>
        <v>50.901639344262293</v>
      </c>
      <c r="Q3170" t="str">
        <f t="shared" si="296"/>
        <v>theater</v>
      </c>
      <c r="R3170" t="str">
        <f t="shared" si="299"/>
        <v>plays</v>
      </c>
      <c r="S3170" s="10">
        <f t="shared" si="297"/>
        <v>41771.772604166668</v>
      </c>
      <c r="T3170" s="10">
        <f t="shared" si="298"/>
        <v>41803.583333333328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103.01249999999999</v>
      </c>
      <c r="P3171" s="5">
        <f t="shared" si="295"/>
        <v>100.5</v>
      </c>
      <c r="Q3171" t="str">
        <f t="shared" si="296"/>
        <v>theater</v>
      </c>
      <c r="R3171" t="str">
        <f t="shared" si="299"/>
        <v>plays</v>
      </c>
      <c r="S3171" s="10">
        <f t="shared" si="297"/>
        <v>41591.404641203699</v>
      </c>
      <c r="T3171" s="10">
        <f t="shared" si="298"/>
        <v>41620.874305555553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v>
      </c>
      <c r="P3172" s="5">
        <f t="shared" si="295"/>
        <v>31.619718309859156</v>
      </c>
      <c r="Q3172" t="str">
        <f t="shared" si="296"/>
        <v>theater</v>
      </c>
      <c r="R3172" t="str">
        <f t="shared" si="299"/>
        <v>plays</v>
      </c>
      <c r="S3172" s="10">
        <f t="shared" si="297"/>
        <v>41788.747037037036</v>
      </c>
      <c r="T3172" s="10">
        <f t="shared" si="298"/>
        <v>41821.833333333328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v>
      </c>
      <c r="P3173" s="5">
        <f t="shared" si="295"/>
        <v>65.102564102564102</v>
      </c>
      <c r="Q3173" t="str">
        <f t="shared" si="296"/>
        <v>theater</v>
      </c>
      <c r="R3173" t="str">
        <f t="shared" si="299"/>
        <v>plays</v>
      </c>
      <c r="S3173" s="10">
        <f t="shared" si="297"/>
        <v>42466.274976851848</v>
      </c>
      <c r="T3173" s="10">
        <f t="shared" si="298"/>
        <v>42496.274976851848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5">
        <f t="shared" si="295"/>
        <v>79.310344827586206</v>
      </c>
      <c r="Q3174" t="str">
        <f t="shared" si="296"/>
        <v>theater</v>
      </c>
      <c r="R3174" t="str">
        <f t="shared" si="299"/>
        <v>plays</v>
      </c>
      <c r="S3174" s="10">
        <f t="shared" si="297"/>
        <v>40923.396620370368</v>
      </c>
      <c r="T3174" s="10">
        <f t="shared" si="298"/>
        <v>40953.396620370368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5">
        <f t="shared" si="295"/>
        <v>139.18918918918919</v>
      </c>
      <c r="Q3175" t="str">
        <f t="shared" si="296"/>
        <v>theater</v>
      </c>
      <c r="R3175" t="str">
        <f t="shared" si="299"/>
        <v>plays</v>
      </c>
      <c r="S3175" s="10">
        <f t="shared" si="297"/>
        <v>41878.545046296291</v>
      </c>
      <c r="T3175" s="10">
        <f t="shared" si="298"/>
        <v>41908.545046296291</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5">
        <f t="shared" si="295"/>
        <v>131.91304347826087</v>
      </c>
      <c r="Q3176" t="str">
        <f t="shared" si="296"/>
        <v>theater</v>
      </c>
      <c r="R3176" t="str">
        <f t="shared" si="299"/>
        <v>plays</v>
      </c>
      <c r="S3176" s="10">
        <f t="shared" si="297"/>
        <v>41862.531342592592</v>
      </c>
      <c r="T3176" s="10">
        <f t="shared" si="298"/>
        <v>41876.531342592592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5">
        <f t="shared" si="295"/>
        <v>91.3</v>
      </c>
      <c r="Q3177" t="str">
        <f t="shared" si="296"/>
        <v>theater</v>
      </c>
      <c r="R3177" t="str">
        <f t="shared" si="299"/>
        <v>plays</v>
      </c>
      <c r="S3177" s="10">
        <f t="shared" si="297"/>
        <v>40531.553553240738</v>
      </c>
      <c r="T3177" s="10">
        <f t="shared" si="298"/>
        <v>40591.553553240738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5">
        <f t="shared" si="295"/>
        <v>39.672727272727272</v>
      </c>
      <c r="Q3178" t="str">
        <f t="shared" si="296"/>
        <v>theater</v>
      </c>
      <c r="R3178" t="str">
        <f t="shared" si="299"/>
        <v>plays</v>
      </c>
      <c r="S3178" s="10">
        <f t="shared" si="297"/>
        <v>41477.597581018512</v>
      </c>
      <c r="T3178" s="10">
        <f t="shared" si="298"/>
        <v>41504.291666666664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5">
        <f t="shared" si="295"/>
        <v>57.549019607843135</v>
      </c>
      <c r="Q3179" t="str">
        <f t="shared" si="296"/>
        <v>theater</v>
      </c>
      <c r="R3179" t="str">
        <f t="shared" si="299"/>
        <v>plays</v>
      </c>
      <c r="S3179" s="10">
        <f t="shared" si="297"/>
        <v>41781.333437499998</v>
      </c>
      <c r="T3179" s="10">
        <f t="shared" si="298"/>
        <v>41811.333437499998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171.73333333333335</v>
      </c>
      <c r="P3180" s="5">
        <f t="shared" si="295"/>
        <v>33.025641025641029</v>
      </c>
      <c r="Q3180" t="str">
        <f t="shared" si="296"/>
        <v>theater</v>
      </c>
      <c r="R3180" t="str">
        <f t="shared" si="299"/>
        <v>plays</v>
      </c>
      <c r="S3180" s="10">
        <f t="shared" si="297"/>
        <v>41806.271701388883</v>
      </c>
      <c r="T3180" s="10">
        <f t="shared" si="298"/>
        <v>41836.271701388883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5">
        <f t="shared" si="295"/>
        <v>77.335806451612896</v>
      </c>
      <c r="Q3181" t="str">
        <f t="shared" si="296"/>
        <v>theater</v>
      </c>
      <c r="R3181" t="str">
        <f t="shared" si="299"/>
        <v>plays</v>
      </c>
      <c r="S3181" s="10">
        <f t="shared" si="297"/>
        <v>41375.36887731481</v>
      </c>
      <c r="T3181" s="10">
        <f t="shared" si="298"/>
        <v>41400.36887731481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5">
        <f t="shared" si="295"/>
        <v>31.933333333333334</v>
      </c>
      <c r="Q3182" t="str">
        <f t="shared" si="296"/>
        <v>theater</v>
      </c>
      <c r="R3182" t="str">
        <f t="shared" si="299"/>
        <v>plays</v>
      </c>
      <c r="S3182" s="10">
        <f t="shared" si="297"/>
        <v>41780.079270833332</v>
      </c>
      <c r="T3182" s="10">
        <f t="shared" si="298"/>
        <v>41810.079270833332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5">
        <f t="shared" si="295"/>
        <v>36.333333333333336</v>
      </c>
      <c r="Q3183" t="str">
        <f t="shared" si="296"/>
        <v>theater</v>
      </c>
      <c r="R3183" t="str">
        <f t="shared" si="299"/>
        <v>plays</v>
      </c>
      <c r="S3183" s="10">
        <f t="shared" si="297"/>
        <v>41778.976701388885</v>
      </c>
      <c r="T3183" s="10">
        <f t="shared" si="298"/>
        <v>41805.333333333328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5">
        <f t="shared" si="295"/>
        <v>46.768211920529801</v>
      </c>
      <c r="Q3184" t="str">
        <f t="shared" si="296"/>
        <v>theater</v>
      </c>
      <c r="R3184" t="str">
        <f t="shared" si="299"/>
        <v>plays</v>
      </c>
      <c r="S3184" s="10">
        <f t="shared" si="297"/>
        <v>40883.615983796291</v>
      </c>
      <c r="T3184" s="10">
        <f t="shared" si="298"/>
        <v>40939.375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5">
        <f t="shared" si="295"/>
        <v>40.073529411764703</v>
      </c>
      <c r="Q3185" t="str">
        <f t="shared" si="296"/>
        <v>theater</v>
      </c>
      <c r="R3185" t="str">
        <f t="shared" si="299"/>
        <v>plays</v>
      </c>
      <c r="S3185" s="10">
        <f t="shared" si="297"/>
        <v>41491.461446759255</v>
      </c>
      <c r="T3185" s="10">
        <f t="shared" si="298"/>
        <v>41509.461446759255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5">
        <f t="shared" si="295"/>
        <v>100.21739130434783</v>
      </c>
      <c r="Q3186" t="str">
        <f t="shared" si="296"/>
        <v>theater</v>
      </c>
      <c r="R3186" t="str">
        <f t="shared" si="299"/>
        <v>plays</v>
      </c>
      <c r="S3186" s="10">
        <f t="shared" si="297"/>
        <v>41791.660081018512</v>
      </c>
      <c r="T3186" s="10">
        <f t="shared" si="298"/>
        <v>41821.660081018512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100</v>
      </c>
      <c r="P3187" s="5">
        <f t="shared" si="295"/>
        <v>41.666666666666664</v>
      </c>
      <c r="Q3187" t="str">
        <f t="shared" si="296"/>
        <v>theater</v>
      </c>
      <c r="R3187" t="str">
        <f t="shared" si="299"/>
        <v>plays</v>
      </c>
      <c r="S3187" s="10">
        <f t="shared" si="297"/>
        <v>41829.643993055557</v>
      </c>
      <c r="T3187" s="10">
        <f t="shared" si="298"/>
        <v>41836.643993055557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5">
        <f t="shared" si="295"/>
        <v>46.714285714285715</v>
      </c>
      <c r="Q3188" t="str">
        <f t="shared" si="296"/>
        <v>theater</v>
      </c>
      <c r="R3188" t="str">
        <f t="shared" si="299"/>
        <v>plays</v>
      </c>
      <c r="S3188" s="10">
        <f t="shared" si="297"/>
        <v>41868.590717592589</v>
      </c>
      <c r="T3188" s="10">
        <f t="shared" si="298"/>
        <v>41898.541666666664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5">
        <f t="shared" si="295"/>
        <v>71.491803278688522</v>
      </c>
      <c r="Q3189" t="str">
        <f t="shared" si="296"/>
        <v>theater</v>
      </c>
      <c r="R3189" t="str">
        <f t="shared" si="299"/>
        <v>plays</v>
      </c>
      <c r="S3189" s="10">
        <f t="shared" si="297"/>
        <v>41835.333020833328</v>
      </c>
      <c r="T3189" s="10">
        <f t="shared" si="298"/>
        <v>41855.333020833328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65</v>
      </c>
      <c r="P3190" s="5">
        <f t="shared" si="295"/>
        <v>14.444444444444445</v>
      </c>
      <c r="Q3190" t="str">
        <f t="shared" si="296"/>
        <v>theater</v>
      </c>
      <c r="R3190" t="str">
        <f t="shared" si="299"/>
        <v>musical</v>
      </c>
      <c r="S3190" s="10">
        <f t="shared" si="297"/>
        <v>42144.082199074073</v>
      </c>
      <c r="T3190" s="10">
        <f t="shared" si="298"/>
        <v>42165.082199074073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12.327272727272726</v>
      </c>
      <c r="P3191" s="5">
        <f t="shared" si="295"/>
        <v>356.84210526315792</v>
      </c>
      <c r="Q3191" t="str">
        <f t="shared" si="296"/>
        <v>theater</v>
      </c>
      <c r="R3191" t="str">
        <f t="shared" si="299"/>
        <v>musical</v>
      </c>
      <c r="S3191" s="10">
        <f t="shared" si="297"/>
        <v>42118.013101851851</v>
      </c>
      <c r="T3191" s="10">
        <f t="shared" si="298"/>
        <v>42148.013101851851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5">
        <f t="shared" si="295"/>
        <v>0</v>
      </c>
      <c r="Q3192" t="str">
        <f t="shared" si="296"/>
        <v>theater</v>
      </c>
      <c r="R3192" t="str">
        <f t="shared" si="299"/>
        <v>musical</v>
      </c>
      <c r="S3192" s="10">
        <f t="shared" si="297"/>
        <v>42682.817997685182</v>
      </c>
      <c r="T3192" s="10">
        <f t="shared" si="298"/>
        <v>42712.859664351847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4.0266666666666664</v>
      </c>
      <c r="P3193" s="5">
        <f t="shared" si="295"/>
        <v>37.75</v>
      </c>
      <c r="Q3193" t="str">
        <f t="shared" si="296"/>
        <v>theater</v>
      </c>
      <c r="R3193" t="str">
        <f t="shared" si="299"/>
        <v>musical</v>
      </c>
      <c r="S3193" s="10">
        <f t="shared" si="297"/>
        <v>42538.422094907401</v>
      </c>
      <c r="T3193" s="10">
        <f t="shared" si="298"/>
        <v>42598.422094907401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v>
      </c>
      <c r="P3194" s="5">
        <f t="shared" si="295"/>
        <v>12.75</v>
      </c>
      <c r="Q3194" t="str">
        <f t="shared" si="296"/>
        <v>theater</v>
      </c>
      <c r="R3194" t="str">
        <f t="shared" si="299"/>
        <v>musical</v>
      </c>
      <c r="S3194" s="10">
        <f t="shared" si="297"/>
        <v>42018.607164351844</v>
      </c>
      <c r="T3194" s="10">
        <f t="shared" si="298"/>
        <v>42063.583333333336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11.74</v>
      </c>
      <c r="P3195" s="5">
        <f t="shared" si="295"/>
        <v>24.458333333333332</v>
      </c>
      <c r="Q3195" t="str">
        <f t="shared" si="296"/>
        <v>theater</v>
      </c>
      <c r="R3195" t="str">
        <f t="shared" si="299"/>
        <v>musical</v>
      </c>
      <c r="S3195" s="10">
        <f t="shared" si="297"/>
        <v>42010.634907407402</v>
      </c>
      <c r="T3195" s="10">
        <f t="shared" si="298"/>
        <v>42055.634907407402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5">
        <f t="shared" si="295"/>
        <v>0</v>
      </c>
      <c r="Q3196" t="str">
        <f t="shared" si="296"/>
        <v>theater</v>
      </c>
      <c r="R3196" t="str">
        <f t="shared" si="299"/>
        <v>musical</v>
      </c>
      <c r="S3196" s="10">
        <f t="shared" si="297"/>
        <v>42181.729143518511</v>
      </c>
      <c r="T3196" s="10">
        <f t="shared" si="298"/>
        <v>42211.729143518511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59.142857142857139</v>
      </c>
      <c r="P3197" s="5">
        <f t="shared" si="295"/>
        <v>53.07692307692308</v>
      </c>
      <c r="Q3197" t="str">
        <f t="shared" si="296"/>
        <v>theater</v>
      </c>
      <c r="R3197" t="str">
        <f t="shared" si="299"/>
        <v>musical</v>
      </c>
      <c r="S3197" s="10">
        <f t="shared" si="297"/>
        <v>42017.260902777773</v>
      </c>
      <c r="T3197" s="10">
        <f t="shared" si="298"/>
        <v>42047.260902777773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0.06</v>
      </c>
      <c r="P3198" s="5">
        <f t="shared" si="295"/>
        <v>300</v>
      </c>
      <c r="Q3198" t="str">
        <f t="shared" si="296"/>
        <v>theater</v>
      </c>
      <c r="R3198" t="str">
        <f t="shared" si="299"/>
        <v>musical</v>
      </c>
      <c r="S3198" s="10">
        <f t="shared" si="297"/>
        <v>42157.264756944445</v>
      </c>
      <c r="T3198" s="10">
        <f t="shared" si="298"/>
        <v>42217.249999999993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11.450000000000001</v>
      </c>
      <c r="P3199" s="5">
        <f t="shared" si="295"/>
        <v>286.25</v>
      </c>
      <c r="Q3199" t="str">
        <f t="shared" si="296"/>
        <v>theater</v>
      </c>
      <c r="R3199" t="str">
        <f t="shared" si="299"/>
        <v>musical</v>
      </c>
      <c r="S3199" s="10">
        <f t="shared" si="297"/>
        <v>42009.15993055555</v>
      </c>
      <c r="T3199" s="10">
        <f t="shared" si="298"/>
        <v>42039.15993055555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0.36666666666666664</v>
      </c>
      <c r="P3200" s="5">
        <f t="shared" si="295"/>
        <v>36.666666666666664</v>
      </c>
      <c r="Q3200" t="str">
        <f t="shared" si="296"/>
        <v>theater</v>
      </c>
      <c r="R3200" t="str">
        <f t="shared" si="299"/>
        <v>musical</v>
      </c>
      <c r="S3200" s="10">
        <f t="shared" si="297"/>
        <v>42013.091168981475</v>
      </c>
      <c r="T3200" s="10">
        <f t="shared" si="298"/>
        <v>42051.091168981475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52.16</v>
      </c>
      <c r="P3201" s="5">
        <f t="shared" si="295"/>
        <v>49.20754716981132</v>
      </c>
      <c r="Q3201" t="str">
        <f t="shared" si="296"/>
        <v>theater</v>
      </c>
      <c r="R3201" t="str">
        <f t="shared" si="299"/>
        <v>musical</v>
      </c>
      <c r="S3201" s="10">
        <f t="shared" si="297"/>
        <v>41858.428449074068</v>
      </c>
      <c r="T3201" s="10">
        <f t="shared" si="298"/>
        <v>41888.541666666664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2E-3</v>
      </c>
      <c r="P3202" s="5">
        <f t="shared" si="295"/>
        <v>1</v>
      </c>
      <c r="Q3202" t="str">
        <f t="shared" si="296"/>
        <v>theater</v>
      </c>
      <c r="R3202" t="str">
        <f t="shared" si="299"/>
        <v>musical</v>
      </c>
      <c r="S3202" s="10">
        <f t="shared" si="297"/>
        <v>42459.987280092588</v>
      </c>
      <c r="T3202" s="10">
        <f t="shared" si="298"/>
        <v>42489.898611111108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E3203/D3203*100</f>
        <v>1.25</v>
      </c>
      <c r="P3203" s="5">
        <f t="shared" ref="P3203:P3266" si="301">IFERROR(E3203/L3203,0)</f>
        <v>12.5</v>
      </c>
      <c r="Q3203" t="str">
        <f t="shared" ref="Q3203:Q3266" si="302">LEFT(N3203,SEARCH("/",N3203)-1)</f>
        <v>theater</v>
      </c>
      <c r="R3203" t="str">
        <f t="shared" si="299"/>
        <v>musical</v>
      </c>
      <c r="S3203" s="10">
        <f t="shared" ref="S3203:S3266" si="303">J3203/60/60/24+DATE(1970,1,1)-8/24</f>
        <v>41861.433761574073</v>
      </c>
      <c r="T3203" s="10">
        <f t="shared" ref="T3203:T3266" si="304">I3203/60/60/24+DATE(1970,1,1)-8/24</f>
        <v>41882.433761574073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54.52</v>
      </c>
      <c r="P3204" s="5">
        <f t="shared" si="301"/>
        <v>109.04</v>
      </c>
      <c r="Q3204" t="str">
        <f t="shared" si="302"/>
        <v>theater</v>
      </c>
      <c r="R3204" t="str">
        <f t="shared" ref="R3204:R3267" si="305">RIGHT(N3204,LEN(N3204)-SEARCH("/",N3204))</f>
        <v>musical</v>
      </c>
      <c r="S3204" s="10">
        <f t="shared" si="303"/>
        <v>42293.520208333335</v>
      </c>
      <c r="T3204" s="10">
        <f t="shared" si="304"/>
        <v>42351.915972222218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25</v>
      </c>
      <c r="P3205" s="5">
        <f t="shared" si="301"/>
        <v>41.666666666666664</v>
      </c>
      <c r="Q3205" t="str">
        <f t="shared" si="302"/>
        <v>theater</v>
      </c>
      <c r="R3205" t="str">
        <f t="shared" si="305"/>
        <v>musical</v>
      </c>
      <c r="S3205" s="10">
        <f t="shared" si="303"/>
        <v>42242.655347222222</v>
      </c>
      <c r="T3205" s="10">
        <f t="shared" si="304"/>
        <v>42272.655347222222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5">
        <f t="shared" si="301"/>
        <v>0</v>
      </c>
      <c r="Q3206" t="str">
        <f t="shared" si="302"/>
        <v>theater</v>
      </c>
      <c r="R3206" t="str">
        <f t="shared" si="305"/>
        <v>musical</v>
      </c>
      <c r="S3206" s="10">
        <f t="shared" si="303"/>
        <v>42172.352766203701</v>
      </c>
      <c r="T3206" s="10">
        <f t="shared" si="304"/>
        <v>42202.343055555553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3.4125000000000001</v>
      </c>
      <c r="P3207" s="5">
        <f t="shared" si="301"/>
        <v>22.75</v>
      </c>
      <c r="Q3207" t="str">
        <f t="shared" si="302"/>
        <v>theater</v>
      </c>
      <c r="R3207" t="str">
        <f t="shared" si="305"/>
        <v>musical</v>
      </c>
      <c r="S3207" s="10">
        <f t="shared" si="303"/>
        <v>42095.041342592587</v>
      </c>
      <c r="T3207" s="10">
        <f t="shared" si="304"/>
        <v>42125.041342592587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5">
        <f t="shared" si="301"/>
        <v>0</v>
      </c>
      <c r="Q3208" t="str">
        <f t="shared" si="302"/>
        <v>theater</v>
      </c>
      <c r="R3208" t="str">
        <f t="shared" si="305"/>
        <v>musical</v>
      </c>
      <c r="S3208" s="10">
        <f t="shared" si="303"/>
        <v>42235.942719907405</v>
      </c>
      <c r="T3208" s="10">
        <f t="shared" si="304"/>
        <v>42265.942719907405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46.36363636363636</v>
      </c>
      <c r="P3209" s="5">
        <f t="shared" si="301"/>
        <v>70.833333333333329</v>
      </c>
      <c r="Q3209" t="str">
        <f t="shared" si="302"/>
        <v>theater</v>
      </c>
      <c r="R3209" t="str">
        <f t="shared" si="305"/>
        <v>musical</v>
      </c>
      <c r="S3209" s="10">
        <f t="shared" si="303"/>
        <v>42056.944525462961</v>
      </c>
      <c r="T3209" s="10">
        <f t="shared" si="304"/>
        <v>42116.902858796289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5">
        <f t="shared" si="301"/>
        <v>63.109756097560975</v>
      </c>
      <c r="Q3210" t="str">
        <f t="shared" si="302"/>
        <v>theater</v>
      </c>
      <c r="R3210" t="str">
        <f t="shared" si="305"/>
        <v>plays</v>
      </c>
      <c r="S3210" s="10">
        <f t="shared" si="303"/>
        <v>41827.271724537037</v>
      </c>
      <c r="T3210" s="10">
        <f t="shared" si="304"/>
        <v>41848.271724537037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5">
        <f t="shared" si="301"/>
        <v>50.157964601769912</v>
      </c>
      <c r="Q3211" t="str">
        <f t="shared" si="302"/>
        <v>theater</v>
      </c>
      <c r="R3211" t="str">
        <f t="shared" si="305"/>
        <v>plays</v>
      </c>
      <c r="S3211" s="10">
        <f t="shared" si="303"/>
        <v>41778.303912037038</v>
      </c>
      <c r="T3211" s="10">
        <f t="shared" si="304"/>
        <v>41810.625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5">
        <f t="shared" si="301"/>
        <v>62.883333333333333</v>
      </c>
      <c r="Q3212" t="str">
        <f t="shared" si="302"/>
        <v>theater</v>
      </c>
      <c r="R3212" t="str">
        <f t="shared" si="305"/>
        <v>plays</v>
      </c>
      <c r="S3212" s="10">
        <f t="shared" si="303"/>
        <v>41013.603229166663</v>
      </c>
      <c r="T3212" s="10">
        <f t="shared" si="304"/>
        <v>41060.832638888889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119.74347826086958</v>
      </c>
      <c r="P3213" s="5">
        <f t="shared" si="301"/>
        <v>85.531055900621112</v>
      </c>
      <c r="Q3213" t="str">
        <f t="shared" si="302"/>
        <v>theater</v>
      </c>
      <c r="R3213" t="str">
        <f t="shared" si="305"/>
        <v>plays</v>
      </c>
      <c r="S3213" s="10">
        <f t="shared" si="303"/>
        <v>41834.253240740742</v>
      </c>
      <c r="T3213" s="10">
        <f t="shared" si="304"/>
        <v>41865.75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5">
        <f t="shared" si="301"/>
        <v>53.723404255319146</v>
      </c>
      <c r="Q3214" t="str">
        <f t="shared" si="302"/>
        <v>theater</v>
      </c>
      <c r="R3214" t="str">
        <f t="shared" si="305"/>
        <v>plays</v>
      </c>
      <c r="S3214" s="10">
        <f t="shared" si="303"/>
        <v>41829.462395833332</v>
      </c>
      <c r="T3214" s="10">
        <f t="shared" si="304"/>
        <v>41859.462395833332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100.11666666666667</v>
      </c>
      <c r="P3215" s="5">
        <f t="shared" si="301"/>
        <v>127.80851063829788</v>
      </c>
      <c r="Q3215" t="str">
        <f t="shared" si="302"/>
        <v>theater</v>
      </c>
      <c r="R3215" t="str">
        <f t="shared" si="305"/>
        <v>plays</v>
      </c>
      <c r="S3215" s="10">
        <f t="shared" si="303"/>
        <v>42171.430081018516</v>
      </c>
      <c r="T3215" s="10">
        <f t="shared" si="304"/>
        <v>42211.430081018516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5">
        <f t="shared" si="301"/>
        <v>106.57391304347826</v>
      </c>
      <c r="Q3216" t="str">
        <f t="shared" si="302"/>
        <v>theater</v>
      </c>
      <c r="R3216" t="str">
        <f t="shared" si="305"/>
        <v>plays</v>
      </c>
      <c r="S3216" s="10">
        <f t="shared" si="303"/>
        <v>42337.459178240737</v>
      </c>
      <c r="T3216" s="10">
        <f t="shared" si="304"/>
        <v>42374.663194444445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5">
        <f t="shared" si="301"/>
        <v>262.11194029850748</v>
      </c>
      <c r="Q3217" t="str">
        <f t="shared" si="302"/>
        <v>theater</v>
      </c>
      <c r="R3217" t="str">
        <f t="shared" si="305"/>
        <v>plays</v>
      </c>
      <c r="S3217" s="10">
        <f t="shared" si="303"/>
        <v>42219.331840277773</v>
      </c>
      <c r="T3217" s="10">
        <f t="shared" si="304"/>
        <v>42256.832638888889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100.05</v>
      </c>
      <c r="P3218" s="5">
        <f t="shared" si="301"/>
        <v>57.171428571428571</v>
      </c>
      <c r="Q3218" t="str">
        <f t="shared" si="302"/>
        <v>theater</v>
      </c>
      <c r="R3218" t="str">
        <f t="shared" si="305"/>
        <v>plays</v>
      </c>
      <c r="S3218" s="10">
        <f t="shared" si="303"/>
        <v>42165.129293981481</v>
      </c>
      <c r="T3218" s="10">
        <f t="shared" si="304"/>
        <v>42196.270833333336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5">
        <f t="shared" si="301"/>
        <v>50.20192307692308</v>
      </c>
      <c r="Q3219" t="str">
        <f t="shared" si="302"/>
        <v>theater</v>
      </c>
      <c r="R3219" t="str">
        <f t="shared" si="305"/>
        <v>plays</v>
      </c>
      <c r="S3219" s="10">
        <f t="shared" si="303"/>
        <v>42648.212777777771</v>
      </c>
      <c r="T3219" s="10">
        <f t="shared" si="304"/>
        <v>42678.212777777771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102.1</v>
      </c>
      <c r="P3220" s="5">
        <f t="shared" si="301"/>
        <v>66.586956521739125</v>
      </c>
      <c r="Q3220" t="str">
        <f t="shared" si="302"/>
        <v>theater</v>
      </c>
      <c r="R3220" t="str">
        <f t="shared" si="305"/>
        <v>plays</v>
      </c>
      <c r="S3220" s="10">
        <f t="shared" si="303"/>
        <v>41970.668819444443</v>
      </c>
      <c r="T3220" s="10">
        <f t="shared" si="304"/>
        <v>42003.666666666664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5">
        <f t="shared" si="301"/>
        <v>168.25210084033614</v>
      </c>
      <c r="Q3221" t="str">
        <f t="shared" si="302"/>
        <v>theater</v>
      </c>
      <c r="R3221" t="str">
        <f t="shared" si="305"/>
        <v>plays</v>
      </c>
      <c r="S3221" s="10">
        <f t="shared" si="303"/>
        <v>42050.64984953704</v>
      </c>
      <c r="T3221" s="10">
        <f t="shared" si="304"/>
        <v>42085.608182870368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5">
        <f t="shared" si="301"/>
        <v>256.37288135593218</v>
      </c>
      <c r="Q3222" t="str">
        <f t="shared" si="302"/>
        <v>theater</v>
      </c>
      <c r="R3222" t="str">
        <f t="shared" si="305"/>
        <v>plays</v>
      </c>
      <c r="S3222" s="10">
        <f t="shared" si="303"/>
        <v>42772.500046296293</v>
      </c>
      <c r="T3222" s="10">
        <f t="shared" si="304"/>
        <v>42806.541666666664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103.42499999999998</v>
      </c>
      <c r="P3223" s="5">
        <f t="shared" si="301"/>
        <v>36.610619469026545</v>
      </c>
      <c r="Q3223" t="str">
        <f t="shared" si="302"/>
        <v>theater</v>
      </c>
      <c r="R3223" t="str">
        <f t="shared" si="305"/>
        <v>plays</v>
      </c>
      <c r="S3223" s="10">
        <f t="shared" si="303"/>
        <v>42155.363460648143</v>
      </c>
      <c r="T3223" s="10">
        <f t="shared" si="304"/>
        <v>42190.363460648143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5">
        <f t="shared" si="301"/>
        <v>37.142857142857146</v>
      </c>
      <c r="Q3224" t="str">
        <f t="shared" si="302"/>
        <v>theater</v>
      </c>
      <c r="R3224" t="str">
        <f t="shared" si="305"/>
        <v>plays</v>
      </c>
      <c r="S3224" s="10">
        <f t="shared" si="303"/>
        <v>42270.248807870368</v>
      </c>
      <c r="T3224" s="10">
        <f t="shared" si="304"/>
        <v>42301.561805555553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109.51612903225806</v>
      </c>
      <c r="P3225" s="5">
        <f t="shared" si="301"/>
        <v>45.878378378378379</v>
      </c>
      <c r="Q3225" t="str">
        <f t="shared" si="302"/>
        <v>theater</v>
      </c>
      <c r="R3225" t="str">
        <f t="shared" si="305"/>
        <v>plays</v>
      </c>
      <c r="S3225" s="10">
        <f t="shared" si="303"/>
        <v>42206.50203703704</v>
      </c>
      <c r="T3225" s="10">
        <f t="shared" si="304"/>
        <v>42236.50203703704</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5">
        <f t="shared" si="301"/>
        <v>141.71296296296296</v>
      </c>
      <c r="Q3226" t="str">
        <f t="shared" si="302"/>
        <v>theater</v>
      </c>
      <c r="R3226" t="str">
        <f t="shared" si="305"/>
        <v>plays</v>
      </c>
      <c r="S3226" s="10">
        <f t="shared" si="303"/>
        <v>42697.517511574071</v>
      </c>
      <c r="T3226" s="10">
        <f t="shared" si="304"/>
        <v>42744.874999999993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5">
        <f t="shared" si="301"/>
        <v>52.487179487179489</v>
      </c>
      <c r="Q3227" t="str">
        <f t="shared" si="302"/>
        <v>theater</v>
      </c>
      <c r="R3227" t="str">
        <f t="shared" si="305"/>
        <v>plays</v>
      </c>
      <c r="S3227" s="10">
        <f t="shared" si="303"/>
        <v>42503.226134259261</v>
      </c>
      <c r="T3227" s="10">
        <f t="shared" si="304"/>
        <v>42524.541666666664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5">
        <f t="shared" si="301"/>
        <v>59.523809523809526</v>
      </c>
      <c r="Q3228" t="str">
        <f t="shared" si="302"/>
        <v>theater</v>
      </c>
      <c r="R3228" t="str">
        <f t="shared" si="305"/>
        <v>plays</v>
      </c>
      <c r="S3228" s="10">
        <f t="shared" si="303"/>
        <v>42277.250138888885</v>
      </c>
      <c r="T3228" s="10">
        <f t="shared" si="304"/>
        <v>42307.250138888885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5">
        <f t="shared" si="301"/>
        <v>50</v>
      </c>
      <c r="Q3229" t="str">
        <f t="shared" si="302"/>
        <v>theater</v>
      </c>
      <c r="R3229" t="str">
        <f t="shared" si="305"/>
        <v>plays</v>
      </c>
      <c r="S3229" s="10">
        <f t="shared" si="303"/>
        <v>42722.549027777779</v>
      </c>
      <c r="T3229" s="10">
        <f t="shared" si="304"/>
        <v>42752.549027777779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5">
        <f t="shared" si="301"/>
        <v>193.62162162162161</v>
      </c>
      <c r="Q3230" t="str">
        <f t="shared" si="302"/>
        <v>theater</v>
      </c>
      <c r="R3230" t="str">
        <f t="shared" si="305"/>
        <v>plays</v>
      </c>
      <c r="S3230" s="10">
        <f t="shared" si="303"/>
        <v>42323.375972222224</v>
      </c>
      <c r="T3230" s="10">
        <f t="shared" si="304"/>
        <v>42354.874305555553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5">
        <f t="shared" si="301"/>
        <v>106.79702970297029</v>
      </c>
      <c r="Q3231" t="str">
        <f t="shared" si="302"/>
        <v>theater</v>
      </c>
      <c r="R3231" t="str">
        <f t="shared" si="305"/>
        <v>plays</v>
      </c>
      <c r="S3231" s="10">
        <f t="shared" si="303"/>
        <v>41932.958310185182</v>
      </c>
      <c r="T3231" s="10">
        <f t="shared" si="304"/>
        <v>41962.999976851854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109.88461538461539</v>
      </c>
      <c r="P3232" s="5">
        <f t="shared" si="301"/>
        <v>77.21621621621621</v>
      </c>
      <c r="Q3232" t="str">
        <f t="shared" si="302"/>
        <v>theater</v>
      </c>
      <c r="R3232" t="str">
        <f t="shared" si="305"/>
        <v>plays</v>
      </c>
      <c r="S3232" s="10">
        <f t="shared" si="303"/>
        <v>41897.834791666668</v>
      </c>
      <c r="T3232" s="10">
        <f t="shared" si="304"/>
        <v>41912.832638888889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5">
        <f t="shared" si="301"/>
        <v>57.5</v>
      </c>
      <c r="Q3233" t="str">
        <f t="shared" si="302"/>
        <v>theater</v>
      </c>
      <c r="R3233" t="str">
        <f t="shared" si="305"/>
        <v>plays</v>
      </c>
      <c r="S3233" s="10">
        <f t="shared" si="303"/>
        <v>42446.610497685186</v>
      </c>
      <c r="T3233" s="10">
        <f t="shared" si="304"/>
        <v>42476.610497685186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131.20000000000002</v>
      </c>
      <c r="P3234" s="5">
        <f t="shared" si="301"/>
        <v>50.46153846153846</v>
      </c>
      <c r="Q3234" t="str">
        <f t="shared" si="302"/>
        <v>theater</v>
      </c>
      <c r="R3234" t="str">
        <f t="shared" si="305"/>
        <v>plays</v>
      </c>
      <c r="S3234" s="10">
        <f t="shared" si="303"/>
        <v>42463.480520833335</v>
      </c>
      <c r="T3234" s="10">
        <f t="shared" si="304"/>
        <v>42493.832638888889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118.8</v>
      </c>
      <c r="P3235" s="5">
        <f t="shared" si="301"/>
        <v>97.377049180327873</v>
      </c>
      <c r="Q3235" t="str">
        <f t="shared" si="302"/>
        <v>theater</v>
      </c>
      <c r="R3235" t="str">
        <f t="shared" si="305"/>
        <v>plays</v>
      </c>
      <c r="S3235" s="10">
        <f t="shared" si="303"/>
        <v>42766.471701388888</v>
      </c>
      <c r="T3235" s="10">
        <f t="shared" si="304"/>
        <v>42796.471701388888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5">
        <f t="shared" si="301"/>
        <v>34.91921739130435</v>
      </c>
      <c r="Q3236" t="str">
        <f t="shared" si="302"/>
        <v>theater</v>
      </c>
      <c r="R3236" t="str">
        <f t="shared" si="305"/>
        <v>plays</v>
      </c>
      <c r="S3236" s="10">
        <f t="shared" si="303"/>
        <v>42734.456111111103</v>
      </c>
      <c r="T3236" s="10">
        <f t="shared" si="304"/>
        <v>42767.646527777775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103.20666666666666</v>
      </c>
      <c r="P3237" s="5">
        <f t="shared" si="301"/>
        <v>85.530386740331494</v>
      </c>
      <c r="Q3237" t="str">
        <f t="shared" si="302"/>
        <v>theater</v>
      </c>
      <c r="R3237" t="str">
        <f t="shared" si="305"/>
        <v>plays</v>
      </c>
      <c r="S3237" s="10">
        <f t="shared" si="303"/>
        <v>42522.014479166661</v>
      </c>
      <c r="T3237" s="10">
        <f t="shared" si="304"/>
        <v>42552.014479166661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5">
        <f t="shared" si="301"/>
        <v>182.90909090909091</v>
      </c>
      <c r="Q3238" t="str">
        <f t="shared" si="302"/>
        <v>theater</v>
      </c>
      <c r="R3238" t="str">
        <f t="shared" si="305"/>
        <v>plays</v>
      </c>
      <c r="S3238" s="10">
        <f t="shared" si="303"/>
        <v>42702.583715277775</v>
      </c>
      <c r="T3238" s="10">
        <f t="shared" si="304"/>
        <v>42732.583715277775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100.78754285714287</v>
      </c>
      <c r="P3239" s="5">
        <f t="shared" si="301"/>
        <v>131.13620817843866</v>
      </c>
      <c r="Q3239" t="str">
        <f t="shared" si="302"/>
        <v>theater</v>
      </c>
      <c r="R3239" t="str">
        <f t="shared" si="305"/>
        <v>plays</v>
      </c>
      <c r="S3239" s="10">
        <f t="shared" si="303"/>
        <v>42252.141018518516</v>
      </c>
      <c r="T3239" s="10">
        <f t="shared" si="304"/>
        <v>42275.832638888889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5">
        <f t="shared" si="301"/>
        <v>39.810126582278478</v>
      </c>
      <c r="Q3240" t="str">
        <f t="shared" si="302"/>
        <v>theater</v>
      </c>
      <c r="R3240" t="str">
        <f t="shared" si="305"/>
        <v>plays</v>
      </c>
      <c r="S3240" s="10">
        <f t="shared" si="303"/>
        <v>42156.177060185182</v>
      </c>
      <c r="T3240" s="10">
        <f t="shared" si="304"/>
        <v>42186.177060185182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5">
        <f t="shared" si="301"/>
        <v>59.701730769230764</v>
      </c>
      <c r="Q3241" t="str">
        <f t="shared" si="302"/>
        <v>theater</v>
      </c>
      <c r="R3241" t="str">
        <f t="shared" si="305"/>
        <v>plays</v>
      </c>
      <c r="S3241" s="10">
        <f t="shared" si="303"/>
        <v>42277.755706018514</v>
      </c>
      <c r="T3241" s="10">
        <f t="shared" si="304"/>
        <v>42302.665972222218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100.56666666666668</v>
      </c>
      <c r="P3242" s="5">
        <f t="shared" si="301"/>
        <v>88.735294117647058</v>
      </c>
      <c r="Q3242" t="str">
        <f t="shared" si="302"/>
        <v>theater</v>
      </c>
      <c r="R3242" t="str">
        <f t="shared" si="305"/>
        <v>plays</v>
      </c>
      <c r="S3242" s="10">
        <f t="shared" si="303"/>
        <v>42754.360509259255</v>
      </c>
      <c r="T3242" s="10">
        <f t="shared" si="304"/>
        <v>42782.624999999993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5">
        <f t="shared" si="301"/>
        <v>58.688622754491021</v>
      </c>
      <c r="Q3243" t="str">
        <f t="shared" si="302"/>
        <v>theater</v>
      </c>
      <c r="R3243" t="str">
        <f t="shared" si="305"/>
        <v>plays</v>
      </c>
      <c r="S3243" s="10">
        <f t="shared" si="303"/>
        <v>41892.991550925923</v>
      </c>
      <c r="T3243" s="10">
        <f t="shared" si="304"/>
        <v>41925.957638888889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127.30419999999999</v>
      </c>
      <c r="P3244" s="5">
        <f t="shared" si="301"/>
        <v>69.56513661202186</v>
      </c>
      <c r="Q3244" t="str">
        <f t="shared" si="302"/>
        <v>theater</v>
      </c>
      <c r="R3244" t="str">
        <f t="shared" si="305"/>
        <v>plays</v>
      </c>
      <c r="S3244" s="10">
        <f t="shared" si="303"/>
        <v>41871.422361111108</v>
      </c>
      <c r="T3244" s="10">
        <f t="shared" si="304"/>
        <v>41901.422361111108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102.83750000000001</v>
      </c>
      <c r="P3245" s="5">
        <f t="shared" si="301"/>
        <v>115.87323943661971</v>
      </c>
      <c r="Q3245" t="str">
        <f t="shared" si="302"/>
        <v>theater</v>
      </c>
      <c r="R3245" t="str">
        <f t="shared" si="305"/>
        <v>plays</v>
      </c>
      <c r="S3245" s="10">
        <f t="shared" si="303"/>
        <v>42261.763449074067</v>
      </c>
      <c r="T3245" s="10">
        <f t="shared" si="304"/>
        <v>42285.666666666664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102.9375</v>
      </c>
      <c r="P3246" s="5">
        <f t="shared" si="301"/>
        <v>23.869565217391305</v>
      </c>
      <c r="Q3246" t="str">
        <f t="shared" si="302"/>
        <v>theater</v>
      </c>
      <c r="R3246" t="str">
        <f t="shared" si="305"/>
        <v>plays</v>
      </c>
      <c r="S3246" s="10">
        <f t="shared" si="303"/>
        <v>42675.360902777778</v>
      </c>
      <c r="T3246" s="10">
        <f t="shared" si="304"/>
        <v>42705.402569444443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5">
        <f t="shared" si="301"/>
        <v>81.125925925925927</v>
      </c>
      <c r="Q3247" t="str">
        <f t="shared" si="302"/>
        <v>theater</v>
      </c>
      <c r="R3247" t="str">
        <f t="shared" si="305"/>
        <v>plays</v>
      </c>
      <c r="S3247" s="10">
        <f t="shared" si="303"/>
        <v>42135.266874999994</v>
      </c>
      <c r="T3247" s="10">
        <f t="shared" si="304"/>
        <v>42166.749999999993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5">
        <f t="shared" si="301"/>
        <v>57.626943005181346</v>
      </c>
      <c r="Q3248" t="str">
        <f t="shared" si="302"/>
        <v>theater</v>
      </c>
      <c r="R3248" t="str">
        <f t="shared" si="305"/>
        <v>plays</v>
      </c>
      <c r="S3248" s="10">
        <f t="shared" si="303"/>
        <v>42230.138888888883</v>
      </c>
      <c r="T3248" s="10">
        <f t="shared" si="304"/>
        <v>42258.832638888889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5">
        <f t="shared" si="301"/>
        <v>46.429824561403507</v>
      </c>
      <c r="Q3249" t="str">
        <f t="shared" si="302"/>
        <v>theater</v>
      </c>
      <c r="R3249" t="str">
        <f t="shared" si="305"/>
        <v>plays</v>
      </c>
      <c r="S3249" s="10">
        <f t="shared" si="303"/>
        <v>42167.10083333333</v>
      </c>
      <c r="T3249" s="10">
        <f t="shared" si="304"/>
        <v>42197.10083333333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5">
        <f t="shared" si="301"/>
        <v>60.475000000000001</v>
      </c>
      <c r="Q3250" t="str">
        <f t="shared" si="302"/>
        <v>theater</v>
      </c>
      <c r="R3250" t="str">
        <f t="shared" si="305"/>
        <v>plays</v>
      </c>
      <c r="S3250" s="10">
        <f t="shared" si="303"/>
        <v>42068.55505787037</v>
      </c>
      <c r="T3250" s="10">
        <f t="shared" si="304"/>
        <v>42098.513391203705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5">
        <f t="shared" si="301"/>
        <v>65.579545454545453</v>
      </c>
      <c r="Q3251" t="str">
        <f t="shared" si="302"/>
        <v>theater</v>
      </c>
      <c r="R3251" t="str">
        <f t="shared" si="305"/>
        <v>plays</v>
      </c>
      <c r="S3251" s="10">
        <f t="shared" si="303"/>
        <v>42145.413356481477</v>
      </c>
      <c r="T3251" s="10">
        <f t="shared" si="304"/>
        <v>42175.413356481477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101.55199999999999</v>
      </c>
      <c r="P3252" s="5">
        <f t="shared" si="301"/>
        <v>119.1924882629108</v>
      </c>
      <c r="Q3252" t="str">
        <f t="shared" si="302"/>
        <v>theater</v>
      </c>
      <c r="R3252" t="str">
        <f t="shared" si="305"/>
        <v>plays</v>
      </c>
      <c r="S3252" s="10">
        <f t="shared" si="303"/>
        <v>41918.408842592587</v>
      </c>
      <c r="T3252" s="10">
        <f t="shared" si="304"/>
        <v>41948.450509259259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5">
        <f t="shared" si="301"/>
        <v>83.05</v>
      </c>
      <c r="Q3253" t="str">
        <f t="shared" si="302"/>
        <v>theater</v>
      </c>
      <c r="R3253" t="str">
        <f t="shared" si="305"/>
        <v>plays</v>
      </c>
      <c r="S3253" s="10">
        <f t="shared" si="303"/>
        <v>42146.39775462963</v>
      </c>
      <c r="T3253" s="10">
        <f t="shared" si="304"/>
        <v>42176.39775462963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5">
        <f t="shared" si="301"/>
        <v>57.52</v>
      </c>
      <c r="Q3254" t="str">
        <f t="shared" si="302"/>
        <v>theater</v>
      </c>
      <c r="R3254" t="str">
        <f t="shared" si="305"/>
        <v>plays</v>
      </c>
      <c r="S3254" s="10">
        <f t="shared" si="303"/>
        <v>42590.139351851853</v>
      </c>
      <c r="T3254" s="10">
        <f t="shared" si="304"/>
        <v>42620.139351851853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101.82500000000002</v>
      </c>
      <c r="P3255" s="5">
        <f t="shared" si="301"/>
        <v>177.08695652173913</v>
      </c>
      <c r="Q3255" t="str">
        <f t="shared" si="302"/>
        <v>theater</v>
      </c>
      <c r="R3255" t="str">
        <f t="shared" si="305"/>
        <v>plays</v>
      </c>
      <c r="S3255" s="10">
        <f t="shared" si="303"/>
        <v>42602.243379629632</v>
      </c>
      <c r="T3255" s="10">
        <f t="shared" si="304"/>
        <v>42620.822916666664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101.25769230769231</v>
      </c>
      <c r="P3256" s="5">
        <f t="shared" si="301"/>
        <v>70.771505376344081</v>
      </c>
      <c r="Q3256" t="str">
        <f t="shared" si="302"/>
        <v>theater</v>
      </c>
      <c r="R3256" t="str">
        <f t="shared" si="305"/>
        <v>plays</v>
      </c>
      <c r="S3256" s="10">
        <f t="shared" si="303"/>
        <v>42058.752418981479</v>
      </c>
      <c r="T3256" s="10">
        <f t="shared" si="304"/>
        <v>42088.710752314808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5">
        <f t="shared" si="301"/>
        <v>29.166666666666668</v>
      </c>
      <c r="Q3257" t="str">
        <f t="shared" si="302"/>
        <v>theater</v>
      </c>
      <c r="R3257" t="str">
        <f t="shared" si="305"/>
        <v>plays</v>
      </c>
      <c r="S3257" s="10">
        <f t="shared" si="303"/>
        <v>41889.434895833328</v>
      </c>
      <c r="T3257" s="10">
        <f t="shared" si="304"/>
        <v>41919.434895833328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5">
        <f t="shared" si="301"/>
        <v>72.76136363636364</v>
      </c>
      <c r="Q3258" t="str">
        <f t="shared" si="302"/>
        <v>theater</v>
      </c>
      <c r="R3258" t="str">
        <f t="shared" si="305"/>
        <v>plays</v>
      </c>
      <c r="S3258" s="10">
        <f t="shared" si="303"/>
        <v>42144.240474537037</v>
      </c>
      <c r="T3258" s="10">
        <f t="shared" si="304"/>
        <v>42165.832638888889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5">
        <f t="shared" si="301"/>
        <v>51.853414634146333</v>
      </c>
      <c r="Q3259" t="str">
        <f t="shared" si="302"/>
        <v>theater</v>
      </c>
      <c r="R3259" t="str">
        <f t="shared" si="305"/>
        <v>plays</v>
      </c>
      <c r="S3259" s="10">
        <f t="shared" si="303"/>
        <v>42758.226296296292</v>
      </c>
      <c r="T3259" s="10">
        <f t="shared" si="304"/>
        <v>42788.226296296292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105.21428571428571</v>
      </c>
      <c r="P3260" s="5">
        <f t="shared" si="301"/>
        <v>98.2</v>
      </c>
      <c r="Q3260" t="str">
        <f t="shared" si="302"/>
        <v>theater</v>
      </c>
      <c r="R3260" t="str">
        <f t="shared" si="305"/>
        <v>plays</v>
      </c>
      <c r="S3260" s="10">
        <f t="shared" si="303"/>
        <v>41982.553946759253</v>
      </c>
      <c r="T3260" s="10">
        <f t="shared" si="304"/>
        <v>42012.553946759253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5">
        <f t="shared" si="301"/>
        <v>251.7381443298969</v>
      </c>
      <c r="Q3261" t="str">
        <f t="shared" si="302"/>
        <v>theater</v>
      </c>
      <c r="R3261" t="str">
        <f t="shared" si="305"/>
        <v>plays</v>
      </c>
      <c r="S3261" s="10">
        <f t="shared" si="303"/>
        <v>42614.427604166667</v>
      </c>
      <c r="T3261" s="10">
        <f t="shared" si="304"/>
        <v>42643.832638888889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109.24000000000001</v>
      </c>
      <c r="P3262" s="5">
        <f t="shared" si="301"/>
        <v>74.821917808219183</v>
      </c>
      <c r="Q3262" t="str">
        <f t="shared" si="302"/>
        <v>theater</v>
      </c>
      <c r="R3262" t="str">
        <f t="shared" si="305"/>
        <v>plays</v>
      </c>
      <c r="S3262" s="10">
        <f t="shared" si="303"/>
        <v>42303.339328703696</v>
      </c>
      <c r="T3262" s="10">
        <f t="shared" si="304"/>
        <v>42338.380995370368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100.45454545454547</v>
      </c>
      <c r="P3263" s="5">
        <f t="shared" si="301"/>
        <v>67.65306122448979</v>
      </c>
      <c r="Q3263" t="str">
        <f t="shared" si="302"/>
        <v>theater</v>
      </c>
      <c r="R3263" t="str">
        <f t="shared" si="305"/>
        <v>plays</v>
      </c>
      <c r="S3263" s="10">
        <f t="shared" si="303"/>
        <v>42171.392083333332</v>
      </c>
      <c r="T3263" s="10">
        <f t="shared" si="304"/>
        <v>42201.392083333332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5">
        <f t="shared" si="301"/>
        <v>93.81343283582089</v>
      </c>
      <c r="Q3264" t="str">
        <f t="shared" si="302"/>
        <v>theater</v>
      </c>
      <c r="R3264" t="str">
        <f t="shared" si="305"/>
        <v>plays</v>
      </c>
      <c r="S3264" s="10">
        <f t="shared" si="303"/>
        <v>41963.982199074067</v>
      </c>
      <c r="T3264" s="10">
        <f t="shared" si="304"/>
        <v>41994.833333333336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5">
        <f t="shared" si="301"/>
        <v>41.237647058823526</v>
      </c>
      <c r="Q3265" t="str">
        <f t="shared" si="302"/>
        <v>theater</v>
      </c>
      <c r="R3265" t="str">
        <f t="shared" si="305"/>
        <v>plays</v>
      </c>
      <c r="S3265" s="10">
        <f t="shared" si="303"/>
        <v>42284.18273148148</v>
      </c>
      <c r="T3265" s="10">
        <f t="shared" si="304"/>
        <v>42307.541666666664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5">
        <f t="shared" si="301"/>
        <v>52.551020408163268</v>
      </c>
      <c r="Q3266" t="str">
        <f t="shared" si="302"/>
        <v>theater</v>
      </c>
      <c r="R3266" t="str">
        <f t="shared" si="305"/>
        <v>plays</v>
      </c>
      <c r="S3266" s="10">
        <f t="shared" si="303"/>
        <v>42016.466874999998</v>
      </c>
      <c r="T3266" s="10">
        <f t="shared" si="304"/>
        <v>42032.583333333336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E3267/D3267*100</f>
        <v>164</v>
      </c>
      <c r="P3267" s="5">
        <f t="shared" ref="P3267:P3330" si="307">IFERROR(E3267/L3267,0)</f>
        <v>70.285714285714292</v>
      </c>
      <c r="Q3267" t="str">
        <f t="shared" ref="Q3267:Q3330" si="308">LEFT(N3267,SEARCH("/",N3267)-1)</f>
        <v>theater</v>
      </c>
      <c r="R3267" t="str">
        <f t="shared" si="305"/>
        <v>plays</v>
      </c>
      <c r="S3267" s="10">
        <f t="shared" ref="S3267:S3330" si="309">J3267/60/60/24+DATE(1970,1,1)-8/24</f>
        <v>42311.378645833327</v>
      </c>
      <c r="T3267" s="10">
        <f t="shared" ref="T3267:T3330" si="310">I3267/60/60/24+DATE(1970,1,1)-8/24</f>
        <v>42341.374999999993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5">
        <f t="shared" si="307"/>
        <v>48.325153374233132</v>
      </c>
      <c r="Q3268" t="str">
        <f t="shared" si="308"/>
        <v>theater</v>
      </c>
      <c r="R3268" t="str">
        <f t="shared" ref="R3268:R3331" si="311">RIGHT(N3268,LEN(N3268)-SEARCH("/",N3268))</f>
        <v>plays</v>
      </c>
      <c r="S3268" s="10">
        <f t="shared" si="309"/>
        <v>42136.20280092593</v>
      </c>
      <c r="T3268" s="10">
        <f t="shared" si="310"/>
        <v>42167.541666666664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102.1</v>
      </c>
      <c r="P3269" s="5">
        <f t="shared" si="307"/>
        <v>53.177083333333336</v>
      </c>
      <c r="Q3269" t="str">
        <f t="shared" si="308"/>
        <v>theater</v>
      </c>
      <c r="R3269" t="str">
        <f t="shared" si="311"/>
        <v>plays</v>
      </c>
      <c r="S3269" s="10">
        <f t="shared" si="309"/>
        <v>42172.424305555549</v>
      </c>
      <c r="T3269" s="10">
        <f t="shared" si="310"/>
        <v>42202.424305555549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5">
        <f t="shared" si="307"/>
        <v>60.952380952380949</v>
      </c>
      <c r="Q3270" t="str">
        <f t="shared" si="308"/>
        <v>theater</v>
      </c>
      <c r="R3270" t="str">
        <f t="shared" si="311"/>
        <v>plays</v>
      </c>
      <c r="S3270" s="10">
        <f t="shared" si="309"/>
        <v>42590.570925925924</v>
      </c>
      <c r="T3270" s="10">
        <f t="shared" si="310"/>
        <v>42606.570925925924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5">
        <f t="shared" si="307"/>
        <v>116</v>
      </c>
      <c r="Q3271" t="str">
        <f t="shared" si="308"/>
        <v>theater</v>
      </c>
      <c r="R3271" t="str">
        <f t="shared" si="311"/>
        <v>plays</v>
      </c>
      <c r="S3271" s="10">
        <f t="shared" si="309"/>
        <v>42137.06246527777</v>
      </c>
      <c r="T3271" s="10">
        <f t="shared" si="310"/>
        <v>42171.124999999993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5">
        <f t="shared" si="307"/>
        <v>61</v>
      </c>
      <c r="Q3272" t="str">
        <f t="shared" si="308"/>
        <v>theater</v>
      </c>
      <c r="R3272" t="str">
        <f t="shared" si="311"/>
        <v>plays</v>
      </c>
      <c r="S3272" s="10">
        <f t="shared" si="309"/>
        <v>42167.199826388889</v>
      </c>
      <c r="T3272" s="10">
        <f t="shared" si="310"/>
        <v>42197.199826388889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130</v>
      </c>
      <c r="P3273" s="5">
        <f t="shared" si="307"/>
        <v>38.235294117647058</v>
      </c>
      <c r="Q3273" t="str">
        <f t="shared" si="308"/>
        <v>theater</v>
      </c>
      <c r="R3273" t="str">
        <f t="shared" si="311"/>
        <v>plays</v>
      </c>
      <c r="S3273" s="10">
        <f t="shared" si="309"/>
        <v>41915.10387731481</v>
      </c>
      <c r="T3273" s="10">
        <f t="shared" si="310"/>
        <v>41945.145543981482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5">
        <f t="shared" si="307"/>
        <v>106.50344827586207</v>
      </c>
      <c r="Q3274" t="str">
        <f t="shared" si="308"/>
        <v>theater</v>
      </c>
      <c r="R3274" t="str">
        <f t="shared" si="311"/>
        <v>plays</v>
      </c>
      <c r="S3274" s="10">
        <f t="shared" si="309"/>
        <v>42284.166770833333</v>
      </c>
      <c r="T3274" s="10">
        <f t="shared" si="310"/>
        <v>42314.208437499998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v>
      </c>
      <c r="P3275" s="5">
        <f t="shared" si="307"/>
        <v>204.57142857142858</v>
      </c>
      <c r="Q3275" t="str">
        <f t="shared" si="308"/>
        <v>theater</v>
      </c>
      <c r="R3275" t="str">
        <f t="shared" si="311"/>
        <v>plays</v>
      </c>
      <c r="S3275" s="10">
        <f t="shared" si="309"/>
        <v>42611.4680787037</v>
      </c>
      <c r="T3275" s="10">
        <f t="shared" si="310"/>
        <v>42627.458333333336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101.32258064516128</v>
      </c>
      <c r="P3276" s="5">
        <f t="shared" si="307"/>
        <v>54.912587412587413</v>
      </c>
      <c r="Q3276" t="str">
        <f t="shared" si="308"/>
        <v>theater</v>
      </c>
      <c r="R3276" t="str">
        <f t="shared" si="311"/>
        <v>plays</v>
      </c>
      <c r="S3276" s="10">
        <f t="shared" si="309"/>
        <v>42400.371203703697</v>
      </c>
      <c r="T3276" s="10">
        <f t="shared" si="310"/>
        <v>42444.541666666664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100.27777777777777</v>
      </c>
      <c r="P3277" s="5">
        <f t="shared" si="307"/>
        <v>150.41666666666666</v>
      </c>
      <c r="Q3277" t="str">
        <f t="shared" si="308"/>
        <v>theater</v>
      </c>
      <c r="R3277" t="str">
        <f t="shared" si="311"/>
        <v>plays</v>
      </c>
      <c r="S3277" s="10">
        <f t="shared" si="309"/>
        <v>42017.547118055554</v>
      </c>
      <c r="T3277" s="10">
        <f t="shared" si="310"/>
        <v>42043.854166666664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116.84444444444443</v>
      </c>
      <c r="P3278" s="5">
        <f t="shared" si="307"/>
        <v>52.58</v>
      </c>
      <c r="Q3278" t="str">
        <f t="shared" si="308"/>
        <v>theater</v>
      </c>
      <c r="R3278" t="str">
        <f t="shared" si="311"/>
        <v>plays</v>
      </c>
      <c r="S3278" s="10">
        <f t="shared" si="309"/>
        <v>42426.616655092592</v>
      </c>
      <c r="T3278" s="10">
        <f t="shared" si="310"/>
        <v>42460.832638888889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5">
        <f t="shared" si="307"/>
        <v>54.3</v>
      </c>
      <c r="Q3279" t="str">
        <f t="shared" si="308"/>
        <v>theater</v>
      </c>
      <c r="R3279" t="str">
        <f t="shared" si="311"/>
        <v>plays</v>
      </c>
      <c r="S3279" s="10">
        <f t="shared" si="309"/>
        <v>41931.349606481483</v>
      </c>
      <c r="T3279" s="10">
        <f t="shared" si="310"/>
        <v>41961.391273148147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5">
        <f t="shared" si="307"/>
        <v>76.029411764705884</v>
      </c>
      <c r="Q3280" t="str">
        <f t="shared" si="308"/>
        <v>theater</v>
      </c>
      <c r="R3280" t="str">
        <f t="shared" si="311"/>
        <v>plays</v>
      </c>
      <c r="S3280" s="10">
        <f t="shared" si="309"/>
        <v>42124.515081018515</v>
      </c>
      <c r="T3280" s="10">
        <f t="shared" si="310"/>
        <v>42154.515081018515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5">
        <f t="shared" si="307"/>
        <v>105.2063492063492</v>
      </c>
      <c r="Q3281" t="str">
        <f t="shared" si="308"/>
        <v>theater</v>
      </c>
      <c r="R3281" t="str">
        <f t="shared" si="311"/>
        <v>plays</v>
      </c>
      <c r="S3281" s="10">
        <f t="shared" si="309"/>
        <v>42430.769201388881</v>
      </c>
      <c r="T3281" s="10">
        <f t="shared" si="310"/>
        <v>42460.727534722224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5">
        <f t="shared" si="307"/>
        <v>68.666666666666671</v>
      </c>
      <c r="Q3282" t="str">
        <f t="shared" si="308"/>
        <v>theater</v>
      </c>
      <c r="R3282" t="str">
        <f t="shared" si="311"/>
        <v>plays</v>
      </c>
      <c r="S3282" s="10">
        <f t="shared" si="309"/>
        <v>42121.423587962963</v>
      </c>
      <c r="T3282" s="10">
        <f t="shared" si="310"/>
        <v>42155.874999999993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5">
        <f t="shared" si="307"/>
        <v>129.36170212765958</v>
      </c>
      <c r="Q3283" t="str">
        <f t="shared" si="308"/>
        <v>theater</v>
      </c>
      <c r="R3283" t="str">
        <f t="shared" si="311"/>
        <v>plays</v>
      </c>
      <c r="S3283" s="10">
        <f t="shared" si="309"/>
        <v>42218.686400462961</v>
      </c>
      <c r="T3283" s="10">
        <f t="shared" si="310"/>
        <v>42248.686400462961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5">
        <f t="shared" si="307"/>
        <v>134.26371308016877</v>
      </c>
      <c r="Q3284" t="str">
        <f t="shared" si="308"/>
        <v>theater</v>
      </c>
      <c r="R3284" t="str">
        <f t="shared" si="311"/>
        <v>plays</v>
      </c>
      <c r="S3284" s="10">
        <f t="shared" si="309"/>
        <v>42444.860972222225</v>
      </c>
      <c r="T3284" s="10">
        <f t="shared" si="310"/>
        <v>42488.860972222225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5">
        <f t="shared" si="307"/>
        <v>17.829787234042552</v>
      </c>
      <c r="Q3285" t="str">
        <f t="shared" si="308"/>
        <v>theater</v>
      </c>
      <c r="R3285" t="str">
        <f t="shared" si="311"/>
        <v>plays</v>
      </c>
      <c r="S3285" s="10">
        <f t="shared" si="309"/>
        <v>42379.410856481474</v>
      </c>
      <c r="T3285" s="10">
        <f t="shared" si="310"/>
        <v>42410.541666666664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5">
        <f t="shared" si="307"/>
        <v>203.2</v>
      </c>
      <c r="Q3286" t="str">
        <f t="shared" si="308"/>
        <v>theater</v>
      </c>
      <c r="R3286" t="str">
        <f t="shared" si="311"/>
        <v>plays</v>
      </c>
      <c r="S3286" s="10">
        <f t="shared" si="309"/>
        <v>42380.551539351851</v>
      </c>
      <c r="T3286" s="10">
        <f t="shared" si="310"/>
        <v>42397.915972222218</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112.10242048409683</v>
      </c>
      <c r="P3287" s="5">
        <f t="shared" si="307"/>
        <v>69.18518518518519</v>
      </c>
      <c r="Q3287" t="str">
        <f t="shared" si="308"/>
        <v>theater</v>
      </c>
      <c r="R3287" t="str">
        <f t="shared" si="311"/>
        <v>plays</v>
      </c>
      <c r="S3287" s="10">
        <f t="shared" si="309"/>
        <v>42762.609097222223</v>
      </c>
      <c r="T3287" s="10">
        <f t="shared" si="310"/>
        <v>42793.874999999993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5">
        <f t="shared" si="307"/>
        <v>125.12295081967213</v>
      </c>
      <c r="Q3288" t="str">
        <f t="shared" si="308"/>
        <v>theater</v>
      </c>
      <c r="R3288" t="str">
        <f t="shared" si="311"/>
        <v>plays</v>
      </c>
      <c r="S3288" s="10">
        <f t="shared" si="309"/>
        <v>42567.506736111107</v>
      </c>
      <c r="T3288" s="10">
        <f t="shared" si="310"/>
        <v>42597.506736111107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100</v>
      </c>
      <c r="P3289" s="5">
        <f t="shared" si="307"/>
        <v>73.529411764705884</v>
      </c>
      <c r="Q3289" t="str">
        <f t="shared" si="308"/>
        <v>theater</v>
      </c>
      <c r="R3289" t="str">
        <f t="shared" si="311"/>
        <v>plays</v>
      </c>
      <c r="S3289" s="10">
        <f t="shared" si="309"/>
        <v>42311.416990740741</v>
      </c>
      <c r="T3289" s="10">
        <f t="shared" si="310"/>
        <v>42336.416990740741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100.26489999999998</v>
      </c>
      <c r="P3290" s="5">
        <f t="shared" si="307"/>
        <v>48.437149758454105</v>
      </c>
      <c r="Q3290" t="str">
        <f t="shared" si="308"/>
        <v>theater</v>
      </c>
      <c r="R3290" t="str">
        <f t="shared" si="311"/>
        <v>plays</v>
      </c>
      <c r="S3290" s="10">
        <f t="shared" si="309"/>
        <v>42505.441145833327</v>
      </c>
      <c r="T3290" s="10">
        <f t="shared" si="310"/>
        <v>42541.624999999993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133.04200000000003</v>
      </c>
      <c r="P3291" s="5">
        <f t="shared" si="307"/>
        <v>26.608400000000003</v>
      </c>
      <c r="Q3291" t="str">
        <f t="shared" si="308"/>
        <v>theater</v>
      </c>
      <c r="R3291" t="str">
        <f t="shared" si="311"/>
        <v>plays</v>
      </c>
      <c r="S3291" s="10">
        <f t="shared" si="309"/>
        <v>42758.034745370365</v>
      </c>
      <c r="T3291" s="10">
        <f t="shared" si="310"/>
        <v>42786.034745370365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5">
        <f t="shared" si="307"/>
        <v>33.666666666666664</v>
      </c>
      <c r="Q3292" t="str">
        <f t="shared" si="308"/>
        <v>theater</v>
      </c>
      <c r="R3292" t="str">
        <f t="shared" si="311"/>
        <v>plays</v>
      </c>
      <c r="S3292" s="10">
        <f t="shared" si="309"/>
        <v>42775.181608796294</v>
      </c>
      <c r="T3292" s="10">
        <f t="shared" si="310"/>
        <v>42805.181608796294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5">
        <f t="shared" si="307"/>
        <v>40.714285714285715</v>
      </c>
      <c r="Q3293" t="str">
        <f t="shared" si="308"/>
        <v>theater</v>
      </c>
      <c r="R3293" t="str">
        <f t="shared" si="311"/>
        <v>plays</v>
      </c>
      <c r="S3293" s="10">
        <f t="shared" si="309"/>
        <v>42232.369212962956</v>
      </c>
      <c r="T3293" s="10">
        <f t="shared" si="310"/>
        <v>42263.832638888889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286.13861386138615</v>
      </c>
      <c r="P3294" s="5">
        <f t="shared" si="307"/>
        <v>19.266666666666666</v>
      </c>
      <c r="Q3294" t="str">
        <f t="shared" si="308"/>
        <v>theater</v>
      </c>
      <c r="R3294" t="str">
        <f t="shared" si="311"/>
        <v>plays</v>
      </c>
      <c r="S3294" s="10">
        <f t="shared" si="309"/>
        <v>42282.436898148146</v>
      </c>
      <c r="T3294" s="10">
        <f t="shared" si="310"/>
        <v>42342.478564814817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170.44444444444446</v>
      </c>
      <c r="P3295" s="5">
        <f t="shared" si="307"/>
        <v>84.285714285714292</v>
      </c>
      <c r="Q3295" t="str">
        <f t="shared" si="308"/>
        <v>theater</v>
      </c>
      <c r="R3295" t="str">
        <f t="shared" si="311"/>
        <v>plays</v>
      </c>
      <c r="S3295" s="10">
        <f t="shared" si="309"/>
        <v>42768.092037037037</v>
      </c>
      <c r="T3295" s="10">
        <f t="shared" si="310"/>
        <v>42798.092037037037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5">
        <f t="shared" si="307"/>
        <v>29.583333333333332</v>
      </c>
      <c r="Q3296" t="str">
        <f t="shared" si="308"/>
        <v>theater</v>
      </c>
      <c r="R3296" t="str">
        <f t="shared" si="311"/>
        <v>plays</v>
      </c>
      <c r="S3296" s="10">
        <f t="shared" si="309"/>
        <v>42141.20780092592</v>
      </c>
      <c r="T3296" s="10">
        <f t="shared" si="310"/>
        <v>42171.20780092592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5">
        <f t="shared" si="307"/>
        <v>26.667037037037037</v>
      </c>
      <c r="Q3297" t="str">
        <f t="shared" si="308"/>
        <v>theater</v>
      </c>
      <c r="R3297" t="str">
        <f t="shared" si="311"/>
        <v>plays</v>
      </c>
      <c r="S3297" s="10">
        <f t="shared" si="309"/>
        <v>42609.109131944446</v>
      </c>
      <c r="T3297" s="10">
        <f t="shared" si="310"/>
        <v>42639.109131944446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144.06666666666666</v>
      </c>
      <c r="P3298" s="5">
        <f t="shared" si="307"/>
        <v>45.978723404255319</v>
      </c>
      <c r="Q3298" t="str">
        <f t="shared" si="308"/>
        <v>theater</v>
      </c>
      <c r="R3298" t="str">
        <f t="shared" si="311"/>
        <v>plays</v>
      </c>
      <c r="S3298" s="10">
        <f t="shared" si="309"/>
        <v>42309.42328703704</v>
      </c>
      <c r="T3298" s="10">
        <f t="shared" si="310"/>
        <v>42330.583333333336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100.07272727272726</v>
      </c>
      <c r="P3299" s="5">
        <f t="shared" si="307"/>
        <v>125.09090909090909</v>
      </c>
      <c r="Q3299" t="str">
        <f t="shared" si="308"/>
        <v>theater</v>
      </c>
      <c r="R3299" t="str">
        <f t="shared" si="311"/>
        <v>plays</v>
      </c>
      <c r="S3299" s="10">
        <f t="shared" si="309"/>
        <v>42193.438148148147</v>
      </c>
      <c r="T3299" s="10">
        <f t="shared" si="310"/>
        <v>42212.624305555553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v>
      </c>
      <c r="P3300" s="5">
        <f t="shared" si="307"/>
        <v>141.29166666666666</v>
      </c>
      <c r="Q3300" t="str">
        <f t="shared" si="308"/>
        <v>theater</v>
      </c>
      <c r="R3300" t="str">
        <f t="shared" si="311"/>
        <v>plays</v>
      </c>
      <c r="S3300" s="10">
        <f t="shared" si="309"/>
        <v>42239.624629629623</v>
      </c>
      <c r="T3300" s="10">
        <f t="shared" si="310"/>
        <v>42259.666666666664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5">
        <f t="shared" si="307"/>
        <v>55.333333333333336</v>
      </c>
      <c r="Q3301" t="str">
        <f t="shared" si="308"/>
        <v>theater</v>
      </c>
      <c r="R3301" t="str">
        <f t="shared" si="311"/>
        <v>plays</v>
      </c>
      <c r="S3301" s="10">
        <f t="shared" si="309"/>
        <v>42261.584062499998</v>
      </c>
      <c r="T3301" s="10">
        <f t="shared" si="310"/>
        <v>42291.584062499998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5">
        <f t="shared" si="307"/>
        <v>46.420454545454547</v>
      </c>
      <c r="Q3302" t="str">
        <f t="shared" si="308"/>
        <v>theater</v>
      </c>
      <c r="R3302" t="str">
        <f t="shared" si="311"/>
        <v>plays</v>
      </c>
      <c r="S3302" s="10">
        <f t="shared" si="309"/>
        <v>42102.410439814812</v>
      </c>
      <c r="T3302" s="10">
        <f t="shared" si="310"/>
        <v>42123.410439814812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5">
        <f t="shared" si="307"/>
        <v>57.2</v>
      </c>
      <c r="Q3303" t="str">
        <f t="shared" si="308"/>
        <v>theater</v>
      </c>
      <c r="R3303" t="str">
        <f t="shared" si="311"/>
        <v>plays</v>
      </c>
      <c r="S3303" s="10">
        <f t="shared" si="309"/>
        <v>42538.402500000004</v>
      </c>
      <c r="T3303" s="10">
        <f t="shared" si="310"/>
        <v>42582.957638888889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5">
        <f t="shared" si="307"/>
        <v>173.7</v>
      </c>
      <c r="Q3304" t="str">
        <f t="shared" si="308"/>
        <v>theater</v>
      </c>
      <c r="R3304" t="str">
        <f t="shared" si="311"/>
        <v>plays</v>
      </c>
      <c r="S3304" s="10">
        <f t="shared" si="309"/>
        <v>42681.018240740734</v>
      </c>
      <c r="T3304" s="10">
        <f t="shared" si="310"/>
        <v>42711.018240740734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5">
        <f t="shared" si="307"/>
        <v>59.6</v>
      </c>
      <c r="Q3305" t="str">
        <f t="shared" si="308"/>
        <v>theater</v>
      </c>
      <c r="R3305" t="str">
        <f t="shared" si="311"/>
        <v>plays</v>
      </c>
      <c r="S3305" s="10">
        <f t="shared" si="309"/>
        <v>42056.318101851844</v>
      </c>
      <c r="T3305" s="10">
        <f t="shared" si="310"/>
        <v>42091.276435185187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104.51666666666665</v>
      </c>
      <c r="P3306" s="5">
        <f t="shared" si="307"/>
        <v>89.585714285714289</v>
      </c>
      <c r="Q3306" t="str">
        <f t="shared" si="308"/>
        <v>theater</v>
      </c>
      <c r="R3306" t="str">
        <f t="shared" si="311"/>
        <v>plays</v>
      </c>
      <c r="S3306" s="10">
        <f t="shared" si="309"/>
        <v>42696.29111111111</v>
      </c>
      <c r="T3306" s="10">
        <f t="shared" si="310"/>
        <v>42726.29111111111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5">
        <f t="shared" si="307"/>
        <v>204.05</v>
      </c>
      <c r="Q3307" t="str">
        <f t="shared" si="308"/>
        <v>theater</v>
      </c>
      <c r="R3307" t="str">
        <f t="shared" si="311"/>
        <v>plays</v>
      </c>
      <c r="S3307" s="10">
        <f t="shared" si="309"/>
        <v>42186.522546296292</v>
      </c>
      <c r="T3307" s="10">
        <f t="shared" si="310"/>
        <v>42216.522546296292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5">
        <f t="shared" si="307"/>
        <v>48.703703703703702</v>
      </c>
      <c r="Q3308" t="str">
        <f t="shared" si="308"/>
        <v>theater</v>
      </c>
      <c r="R3308" t="str">
        <f t="shared" si="311"/>
        <v>plays</v>
      </c>
      <c r="S3308" s="10">
        <f t="shared" si="309"/>
        <v>42492.885902777773</v>
      </c>
      <c r="T3308" s="10">
        <f t="shared" si="310"/>
        <v>42530.791666666664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106.67999999999999</v>
      </c>
      <c r="P3309" s="5">
        <f t="shared" si="307"/>
        <v>53.339999999999996</v>
      </c>
      <c r="Q3309" t="str">
        <f t="shared" si="308"/>
        <v>theater</v>
      </c>
      <c r="R3309" t="str">
        <f t="shared" si="311"/>
        <v>plays</v>
      </c>
      <c r="S3309" s="10">
        <f t="shared" si="309"/>
        <v>42474.723831018513</v>
      </c>
      <c r="T3309" s="10">
        <f t="shared" si="310"/>
        <v>42504.723831018513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5">
        <f t="shared" si="307"/>
        <v>75.087719298245617</v>
      </c>
      <c r="Q3310" t="str">
        <f t="shared" si="308"/>
        <v>theater</v>
      </c>
      <c r="R3310" t="str">
        <f t="shared" si="311"/>
        <v>plays</v>
      </c>
      <c r="S3310" s="10">
        <f t="shared" si="309"/>
        <v>42452.543576388889</v>
      </c>
      <c r="T3310" s="10">
        <f t="shared" si="310"/>
        <v>42473.543576388889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159.42857142857144</v>
      </c>
      <c r="P3311" s="5">
        <f t="shared" si="307"/>
        <v>18</v>
      </c>
      <c r="Q3311" t="str">
        <f t="shared" si="308"/>
        <v>theater</v>
      </c>
      <c r="R3311" t="str">
        <f t="shared" si="311"/>
        <v>plays</v>
      </c>
      <c r="S3311" s="10">
        <f t="shared" si="309"/>
        <v>42628.316874999997</v>
      </c>
      <c r="T3311" s="10">
        <f t="shared" si="310"/>
        <v>42659.316874999997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100.07692307692308</v>
      </c>
      <c r="P3312" s="5">
        <f t="shared" si="307"/>
        <v>209.83870967741936</v>
      </c>
      <c r="Q3312" t="str">
        <f t="shared" si="308"/>
        <v>theater</v>
      </c>
      <c r="R3312" t="str">
        <f t="shared" si="311"/>
        <v>plays</v>
      </c>
      <c r="S3312" s="10">
        <f t="shared" si="309"/>
        <v>42253.595196759255</v>
      </c>
      <c r="T3312" s="10">
        <f t="shared" si="310"/>
        <v>42283.595196759255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5">
        <f t="shared" si="307"/>
        <v>61.022222222222226</v>
      </c>
      <c r="Q3313" t="str">
        <f t="shared" si="308"/>
        <v>theater</v>
      </c>
      <c r="R3313" t="str">
        <f t="shared" si="311"/>
        <v>plays</v>
      </c>
      <c r="S3313" s="10">
        <f t="shared" si="309"/>
        <v>42263.958449074074</v>
      </c>
      <c r="T3313" s="10">
        <f t="shared" si="310"/>
        <v>42293.958449074074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100.03999999999999</v>
      </c>
      <c r="P3314" s="5">
        <f t="shared" si="307"/>
        <v>61</v>
      </c>
      <c r="Q3314" t="str">
        <f t="shared" si="308"/>
        <v>theater</v>
      </c>
      <c r="R3314" t="str">
        <f t="shared" si="311"/>
        <v>plays</v>
      </c>
      <c r="S3314" s="10">
        <f t="shared" si="309"/>
        <v>42664.476226851846</v>
      </c>
      <c r="T3314" s="10">
        <f t="shared" si="310"/>
        <v>42685.583333333336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5">
        <f t="shared" si="307"/>
        <v>80.034482758620683</v>
      </c>
      <c r="Q3315" t="str">
        <f t="shared" si="308"/>
        <v>theater</v>
      </c>
      <c r="R3315" t="str">
        <f t="shared" si="311"/>
        <v>plays</v>
      </c>
      <c r="S3315" s="10">
        <f t="shared" si="309"/>
        <v>42381.911076388882</v>
      </c>
      <c r="T3315" s="10">
        <f t="shared" si="310"/>
        <v>42395.708333333336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210.75</v>
      </c>
      <c r="P3316" s="5">
        <f t="shared" si="307"/>
        <v>29.068965517241381</v>
      </c>
      <c r="Q3316" t="str">
        <f t="shared" si="308"/>
        <v>theater</v>
      </c>
      <c r="R3316" t="str">
        <f t="shared" si="311"/>
        <v>plays</v>
      </c>
      <c r="S3316" s="10">
        <f t="shared" si="309"/>
        <v>42104.934155092589</v>
      </c>
      <c r="T3316" s="10">
        <f t="shared" si="310"/>
        <v>42132.503472222219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5">
        <f t="shared" si="307"/>
        <v>49.438202247191015</v>
      </c>
      <c r="Q3317" t="str">
        <f t="shared" si="308"/>
        <v>theater</v>
      </c>
      <c r="R3317" t="str">
        <f t="shared" si="311"/>
        <v>plays</v>
      </c>
      <c r="S3317" s="10">
        <f t="shared" si="309"/>
        <v>42465.970381944448</v>
      </c>
      <c r="T3317" s="10">
        <f t="shared" si="310"/>
        <v>42495.970381944448</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100.08673425918037</v>
      </c>
      <c r="P3318" s="5">
        <f t="shared" si="307"/>
        <v>93.977440000000001</v>
      </c>
      <c r="Q3318" t="str">
        <f t="shared" si="308"/>
        <v>theater</v>
      </c>
      <c r="R3318" t="str">
        <f t="shared" si="311"/>
        <v>plays</v>
      </c>
      <c r="S3318" s="10">
        <f t="shared" si="309"/>
        <v>41826.537905092591</v>
      </c>
      <c r="T3318" s="10">
        <f t="shared" si="310"/>
        <v>41859.245833333334</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5">
        <f t="shared" si="307"/>
        <v>61.944444444444443</v>
      </c>
      <c r="Q3319" t="str">
        <f t="shared" si="308"/>
        <v>theater</v>
      </c>
      <c r="R3319" t="str">
        <f t="shared" si="311"/>
        <v>plays</v>
      </c>
      <c r="S3319" s="10">
        <f t="shared" si="309"/>
        <v>42498.706296296288</v>
      </c>
      <c r="T3319" s="10">
        <f t="shared" si="310"/>
        <v>42528.706296296288</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5">
        <f t="shared" si="307"/>
        <v>78.5</v>
      </c>
      <c r="Q3320" t="str">
        <f t="shared" si="308"/>
        <v>theater</v>
      </c>
      <c r="R3320" t="str">
        <f t="shared" si="311"/>
        <v>plays</v>
      </c>
      <c r="S3320" s="10">
        <f t="shared" si="309"/>
        <v>42430.968668981477</v>
      </c>
      <c r="T3320" s="10">
        <f t="shared" si="310"/>
        <v>42470.770833333336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5">
        <f t="shared" si="307"/>
        <v>33.75</v>
      </c>
      <c r="Q3321" t="str">
        <f t="shared" si="308"/>
        <v>theater</v>
      </c>
      <c r="R3321" t="str">
        <f t="shared" si="311"/>
        <v>plays</v>
      </c>
      <c r="S3321" s="10">
        <f t="shared" si="309"/>
        <v>41990.252152777779</v>
      </c>
      <c r="T3321" s="10">
        <f t="shared" si="310"/>
        <v>42035.252152777779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5">
        <f t="shared" si="307"/>
        <v>66.44736842105263</v>
      </c>
      <c r="Q3322" t="str">
        <f t="shared" si="308"/>
        <v>theater</v>
      </c>
      <c r="R3322" t="str">
        <f t="shared" si="311"/>
        <v>plays</v>
      </c>
      <c r="S3322" s="10">
        <f t="shared" si="309"/>
        <v>42512.712465277778</v>
      </c>
      <c r="T3322" s="10">
        <f t="shared" si="310"/>
        <v>42542.712465277778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v>
      </c>
      <c r="P3323" s="5">
        <f t="shared" si="307"/>
        <v>35.799999999999997</v>
      </c>
      <c r="Q3323" t="str">
        <f t="shared" si="308"/>
        <v>theater</v>
      </c>
      <c r="R3323" t="str">
        <f t="shared" si="311"/>
        <v>plays</v>
      </c>
      <c r="S3323" s="10">
        <f t="shared" si="309"/>
        <v>41913.766956018517</v>
      </c>
      <c r="T3323" s="10">
        <f t="shared" si="310"/>
        <v>41927.832638888889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101.51515151515152</v>
      </c>
      <c r="P3324" s="5">
        <f t="shared" si="307"/>
        <v>145.65217391304347</v>
      </c>
      <c r="Q3324" t="str">
        <f t="shared" si="308"/>
        <v>theater</v>
      </c>
      <c r="R3324" t="str">
        <f t="shared" si="311"/>
        <v>plays</v>
      </c>
      <c r="S3324" s="10">
        <f t="shared" si="309"/>
        <v>42520.677037037036</v>
      </c>
      <c r="T3324" s="10">
        <f t="shared" si="310"/>
        <v>42542.829861111109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5">
        <f t="shared" si="307"/>
        <v>25.693877551020407</v>
      </c>
      <c r="Q3325" t="str">
        <f t="shared" si="308"/>
        <v>theater</v>
      </c>
      <c r="R3325" t="str">
        <f t="shared" si="311"/>
        <v>plays</v>
      </c>
      <c r="S3325" s="10">
        <f t="shared" si="309"/>
        <v>42608.032499999994</v>
      </c>
      <c r="T3325" s="10">
        <f t="shared" si="310"/>
        <v>42638.032499999994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5">
        <f t="shared" si="307"/>
        <v>152.5</v>
      </c>
      <c r="Q3326" t="str">
        <f t="shared" si="308"/>
        <v>theater</v>
      </c>
      <c r="R3326" t="str">
        <f t="shared" si="311"/>
        <v>plays</v>
      </c>
      <c r="S3326" s="10">
        <f t="shared" si="309"/>
        <v>42512.249884259254</v>
      </c>
      <c r="T3326" s="10">
        <f t="shared" si="310"/>
        <v>42526.249884259254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5">
        <f t="shared" si="307"/>
        <v>30</v>
      </c>
      <c r="Q3327" t="str">
        <f t="shared" si="308"/>
        <v>theater</v>
      </c>
      <c r="R3327" t="str">
        <f t="shared" si="311"/>
        <v>plays</v>
      </c>
      <c r="S3327" s="10">
        <f t="shared" si="309"/>
        <v>42064.452280092592</v>
      </c>
      <c r="T3327" s="10">
        <f t="shared" si="310"/>
        <v>42099.410613425927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101.375</v>
      </c>
      <c r="P3328" s="5">
        <f t="shared" si="307"/>
        <v>142.28070175438597</v>
      </c>
      <c r="Q3328" t="str">
        <f t="shared" si="308"/>
        <v>theater</v>
      </c>
      <c r="R3328" t="str">
        <f t="shared" si="311"/>
        <v>plays</v>
      </c>
      <c r="S3328" s="10">
        <f t="shared" si="309"/>
        <v>42041.380844907406</v>
      </c>
      <c r="T3328" s="10">
        <f t="shared" si="310"/>
        <v>42071.339178240734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5">
        <f t="shared" si="307"/>
        <v>24.545454545454547</v>
      </c>
      <c r="Q3329" t="str">
        <f t="shared" si="308"/>
        <v>theater</v>
      </c>
      <c r="R3329" t="str">
        <f t="shared" si="311"/>
        <v>plays</v>
      </c>
      <c r="S3329" s="10">
        <f t="shared" si="309"/>
        <v>42468.041273148141</v>
      </c>
      <c r="T3329" s="10">
        <f t="shared" si="310"/>
        <v>42498.041273148141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146.38888888888889</v>
      </c>
      <c r="P3330" s="5">
        <f t="shared" si="307"/>
        <v>292.77777777777777</v>
      </c>
      <c r="Q3330" t="str">
        <f t="shared" si="308"/>
        <v>theater</v>
      </c>
      <c r="R3330" t="str">
        <f t="shared" si="311"/>
        <v>plays</v>
      </c>
      <c r="S3330" s="10">
        <f t="shared" si="309"/>
        <v>41822.241701388884</v>
      </c>
      <c r="T3330" s="10">
        <f t="shared" si="310"/>
        <v>41824.708333333328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E3331/D3331*100</f>
        <v>116.8</v>
      </c>
      <c r="P3331" s="5">
        <f t="shared" ref="P3331:P3394" si="313">IFERROR(E3331/L3331,0)</f>
        <v>44.92307692307692</v>
      </c>
      <c r="Q3331" t="str">
        <f t="shared" ref="Q3331:Q3394" si="314">LEFT(N3331,SEARCH("/",N3331)-1)</f>
        <v>theater</v>
      </c>
      <c r="R3331" t="str">
        <f t="shared" si="311"/>
        <v>plays</v>
      </c>
      <c r="S3331" s="10">
        <f t="shared" ref="S3331:S3394" si="315">J3331/60/60/24+DATE(1970,1,1)-8/24</f>
        <v>41836.989675925921</v>
      </c>
      <c r="T3331" s="10">
        <f t="shared" ref="T3331:T3394" si="316">I3331/60/60/24+DATE(1970,1,1)-8/24</f>
        <v>41847.625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106.26666666666667</v>
      </c>
      <c r="P3332" s="5">
        <f t="shared" si="313"/>
        <v>23.10144927536232</v>
      </c>
      <c r="Q3332" t="str">
        <f t="shared" si="314"/>
        <v>theater</v>
      </c>
      <c r="R3332" t="str">
        <f t="shared" ref="R3332:R3395" si="317">RIGHT(N3332,LEN(N3332)-SEARCH("/",N3332))</f>
        <v>plays</v>
      </c>
      <c r="S3332" s="10">
        <f t="shared" si="315"/>
        <v>42065.554027777776</v>
      </c>
      <c r="T3332" s="10">
        <f t="shared" si="316"/>
        <v>42095.512361111112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104.52</v>
      </c>
      <c r="P3333" s="5">
        <f t="shared" si="313"/>
        <v>80.400000000000006</v>
      </c>
      <c r="Q3333" t="str">
        <f t="shared" si="314"/>
        <v>theater</v>
      </c>
      <c r="R3333" t="str">
        <f t="shared" si="317"/>
        <v>plays</v>
      </c>
      <c r="S3333" s="10">
        <f t="shared" si="315"/>
        <v>42248.36442129629</v>
      </c>
      <c r="T3333" s="10">
        <f t="shared" si="316"/>
        <v>42283.36442129629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100</v>
      </c>
      <c r="P3334" s="5">
        <f t="shared" si="313"/>
        <v>72.289156626506028</v>
      </c>
      <c r="Q3334" t="str">
        <f t="shared" si="314"/>
        <v>theater</v>
      </c>
      <c r="R3334" t="str">
        <f t="shared" si="317"/>
        <v>plays</v>
      </c>
      <c r="S3334" s="10">
        <f t="shared" si="315"/>
        <v>41809.526967592588</v>
      </c>
      <c r="T3334" s="10">
        <f t="shared" si="316"/>
        <v>41839.526967592588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5">
        <f t="shared" si="313"/>
        <v>32.972972972972975</v>
      </c>
      <c r="Q3335" t="str">
        <f t="shared" si="314"/>
        <v>theater</v>
      </c>
      <c r="R3335" t="str">
        <f t="shared" si="317"/>
        <v>plays</v>
      </c>
      <c r="S3335" s="10">
        <f t="shared" si="315"/>
        <v>42148.343518518515</v>
      </c>
      <c r="T3335" s="10">
        <f t="shared" si="316"/>
        <v>42170.343518518515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5">
        <f t="shared" si="313"/>
        <v>116.65217391304348</v>
      </c>
      <c r="Q3336" t="str">
        <f t="shared" si="314"/>
        <v>theater</v>
      </c>
      <c r="R3336" t="str">
        <f t="shared" si="317"/>
        <v>plays</v>
      </c>
      <c r="S3336" s="10">
        <f t="shared" si="315"/>
        <v>42185.187754629624</v>
      </c>
      <c r="T3336" s="10">
        <f t="shared" si="316"/>
        <v>42215.187754629624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5">
        <f t="shared" si="313"/>
        <v>79.61904761904762</v>
      </c>
      <c r="Q3337" t="str">
        <f t="shared" si="314"/>
        <v>theater</v>
      </c>
      <c r="R3337" t="str">
        <f t="shared" si="317"/>
        <v>plays</v>
      </c>
      <c r="S3337" s="10">
        <f t="shared" si="315"/>
        <v>41827.340810185182</v>
      </c>
      <c r="T3337" s="10">
        <f t="shared" si="316"/>
        <v>41854.625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100</v>
      </c>
      <c r="P3338" s="5">
        <f t="shared" si="313"/>
        <v>27.777777777777779</v>
      </c>
      <c r="Q3338" t="str">
        <f t="shared" si="314"/>
        <v>theater</v>
      </c>
      <c r="R3338" t="str">
        <f t="shared" si="317"/>
        <v>plays</v>
      </c>
      <c r="S3338" s="10">
        <f t="shared" si="315"/>
        <v>42437.065347222226</v>
      </c>
      <c r="T3338" s="10">
        <f t="shared" si="316"/>
        <v>42465.023680555554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v>
      </c>
      <c r="P3339" s="5">
        <f t="shared" si="313"/>
        <v>81.029411764705884</v>
      </c>
      <c r="Q3339" t="str">
        <f t="shared" si="314"/>
        <v>theater</v>
      </c>
      <c r="R3339" t="str">
        <f t="shared" si="317"/>
        <v>plays</v>
      </c>
      <c r="S3339" s="10">
        <f t="shared" si="315"/>
        <v>41900.948692129627</v>
      </c>
      <c r="T3339" s="10">
        <f t="shared" si="316"/>
        <v>41922.541666666664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5">
        <f t="shared" si="313"/>
        <v>136.84821428571428</v>
      </c>
      <c r="Q3340" t="str">
        <f t="shared" si="314"/>
        <v>theater</v>
      </c>
      <c r="R3340" t="str">
        <f t="shared" si="317"/>
        <v>plays</v>
      </c>
      <c r="S3340" s="10">
        <f t="shared" si="315"/>
        <v>42769.241666666661</v>
      </c>
      <c r="T3340" s="10">
        <f t="shared" si="316"/>
        <v>42790.241666666661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5">
        <f t="shared" si="313"/>
        <v>177.61702127659575</v>
      </c>
      <c r="Q3341" t="str">
        <f t="shared" si="314"/>
        <v>theater</v>
      </c>
      <c r="R3341" t="str">
        <f t="shared" si="317"/>
        <v>plays</v>
      </c>
      <c r="S3341" s="10">
        <f t="shared" si="315"/>
        <v>42549.332384259258</v>
      </c>
      <c r="T3341" s="10">
        <f t="shared" si="316"/>
        <v>42579.332384259258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5">
        <f t="shared" si="313"/>
        <v>109.07894736842105</v>
      </c>
      <c r="Q3342" t="str">
        <f t="shared" si="314"/>
        <v>theater</v>
      </c>
      <c r="R3342" t="str">
        <f t="shared" si="317"/>
        <v>plays</v>
      </c>
      <c r="S3342" s="10">
        <f t="shared" si="315"/>
        <v>42685.640671296293</v>
      </c>
      <c r="T3342" s="10">
        <f t="shared" si="316"/>
        <v>42710.640671296293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100</v>
      </c>
      <c r="P3343" s="5">
        <f t="shared" si="313"/>
        <v>119.64285714285714</v>
      </c>
      <c r="Q3343" t="str">
        <f t="shared" si="314"/>
        <v>theater</v>
      </c>
      <c r="R3343" t="str">
        <f t="shared" si="317"/>
        <v>plays</v>
      </c>
      <c r="S3343" s="10">
        <f t="shared" si="315"/>
        <v>42510.465520833335</v>
      </c>
      <c r="T3343" s="10">
        <f t="shared" si="316"/>
        <v>42533.374999999993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5">
        <f t="shared" si="313"/>
        <v>78.205128205128204</v>
      </c>
      <c r="Q3344" t="str">
        <f t="shared" si="314"/>
        <v>theater</v>
      </c>
      <c r="R3344" t="str">
        <f t="shared" si="317"/>
        <v>plays</v>
      </c>
      <c r="S3344" s="10">
        <f t="shared" si="315"/>
        <v>42061.963078703695</v>
      </c>
      <c r="T3344" s="10">
        <f t="shared" si="316"/>
        <v>42094.874305555553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5">
        <f t="shared" si="313"/>
        <v>52.173913043478258</v>
      </c>
      <c r="Q3345" t="str">
        <f t="shared" si="314"/>
        <v>theater</v>
      </c>
      <c r="R3345" t="str">
        <f t="shared" si="317"/>
        <v>plays</v>
      </c>
      <c r="S3345" s="10">
        <f t="shared" si="315"/>
        <v>42452.583148148151</v>
      </c>
      <c r="T3345" s="10">
        <f t="shared" si="316"/>
        <v>42473.220833333333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101.44444444444444</v>
      </c>
      <c r="P3346" s="5">
        <f t="shared" si="313"/>
        <v>114.125</v>
      </c>
      <c r="Q3346" t="str">
        <f t="shared" si="314"/>
        <v>theater</v>
      </c>
      <c r="R3346" t="str">
        <f t="shared" si="317"/>
        <v>plays</v>
      </c>
      <c r="S3346" s="10">
        <f t="shared" si="315"/>
        <v>41850.866817129623</v>
      </c>
      <c r="T3346" s="10">
        <f t="shared" si="316"/>
        <v>41880.866817129623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130</v>
      </c>
      <c r="P3347" s="5">
        <f t="shared" si="313"/>
        <v>50</v>
      </c>
      <c r="Q3347" t="str">
        <f t="shared" si="314"/>
        <v>theater</v>
      </c>
      <c r="R3347" t="str">
        <f t="shared" si="317"/>
        <v>plays</v>
      </c>
      <c r="S3347" s="10">
        <f t="shared" si="315"/>
        <v>42052.772777777776</v>
      </c>
      <c r="T3347" s="10">
        <f t="shared" si="316"/>
        <v>42111.692361111105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5">
        <f t="shared" si="313"/>
        <v>91.666666666666671</v>
      </c>
      <c r="Q3348" t="str">
        <f t="shared" si="314"/>
        <v>theater</v>
      </c>
      <c r="R3348" t="str">
        <f t="shared" si="317"/>
        <v>plays</v>
      </c>
      <c r="S3348" s="10">
        <f t="shared" si="315"/>
        <v>42053.691087962965</v>
      </c>
      <c r="T3348" s="10">
        <f t="shared" si="316"/>
        <v>42060.691087962965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5">
        <f t="shared" si="313"/>
        <v>108.59090909090909</v>
      </c>
      <c r="Q3349" t="str">
        <f t="shared" si="314"/>
        <v>theater</v>
      </c>
      <c r="R3349" t="str">
        <f t="shared" si="317"/>
        <v>plays</v>
      </c>
      <c r="S3349" s="10">
        <f t="shared" si="315"/>
        <v>42484.218217592592</v>
      </c>
      <c r="T3349" s="10">
        <f t="shared" si="316"/>
        <v>42498.541666666664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5">
        <f t="shared" si="313"/>
        <v>69.822784810126578</v>
      </c>
      <c r="Q3350" t="str">
        <f t="shared" si="314"/>
        <v>theater</v>
      </c>
      <c r="R3350" t="str">
        <f t="shared" si="317"/>
        <v>plays</v>
      </c>
      <c r="S3350" s="10">
        <f t="shared" si="315"/>
        <v>42466.225462962961</v>
      </c>
      <c r="T3350" s="10">
        <f t="shared" si="316"/>
        <v>42489.832638888889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5">
        <f t="shared" si="313"/>
        <v>109.57142857142857</v>
      </c>
      <c r="Q3351" t="str">
        <f t="shared" si="314"/>
        <v>theater</v>
      </c>
      <c r="R3351" t="str">
        <f t="shared" si="317"/>
        <v>plays</v>
      </c>
      <c r="S3351" s="10">
        <f t="shared" si="315"/>
        <v>42512.777453703697</v>
      </c>
      <c r="T3351" s="10">
        <f t="shared" si="316"/>
        <v>42534.374999999993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5">
        <f t="shared" si="313"/>
        <v>71.666666666666671</v>
      </c>
      <c r="Q3352" t="str">
        <f t="shared" si="314"/>
        <v>theater</v>
      </c>
      <c r="R3352" t="str">
        <f t="shared" si="317"/>
        <v>plays</v>
      </c>
      <c r="S3352" s="10">
        <f t="shared" si="315"/>
        <v>42302.368182870363</v>
      </c>
      <c r="T3352" s="10">
        <f t="shared" si="316"/>
        <v>42337.624999999993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101.1</v>
      </c>
      <c r="P3353" s="5">
        <f t="shared" si="313"/>
        <v>93.611111111111114</v>
      </c>
      <c r="Q3353" t="str">
        <f t="shared" si="314"/>
        <v>theater</v>
      </c>
      <c r="R3353" t="str">
        <f t="shared" si="317"/>
        <v>plays</v>
      </c>
      <c r="S3353" s="10">
        <f t="shared" si="315"/>
        <v>41806.062094907407</v>
      </c>
      <c r="T3353" s="10">
        <f t="shared" si="316"/>
        <v>41843.125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107.52</v>
      </c>
      <c r="P3354" s="5">
        <f t="shared" si="313"/>
        <v>76.8</v>
      </c>
      <c r="Q3354" t="str">
        <f t="shared" si="314"/>
        <v>theater</v>
      </c>
      <c r="R3354" t="str">
        <f t="shared" si="317"/>
        <v>plays</v>
      </c>
      <c r="S3354" s="10">
        <f t="shared" si="315"/>
        <v>42495.659467592595</v>
      </c>
      <c r="T3354" s="10">
        <f t="shared" si="316"/>
        <v>42552.624999999993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5">
        <f t="shared" si="313"/>
        <v>35.795454545454547</v>
      </c>
      <c r="Q3355" t="str">
        <f t="shared" si="314"/>
        <v>theater</v>
      </c>
      <c r="R3355" t="str">
        <f t="shared" si="317"/>
        <v>plays</v>
      </c>
      <c r="S3355" s="10">
        <f t="shared" si="315"/>
        <v>42479.098958333336</v>
      </c>
      <c r="T3355" s="10">
        <f t="shared" si="316"/>
        <v>42492.624999999993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5">
        <f t="shared" si="313"/>
        <v>55.6</v>
      </c>
      <c r="Q3356" t="str">
        <f t="shared" si="314"/>
        <v>theater</v>
      </c>
      <c r="R3356" t="str">
        <f t="shared" si="317"/>
        <v>plays</v>
      </c>
      <c r="S3356" s="10">
        <f t="shared" si="315"/>
        <v>42270.393587962964</v>
      </c>
      <c r="T3356" s="10">
        <f t="shared" si="316"/>
        <v>42305.834027777775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5">
        <f t="shared" si="313"/>
        <v>147.33333333333334</v>
      </c>
      <c r="Q3357" t="str">
        <f t="shared" si="314"/>
        <v>theater</v>
      </c>
      <c r="R3357" t="str">
        <f t="shared" si="317"/>
        <v>plays</v>
      </c>
      <c r="S3357" s="10">
        <f t="shared" si="315"/>
        <v>42489.286192129628</v>
      </c>
      <c r="T3357" s="10">
        <f t="shared" si="316"/>
        <v>42500.136805555558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5">
        <f t="shared" si="313"/>
        <v>56.333333333333336</v>
      </c>
      <c r="Q3358" t="str">
        <f t="shared" si="314"/>
        <v>theater</v>
      </c>
      <c r="R3358" t="str">
        <f t="shared" si="317"/>
        <v>plays</v>
      </c>
      <c r="S3358" s="10">
        <f t="shared" si="315"/>
        <v>42536.482314814813</v>
      </c>
      <c r="T3358" s="10">
        <f t="shared" si="316"/>
        <v>42566.482314814813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5">
        <f t="shared" si="313"/>
        <v>96.19047619047619</v>
      </c>
      <c r="Q3359" t="str">
        <f t="shared" si="314"/>
        <v>theater</v>
      </c>
      <c r="R3359" t="str">
        <f t="shared" si="317"/>
        <v>plays</v>
      </c>
      <c r="S3359" s="10">
        <f t="shared" si="315"/>
        <v>41822.084606481476</v>
      </c>
      <c r="T3359" s="10">
        <f t="shared" si="316"/>
        <v>41852.084606481476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102.99000000000001</v>
      </c>
      <c r="P3360" s="5">
        <f t="shared" si="313"/>
        <v>63.574074074074076</v>
      </c>
      <c r="Q3360" t="str">
        <f t="shared" si="314"/>
        <v>theater</v>
      </c>
      <c r="R3360" t="str">
        <f t="shared" si="317"/>
        <v>plays</v>
      </c>
      <c r="S3360" s="10">
        <f t="shared" si="315"/>
        <v>41931.977766203701</v>
      </c>
      <c r="T3360" s="10">
        <f t="shared" si="316"/>
        <v>41962.019432870373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5">
        <f t="shared" si="313"/>
        <v>184.78260869565219</v>
      </c>
      <c r="Q3361" t="str">
        <f t="shared" si="314"/>
        <v>theater</v>
      </c>
      <c r="R3361" t="str">
        <f t="shared" si="317"/>
        <v>plays</v>
      </c>
      <c r="S3361" s="10">
        <f t="shared" si="315"/>
        <v>42745.723773148151</v>
      </c>
      <c r="T3361" s="10">
        <f t="shared" si="316"/>
        <v>42790.723773148151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5">
        <f t="shared" si="313"/>
        <v>126.72222222222223</v>
      </c>
      <c r="Q3362" t="str">
        <f t="shared" si="314"/>
        <v>theater</v>
      </c>
      <c r="R3362" t="str">
        <f t="shared" si="317"/>
        <v>plays</v>
      </c>
      <c r="S3362" s="10">
        <f t="shared" si="315"/>
        <v>42696.749340277776</v>
      </c>
      <c r="T3362" s="10">
        <f t="shared" si="316"/>
        <v>42718.332638888889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5">
        <f t="shared" si="313"/>
        <v>83.42647058823529</v>
      </c>
      <c r="Q3363" t="str">
        <f t="shared" si="314"/>
        <v>theater</v>
      </c>
      <c r="R3363" t="str">
        <f t="shared" si="317"/>
        <v>plays</v>
      </c>
      <c r="S3363" s="10">
        <f t="shared" si="315"/>
        <v>41865.692013888889</v>
      </c>
      <c r="T3363" s="10">
        <f t="shared" si="316"/>
        <v>41883.332638888889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218.00000000000003</v>
      </c>
      <c r="P3364" s="5">
        <f t="shared" si="313"/>
        <v>54.5</v>
      </c>
      <c r="Q3364" t="str">
        <f t="shared" si="314"/>
        <v>theater</v>
      </c>
      <c r="R3364" t="str">
        <f t="shared" si="317"/>
        <v>plays</v>
      </c>
      <c r="S3364" s="10">
        <f t="shared" si="315"/>
        <v>42055.758298611108</v>
      </c>
      <c r="T3364" s="10">
        <f t="shared" si="316"/>
        <v>42069.871527777774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101.41935483870968</v>
      </c>
      <c r="P3365" s="5">
        <f t="shared" si="313"/>
        <v>302.30769230769232</v>
      </c>
      <c r="Q3365" t="str">
        <f t="shared" si="314"/>
        <v>theater</v>
      </c>
      <c r="R3365" t="str">
        <f t="shared" si="317"/>
        <v>plays</v>
      </c>
      <c r="S3365" s="10">
        <f t="shared" si="315"/>
        <v>41851.438020833331</v>
      </c>
      <c r="T3365" s="10">
        <f t="shared" si="316"/>
        <v>41870.333333333328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5">
        <f t="shared" si="313"/>
        <v>44.138888888888886</v>
      </c>
      <c r="Q3366" t="str">
        <f t="shared" si="314"/>
        <v>theater</v>
      </c>
      <c r="R3366" t="str">
        <f t="shared" si="317"/>
        <v>plays</v>
      </c>
      <c r="S3366" s="10">
        <f t="shared" si="315"/>
        <v>42422.644085648142</v>
      </c>
      <c r="T3366" s="10">
        <f t="shared" si="316"/>
        <v>42444.541666666664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5">
        <f t="shared" si="313"/>
        <v>866.66666666666663</v>
      </c>
      <c r="Q3367" t="str">
        <f t="shared" si="314"/>
        <v>theater</v>
      </c>
      <c r="R3367" t="str">
        <f t="shared" si="317"/>
        <v>plays</v>
      </c>
      <c r="S3367" s="10">
        <f t="shared" si="315"/>
        <v>42320.768425925926</v>
      </c>
      <c r="T3367" s="10">
        <f t="shared" si="316"/>
        <v>42350.768425925926</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5">
        <f t="shared" si="313"/>
        <v>61.388888888888886</v>
      </c>
      <c r="Q3368" t="str">
        <f t="shared" si="314"/>
        <v>theater</v>
      </c>
      <c r="R3368" t="str">
        <f t="shared" si="317"/>
        <v>plays</v>
      </c>
      <c r="S3368" s="10">
        <f t="shared" si="315"/>
        <v>42106.734224537031</v>
      </c>
      <c r="T3368" s="10">
        <f t="shared" si="316"/>
        <v>42136.734224537031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118.66666666666667</v>
      </c>
      <c r="P3369" s="5">
        <f t="shared" si="313"/>
        <v>29.666666666666668</v>
      </c>
      <c r="Q3369" t="str">
        <f t="shared" si="314"/>
        <v>theater</v>
      </c>
      <c r="R3369" t="str">
        <f t="shared" si="317"/>
        <v>plays</v>
      </c>
      <c r="S3369" s="10">
        <f t="shared" si="315"/>
        <v>42192.600624999999</v>
      </c>
      <c r="T3369" s="10">
        <f t="shared" si="316"/>
        <v>42217.600624999999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104.60000000000001</v>
      </c>
      <c r="P3370" s="5">
        <f t="shared" si="313"/>
        <v>45.478260869565219</v>
      </c>
      <c r="Q3370" t="str">
        <f t="shared" si="314"/>
        <v>theater</v>
      </c>
      <c r="R3370" t="str">
        <f t="shared" si="317"/>
        <v>plays</v>
      </c>
      <c r="S3370" s="10">
        <f t="shared" si="315"/>
        <v>41968.866423611107</v>
      </c>
      <c r="T3370" s="10">
        <f t="shared" si="316"/>
        <v>42004.874999999993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5">
        <f t="shared" si="313"/>
        <v>96.203703703703709</v>
      </c>
      <c r="Q3371" t="str">
        <f t="shared" si="314"/>
        <v>theater</v>
      </c>
      <c r="R3371" t="str">
        <f t="shared" si="317"/>
        <v>plays</v>
      </c>
      <c r="S3371" s="10">
        <f t="shared" si="315"/>
        <v>42689.708101851851</v>
      </c>
      <c r="T3371" s="10">
        <f t="shared" si="316"/>
        <v>42749.708101851851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5">
        <f t="shared" si="313"/>
        <v>67.92307692307692</v>
      </c>
      <c r="Q3372" t="str">
        <f t="shared" si="314"/>
        <v>theater</v>
      </c>
      <c r="R3372" t="str">
        <f t="shared" si="317"/>
        <v>plays</v>
      </c>
      <c r="S3372" s="10">
        <f t="shared" si="315"/>
        <v>42690.000983796293</v>
      </c>
      <c r="T3372" s="10">
        <f t="shared" si="316"/>
        <v>42720.999999999993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5">
        <f t="shared" si="313"/>
        <v>30.777777777777779</v>
      </c>
      <c r="Q3373" t="str">
        <f t="shared" si="314"/>
        <v>theater</v>
      </c>
      <c r="R3373" t="str">
        <f t="shared" si="317"/>
        <v>plays</v>
      </c>
      <c r="S3373" s="10">
        <f t="shared" si="315"/>
        <v>42312.541261574072</v>
      </c>
      <c r="T3373" s="10">
        <f t="shared" si="316"/>
        <v>42340.541261574072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5">
        <f t="shared" si="313"/>
        <v>38.333333333333336</v>
      </c>
      <c r="Q3374" t="str">
        <f t="shared" si="314"/>
        <v>theater</v>
      </c>
      <c r="R3374" t="str">
        <f t="shared" si="317"/>
        <v>plays</v>
      </c>
      <c r="S3374" s="10">
        <f t="shared" si="315"/>
        <v>41855.214768518512</v>
      </c>
      <c r="T3374" s="10">
        <f t="shared" si="316"/>
        <v>41875.874305555553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100.25</v>
      </c>
      <c r="P3375" s="5">
        <f t="shared" si="313"/>
        <v>66.833333333333329</v>
      </c>
      <c r="Q3375" t="str">
        <f t="shared" si="314"/>
        <v>theater</v>
      </c>
      <c r="R3375" t="str">
        <f t="shared" si="317"/>
        <v>plays</v>
      </c>
      <c r="S3375" s="10">
        <f t="shared" si="315"/>
        <v>42179.521296296291</v>
      </c>
      <c r="T3375" s="10">
        <f t="shared" si="316"/>
        <v>42203.333333333336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5">
        <f t="shared" si="313"/>
        <v>71.730769230769226</v>
      </c>
      <c r="Q3376" t="str">
        <f t="shared" si="314"/>
        <v>theater</v>
      </c>
      <c r="R3376" t="str">
        <f t="shared" si="317"/>
        <v>plays</v>
      </c>
      <c r="S3376" s="10">
        <f t="shared" si="315"/>
        <v>42275.398333333331</v>
      </c>
      <c r="T3376" s="10">
        <f t="shared" si="316"/>
        <v>42305.398333333331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100</v>
      </c>
      <c r="P3377" s="5">
        <f t="shared" si="313"/>
        <v>176.47058823529412</v>
      </c>
      <c r="Q3377" t="str">
        <f t="shared" si="314"/>
        <v>theater</v>
      </c>
      <c r="R3377" t="str">
        <f t="shared" si="317"/>
        <v>plays</v>
      </c>
      <c r="S3377" s="10">
        <f t="shared" si="315"/>
        <v>41765.277465277773</v>
      </c>
      <c r="T3377" s="10">
        <f t="shared" si="316"/>
        <v>41777.277465277773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5">
        <f t="shared" si="313"/>
        <v>421.10526315789474</v>
      </c>
      <c r="Q3378" t="str">
        <f t="shared" si="314"/>
        <v>theater</v>
      </c>
      <c r="R3378" t="str">
        <f t="shared" si="317"/>
        <v>plays</v>
      </c>
      <c r="S3378" s="10">
        <f t="shared" si="315"/>
        <v>42059.367986111109</v>
      </c>
      <c r="T3378" s="10">
        <f t="shared" si="316"/>
        <v>42119.326319444437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5">
        <f t="shared" si="313"/>
        <v>104.98701298701299</v>
      </c>
      <c r="Q3379" t="str">
        <f t="shared" si="314"/>
        <v>theater</v>
      </c>
      <c r="R3379" t="str">
        <f t="shared" si="317"/>
        <v>plays</v>
      </c>
      <c r="S3379" s="10">
        <f t="shared" si="315"/>
        <v>42053.399293981485</v>
      </c>
      <c r="T3379" s="10">
        <f t="shared" si="316"/>
        <v>42083.37222222222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5">
        <f t="shared" si="313"/>
        <v>28.19047619047619</v>
      </c>
      <c r="Q3380" t="str">
        <f t="shared" si="314"/>
        <v>theater</v>
      </c>
      <c r="R3380" t="str">
        <f t="shared" si="317"/>
        <v>plays</v>
      </c>
      <c r="S3380" s="10">
        <f t="shared" si="315"/>
        <v>41858.022060185183</v>
      </c>
      <c r="T3380" s="10">
        <f t="shared" si="316"/>
        <v>41882.213888888888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103.64999999999999</v>
      </c>
      <c r="P3381" s="5">
        <f t="shared" si="313"/>
        <v>54.55263157894737</v>
      </c>
      <c r="Q3381" t="str">
        <f t="shared" si="314"/>
        <v>theater</v>
      </c>
      <c r="R3381" t="str">
        <f t="shared" si="317"/>
        <v>plays</v>
      </c>
      <c r="S3381" s="10">
        <f t="shared" si="315"/>
        <v>42225.180555555555</v>
      </c>
      <c r="T3381" s="10">
        <f t="shared" si="316"/>
        <v>42242.624999999993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104.43333333333334</v>
      </c>
      <c r="P3382" s="5">
        <f t="shared" si="313"/>
        <v>111.89285714285714</v>
      </c>
      <c r="Q3382" t="str">
        <f t="shared" si="314"/>
        <v>theater</v>
      </c>
      <c r="R3382" t="str">
        <f t="shared" si="317"/>
        <v>plays</v>
      </c>
      <c r="S3382" s="10">
        <f t="shared" si="315"/>
        <v>41937.620115740734</v>
      </c>
      <c r="T3382" s="10">
        <f t="shared" si="316"/>
        <v>41972.661782407398</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5">
        <f t="shared" si="313"/>
        <v>85.208333333333329</v>
      </c>
      <c r="Q3383" t="str">
        <f t="shared" si="314"/>
        <v>theater</v>
      </c>
      <c r="R3383" t="str">
        <f t="shared" si="317"/>
        <v>plays</v>
      </c>
      <c r="S3383" s="10">
        <f t="shared" si="315"/>
        <v>42043.851655092592</v>
      </c>
      <c r="T3383" s="10">
        <f t="shared" si="316"/>
        <v>42073.809988425921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5">
        <f t="shared" si="313"/>
        <v>76.652173913043484</v>
      </c>
      <c r="Q3384" t="str">
        <f t="shared" si="314"/>
        <v>theater</v>
      </c>
      <c r="R3384" t="str">
        <f t="shared" si="317"/>
        <v>plays</v>
      </c>
      <c r="S3384" s="10">
        <f t="shared" si="315"/>
        <v>42559.097870370366</v>
      </c>
      <c r="T3384" s="10">
        <f t="shared" si="316"/>
        <v>42583.624305555553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5">
        <f t="shared" si="313"/>
        <v>65.166666666666671</v>
      </c>
      <c r="Q3385" t="str">
        <f t="shared" si="314"/>
        <v>theater</v>
      </c>
      <c r="R3385" t="str">
        <f t="shared" si="317"/>
        <v>plays</v>
      </c>
      <c r="S3385" s="10">
        <f t="shared" si="315"/>
        <v>42524.449305555558</v>
      </c>
      <c r="T3385" s="10">
        <f t="shared" si="316"/>
        <v>42544.449305555558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5">
        <f t="shared" si="313"/>
        <v>93.760312499999998</v>
      </c>
      <c r="Q3386" t="str">
        <f t="shared" si="314"/>
        <v>theater</v>
      </c>
      <c r="R3386" t="str">
        <f t="shared" si="317"/>
        <v>plays</v>
      </c>
      <c r="S3386" s="10">
        <f t="shared" si="315"/>
        <v>42291.754259259258</v>
      </c>
      <c r="T3386" s="10">
        <f t="shared" si="316"/>
        <v>42328.791666666664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100</v>
      </c>
      <c r="P3387" s="5">
        <f t="shared" si="313"/>
        <v>133.33333333333334</v>
      </c>
      <c r="Q3387" t="str">
        <f t="shared" si="314"/>
        <v>theater</v>
      </c>
      <c r="R3387" t="str">
        <f t="shared" si="317"/>
        <v>plays</v>
      </c>
      <c r="S3387" s="10">
        <f t="shared" si="315"/>
        <v>41953.534166666665</v>
      </c>
      <c r="T3387" s="10">
        <f t="shared" si="316"/>
        <v>41983.534166666665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5">
        <f t="shared" si="313"/>
        <v>51.219512195121951</v>
      </c>
      <c r="Q3388" t="str">
        <f t="shared" si="314"/>
        <v>theater</v>
      </c>
      <c r="R3388" t="str">
        <f t="shared" si="317"/>
        <v>plays</v>
      </c>
      <c r="S3388" s="10">
        <f t="shared" si="315"/>
        <v>41946.311412037037</v>
      </c>
      <c r="T3388" s="10">
        <f t="shared" si="316"/>
        <v>41976.311412037037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5">
        <f t="shared" si="313"/>
        <v>100.17142857142858</v>
      </c>
      <c r="Q3389" t="str">
        <f t="shared" si="314"/>
        <v>theater</v>
      </c>
      <c r="R3389" t="str">
        <f t="shared" si="317"/>
        <v>plays</v>
      </c>
      <c r="S3389" s="10">
        <f t="shared" si="315"/>
        <v>41947.429259259254</v>
      </c>
      <c r="T3389" s="10">
        <f t="shared" si="316"/>
        <v>41987.429259259261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5">
        <f t="shared" si="313"/>
        <v>34.6</v>
      </c>
      <c r="Q3390" t="str">
        <f t="shared" si="314"/>
        <v>theater</v>
      </c>
      <c r="R3390" t="str">
        <f t="shared" si="317"/>
        <v>plays</v>
      </c>
      <c r="S3390" s="10">
        <f t="shared" si="315"/>
        <v>42143.127789351849</v>
      </c>
      <c r="T3390" s="10">
        <f t="shared" si="316"/>
        <v>42173.127789351849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5">
        <f t="shared" si="313"/>
        <v>184.67741935483872</v>
      </c>
      <c r="Q3391" t="str">
        <f t="shared" si="314"/>
        <v>theater</v>
      </c>
      <c r="R3391" t="str">
        <f t="shared" si="317"/>
        <v>plays</v>
      </c>
      <c r="S3391" s="10">
        <f t="shared" si="315"/>
        <v>42494.230115740742</v>
      </c>
      <c r="T3391" s="10">
        <f t="shared" si="316"/>
        <v>42524.230115740742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5">
        <f t="shared" si="313"/>
        <v>69.818181818181813</v>
      </c>
      <c r="Q3392" t="str">
        <f t="shared" si="314"/>
        <v>theater</v>
      </c>
      <c r="R3392" t="str">
        <f t="shared" si="317"/>
        <v>plays</v>
      </c>
      <c r="S3392" s="10">
        <f t="shared" si="315"/>
        <v>41815.44149305555</v>
      </c>
      <c r="T3392" s="10">
        <f t="shared" si="316"/>
        <v>41830.44149305555</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5">
        <f t="shared" si="313"/>
        <v>61.944444444444443</v>
      </c>
      <c r="Q3393" t="str">
        <f t="shared" si="314"/>
        <v>theater</v>
      </c>
      <c r="R3393" t="str">
        <f t="shared" si="317"/>
        <v>plays</v>
      </c>
      <c r="S3393" s="10">
        <f t="shared" si="315"/>
        <v>41830.212361111109</v>
      </c>
      <c r="T3393" s="10">
        <f t="shared" si="316"/>
        <v>41859.602777777778</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100</v>
      </c>
      <c r="P3394" s="5">
        <f t="shared" si="313"/>
        <v>41.666666666666664</v>
      </c>
      <c r="Q3394" t="str">
        <f t="shared" si="314"/>
        <v>theater</v>
      </c>
      <c r="R3394" t="str">
        <f t="shared" si="317"/>
        <v>plays</v>
      </c>
      <c r="S3394" s="10">
        <f t="shared" si="315"/>
        <v>42446.51221064815</v>
      </c>
      <c r="T3394" s="10">
        <f t="shared" si="316"/>
        <v>42496.51221064815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E3395/D3395*100</f>
        <v>105.80000000000001</v>
      </c>
      <c r="P3395" s="5">
        <f t="shared" ref="P3395:P3458" si="319">IFERROR(E3395/L3395,0)</f>
        <v>36.06818181818182</v>
      </c>
      <c r="Q3395" t="str">
        <f t="shared" ref="Q3395:Q3458" si="320">LEFT(N3395,SEARCH("/",N3395)-1)</f>
        <v>theater</v>
      </c>
      <c r="R3395" t="str">
        <f t="shared" si="317"/>
        <v>plays</v>
      </c>
      <c r="S3395" s="10">
        <f t="shared" ref="S3395:S3458" si="321">J3395/60/60/24+DATE(1970,1,1)-8/24</f>
        <v>41923.588310185187</v>
      </c>
      <c r="T3395" s="10">
        <f t="shared" ref="T3395:T3458" si="322">I3395/60/60/24+DATE(1970,1,1)-8/24</f>
        <v>41948.698611111111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142.36363636363635</v>
      </c>
      <c r="P3396" s="5">
        <f t="shared" si="319"/>
        <v>29</v>
      </c>
      <c r="Q3396" t="str">
        <f t="shared" si="320"/>
        <v>theater</v>
      </c>
      <c r="R3396" t="str">
        <f t="shared" ref="R3396:R3459" si="323">RIGHT(N3396,LEN(N3396)-SEARCH("/",N3396))</f>
        <v>plays</v>
      </c>
      <c r="S3396" s="10">
        <f t="shared" si="321"/>
        <v>41817.262094907404</v>
      </c>
      <c r="T3396" s="10">
        <f t="shared" si="322"/>
        <v>41847.262094907404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5">
        <f t="shared" si="319"/>
        <v>24.210526315789473</v>
      </c>
      <c r="Q3397" t="str">
        <f t="shared" si="320"/>
        <v>theater</v>
      </c>
      <c r="R3397" t="str">
        <f t="shared" si="323"/>
        <v>plays</v>
      </c>
      <c r="S3397" s="10">
        <f t="shared" si="321"/>
        <v>42140.378981481481</v>
      </c>
      <c r="T3397" s="10">
        <f t="shared" si="322"/>
        <v>42154.423611111109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104.33333333333333</v>
      </c>
      <c r="P3398" s="5">
        <f t="shared" si="319"/>
        <v>55.892857142857146</v>
      </c>
      <c r="Q3398" t="str">
        <f t="shared" si="320"/>
        <v>theater</v>
      </c>
      <c r="R3398" t="str">
        <f t="shared" si="323"/>
        <v>plays</v>
      </c>
      <c r="S3398" s="10">
        <f t="shared" si="321"/>
        <v>41764.113298611104</v>
      </c>
      <c r="T3398" s="10">
        <f t="shared" si="322"/>
        <v>41790.832638888889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5">
        <f t="shared" si="319"/>
        <v>11.666666666666666</v>
      </c>
      <c r="Q3399" t="str">
        <f t="shared" si="320"/>
        <v>theater</v>
      </c>
      <c r="R3399" t="str">
        <f t="shared" si="323"/>
        <v>plays</v>
      </c>
      <c r="S3399" s="10">
        <f t="shared" si="321"/>
        <v>42378.145011574066</v>
      </c>
      <c r="T3399" s="10">
        <f t="shared" si="322"/>
        <v>42418.583333333336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5">
        <f t="shared" si="319"/>
        <v>68.353846153846149</v>
      </c>
      <c r="Q3400" t="str">
        <f t="shared" si="320"/>
        <v>theater</v>
      </c>
      <c r="R3400" t="str">
        <f t="shared" si="323"/>
        <v>plays</v>
      </c>
      <c r="S3400" s="10">
        <f t="shared" si="321"/>
        <v>41941.418703703705</v>
      </c>
      <c r="T3400" s="10">
        <f t="shared" si="322"/>
        <v>41964.374999999993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5">
        <f t="shared" si="319"/>
        <v>27.065217391304348</v>
      </c>
      <c r="Q3401" t="str">
        <f t="shared" si="320"/>
        <v>theater</v>
      </c>
      <c r="R3401" t="str">
        <f t="shared" si="323"/>
        <v>plays</v>
      </c>
      <c r="S3401" s="10">
        <f t="shared" si="321"/>
        <v>42026.587094907409</v>
      </c>
      <c r="T3401" s="10">
        <f t="shared" si="322"/>
        <v>42056.587094907409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5">
        <f t="shared" si="319"/>
        <v>118.12941176470588</v>
      </c>
      <c r="Q3402" t="str">
        <f t="shared" si="320"/>
        <v>theater</v>
      </c>
      <c r="R3402" t="str">
        <f t="shared" si="323"/>
        <v>plays</v>
      </c>
      <c r="S3402" s="10">
        <f t="shared" si="321"/>
        <v>41834.620532407404</v>
      </c>
      <c r="T3402" s="10">
        <f t="shared" si="322"/>
        <v>41879.620532407404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5">
        <f t="shared" si="319"/>
        <v>44.757575757575758</v>
      </c>
      <c r="Q3403" t="str">
        <f t="shared" si="320"/>
        <v>theater</v>
      </c>
      <c r="R3403" t="str">
        <f t="shared" si="323"/>
        <v>plays</v>
      </c>
      <c r="S3403" s="10">
        <f t="shared" si="321"/>
        <v>42193.3905787037</v>
      </c>
      <c r="T3403" s="10">
        <f t="shared" si="322"/>
        <v>42223.3905787037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109.76666666666665</v>
      </c>
      <c r="P3404" s="5">
        <f t="shared" si="319"/>
        <v>99.787878787878782</v>
      </c>
      <c r="Q3404" t="str">
        <f t="shared" si="320"/>
        <v>theater</v>
      </c>
      <c r="R3404" t="str">
        <f t="shared" si="323"/>
        <v>plays</v>
      </c>
      <c r="S3404" s="10">
        <f t="shared" si="321"/>
        <v>42290.285219907404</v>
      </c>
      <c r="T3404" s="10">
        <f t="shared" si="322"/>
        <v>42319.771527777775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100</v>
      </c>
      <c r="P3405" s="5">
        <f t="shared" si="319"/>
        <v>117.64705882352941</v>
      </c>
      <c r="Q3405" t="str">
        <f t="shared" si="320"/>
        <v>theater</v>
      </c>
      <c r="R3405" t="str">
        <f t="shared" si="323"/>
        <v>plays</v>
      </c>
      <c r="S3405" s="10">
        <f t="shared" si="321"/>
        <v>42150.128749999996</v>
      </c>
      <c r="T3405" s="10">
        <f t="shared" si="322"/>
        <v>42180.128749999996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5">
        <f t="shared" si="319"/>
        <v>203.33333333333334</v>
      </c>
      <c r="Q3406" t="str">
        <f t="shared" si="320"/>
        <v>theater</v>
      </c>
      <c r="R3406" t="str">
        <f t="shared" si="323"/>
        <v>plays</v>
      </c>
      <c r="S3406" s="10">
        <f t="shared" si="321"/>
        <v>42152.170162037037</v>
      </c>
      <c r="T3406" s="10">
        <f t="shared" si="322"/>
        <v>42172.170162037037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137.57142857142856</v>
      </c>
      <c r="P3407" s="5">
        <f t="shared" si="319"/>
        <v>28.323529411764707</v>
      </c>
      <c r="Q3407" t="str">
        <f t="shared" si="320"/>
        <v>theater</v>
      </c>
      <c r="R3407" t="str">
        <f t="shared" si="323"/>
        <v>plays</v>
      </c>
      <c r="S3407" s="10">
        <f t="shared" si="321"/>
        <v>42409.683865740742</v>
      </c>
      <c r="T3407" s="10">
        <f t="shared" si="322"/>
        <v>42430.665972222218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100.31000000000002</v>
      </c>
      <c r="P3408" s="5">
        <f t="shared" si="319"/>
        <v>110.23076923076923</v>
      </c>
      <c r="Q3408" t="str">
        <f t="shared" si="320"/>
        <v>theater</v>
      </c>
      <c r="R3408" t="str">
        <f t="shared" si="323"/>
        <v>plays</v>
      </c>
      <c r="S3408" s="10">
        <f t="shared" si="321"/>
        <v>41791.159444444442</v>
      </c>
      <c r="T3408" s="10">
        <f t="shared" si="322"/>
        <v>41836.159444444442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5">
        <f t="shared" si="319"/>
        <v>31.970149253731343</v>
      </c>
      <c r="Q3409" t="str">
        <f t="shared" si="320"/>
        <v>theater</v>
      </c>
      <c r="R3409" t="str">
        <f t="shared" si="323"/>
        <v>plays</v>
      </c>
      <c r="S3409" s="10">
        <f t="shared" si="321"/>
        <v>41796.08899305555</v>
      </c>
      <c r="T3409" s="10">
        <f t="shared" si="322"/>
        <v>41826.08899305555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5">
        <f t="shared" si="319"/>
        <v>58.611111111111114</v>
      </c>
      <c r="Q3410" t="str">
        <f t="shared" si="320"/>
        <v>theater</v>
      </c>
      <c r="R3410" t="str">
        <f t="shared" si="323"/>
        <v>plays</v>
      </c>
      <c r="S3410" s="10">
        <f t="shared" si="321"/>
        <v>41808.65861111111</v>
      </c>
      <c r="T3410" s="10">
        <f t="shared" si="322"/>
        <v>41838.65861111111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5">
        <f t="shared" si="319"/>
        <v>29.428571428571427</v>
      </c>
      <c r="Q3411" t="str">
        <f t="shared" si="320"/>
        <v>theater</v>
      </c>
      <c r="R3411" t="str">
        <f t="shared" si="323"/>
        <v>plays</v>
      </c>
      <c r="S3411" s="10">
        <f t="shared" si="321"/>
        <v>42544.480995370373</v>
      </c>
      <c r="T3411" s="10">
        <f t="shared" si="322"/>
        <v>42582.540277777771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5">
        <f t="shared" si="319"/>
        <v>81.375</v>
      </c>
      <c r="Q3412" t="str">
        <f t="shared" si="320"/>
        <v>theater</v>
      </c>
      <c r="R3412" t="str">
        <f t="shared" si="323"/>
        <v>plays</v>
      </c>
      <c r="S3412" s="10">
        <f t="shared" si="321"/>
        <v>42499.70821759259</v>
      </c>
      <c r="T3412" s="10">
        <f t="shared" si="322"/>
        <v>42526.958333333336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103.56666666666668</v>
      </c>
      <c r="P3413" s="5">
        <f t="shared" si="319"/>
        <v>199.16666666666666</v>
      </c>
      <c r="Q3413" t="str">
        <f t="shared" si="320"/>
        <v>theater</v>
      </c>
      <c r="R3413" t="str">
        <f t="shared" si="323"/>
        <v>plays</v>
      </c>
      <c r="S3413" s="10">
        <f t="shared" si="321"/>
        <v>42264.689490740733</v>
      </c>
      <c r="T3413" s="10">
        <f t="shared" si="322"/>
        <v>42284.689490740733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100</v>
      </c>
      <c r="P3414" s="5">
        <f t="shared" si="319"/>
        <v>115.38461538461539</v>
      </c>
      <c r="Q3414" t="str">
        <f t="shared" si="320"/>
        <v>theater</v>
      </c>
      <c r="R3414" t="str">
        <f t="shared" si="323"/>
        <v>plays</v>
      </c>
      <c r="S3414" s="10">
        <f t="shared" si="321"/>
        <v>41879.625717592593</v>
      </c>
      <c r="T3414" s="10">
        <f t="shared" si="322"/>
        <v>41909.625717592593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130</v>
      </c>
      <c r="P3415" s="5">
        <f t="shared" si="319"/>
        <v>46.428571428571431</v>
      </c>
      <c r="Q3415" t="str">
        <f t="shared" si="320"/>
        <v>theater</v>
      </c>
      <c r="R3415" t="str">
        <f t="shared" si="323"/>
        <v>plays</v>
      </c>
      <c r="S3415" s="10">
        <f t="shared" si="321"/>
        <v>42053.399745370371</v>
      </c>
      <c r="T3415" s="10">
        <f t="shared" si="322"/>
        <v>42062.874305555553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5">
        <f t="shared" si="319"/>
        <v>70.568181818181813</v>
      </c>
      <c r="Q3416" t="str">
        <f t="shared" si="320"/>
        <v>theater</v>
      </c>
      <c r="R3416" t="str">
        <f t="shared" si="323"/>
        <v>plays</v>
      </c>
      <c r="S3416" s="10">
        <f t="shared" si="321"/>
        <v>42675.499131944445</v>
      </c>
      <c r="T3416" s="10">
        <f t="shared" si="322"/>
        <v>42704.999305555553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100</v>
      </c>
      <c r="P3417" s="5">
        <f t="shared" si="319"/>
        <v>22.222222222222221</v>
      </c>
      <c r="Q3417" t="str">
        <f t="shared" si="320"/>
        <v>theater</v>
      </c>
      <c r="R3417" t="str">
        <f t="shared" si="323"/>
        <v>plays</v>
      </c>
      <c r="S3417" s="10">
        <f t="shared" si="321"/>
        <v>42466.810833333329</v>
      </c>
      <c r="T3417" s="10">
        <f t="shared" si="322"/>
        <v>42477.645833333336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5">
        <f t="shared" si="319"/>
        <v>159.46666666666667</v>
      </c>
      <c r="Q3418" t="str">
        <f t="shared" si="320"/>
        <v>theater</v>
      </c>
      <c r="R3418" t="str">
        <f t="shared" si="323"/>
        <v>plays</v>
      </c>
      <c r="S3418" s="10">
        <f t="shared" si="321"/>
        <v>42089.079224537032</v>
      </c>
      <c r="T3418" s="10">
        <f t="shared" si="322"/>
        <v>42117.437499999993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5">
        <f t="shared" si="319"/>
        <v>37.777999999999999</v>
      </c>
      <c r="Q3419" t="str">
        <f t="shared" si="320"/>
        <v>theater</v>
      </c>
      <c r="R3419" t="str">
        <f t="shared" si="323"/>
        <v>plays</v>
      </c>
      <c r="S3419" s="10">
        <f t="shared" si="321"/>
        <v>41894.580416666664</v>
      </c>
      <c r="T3419" s="10">
        <f t="shared" si="322"/>
        <v>41937.696527777778</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5">
        <f t="shared" si="319"/>
        <v>72.053571428571431</v>
      </c>
      <c r="Q3420" t="str">
        <f t="shared" si="320"/>
        <v>theater</v>
      </c>
      <c r="R3420" t="str">
        <f t="shared" si="323"/>
        <v>plays</v>
      </c>
      <c r="S3420" s="10">
        <f t="shared" si="321"/>
        <v>41752.501238425924</v>
      </c>
      <c r="T3420" s="10">
        <f t="shared" si="322"/>
        <v>41782.501238425924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106.54545454545455</v>
      </c>
      <c r="P3421" s="5">
        <f t="shared" si="319"/>
        <v>63.695652173913047</v>
      </c>
      <c r="Q3421" t="str">
        <f t="shared" si="320"/>
        <v>theater</v>
      </c>
      <c r="R3421" t="str">
        <f t="shared" si="323"/>
        <v>plays</v>
      </c>
      <c r="S3421" s="10">
        <f t="shared" si="321"/>
        <v>42448.488252314812</v>
      </c>
      <c r="T3421" s="10">
        <f t="shared" si="322"/>
        <v>42466.562499999993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5">
        <f t="shared" si="319"/>
        <v>28.411764705882351</v>
      </c>
      <c r="Q3422" t="str">
        <f t="shared" si="320"/>
        <v>theater</v>
      </c>
      <c r="R3422" t="str">
        <f t="shared" si="323"/>
        <v>plays</v>
      </c>
      <c r="S3422" s="10">
        <f t="shared" si="321"/>
        <v>42404.756967592592</v>
      </c>
      <c r="T3422" s="10">
        <f t="shared" si="322"/>
        <v>42413.666666666664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v>
      </c>
      <c r="P3423" s="5">
        <f t="shared" si="319"/>
        <v>103.21428571428571</v>
      </c>
      <c r="Q3423" t="str">
        <f t="shared" si="320"/>
        <v>theater</v>
      </c>
      <c r="R3423" t="str">
        <f t="shared" si="323"/>
        <v>plays</v>
      </c>
      <c r="S3423" s="10">
        <f t="shared" si="321"/>
        <v>42037.457905092589</v>
      </c>
      <c r="T3423" s="10">
        <f t="shared" si="322"/>
        <v>42067.457905092589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5">
        <f t="shared" si="319"/>
        <v>71.152173913043484</v>
      </c>
      <c r="Q3424" t="str">
        <f t="shared" si="320"/>
        <v>theater</v>
      </c>
      <c r="R3424" t="str">
        <f t="shared" si="323"/>
        <v>plays</v>
      </c>
      <c r="S3424" s="10">
        <f t="shared" si="321"/>
        <v>42323.228888888887</v>
      </c>
      <c r="T3424" s="10">
        <f t="shared" si="322"/>
        <v>42351.666666666664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140</v>
      </c>
      <c r="P3425" s="5">
        <f t="shared" si="319"/>
        <v>35</v>
      </c>
      <c r="Q3425" t="str">
        <f t="shared" si="320"/>
        <v>theater</v>
      </c>
      <c r="R3425" t="str">
        <f t="shared" si="323"/>
        <v>plays</v>
      </c>
      <c r="S3425" s="10">
        <f t="shared" si="321"/>
        <v>42088.578020833331</v>
      </c>
      <c r="T3425" s="10">
        <f t="shared" si="322"/>
        <v>42118.578020833331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5">
        <f t="shared" si="319"/>
        <v>81.776315789473685</v>
      </c>
      <c r="Q3426" t="str">
        <f t="shared" si="320"/>
        <v>theater</v>
      </c>
      <c r="R3426" t="str">
        <f t="shared" si="323"/>
        <v>plays</v>
      </c>
      <c r="S3426" s="10">
        <f t="shared" si="321"/>
        <v>42018.343564814808</v>
      </c>
      <c r="T3426" s="10">
        <f t="shared" si="322"/>
        <v>42039.957638888889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102.97033333333331</v>
      </c>
      <c r="P3427" s="5">
        <f t="shared" si="319"/>
        <v>297.02980769230766</v>
      </c>
      <c r="Q3427" t="str">
        <f t="shared" si="320"/>
        <v>theater</v>
      </c>
      <c r="R3427" t="str">
        <f t="shared" si="323"/>
        <v>plays</v>
      </c>
      <c r="S3427" s="10">
        <f t="shared" si="321"/>
        <v>41884.28398148148</v>
      </c>
      <c r="T3427" s="10">
        <f t="shared" si="322"/>
        <v>41916.28398148148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5">
        <f t="shared" si="319"/>
        <v>46.609195402298852</v>
      </c>
      <c r="Q3428" t="str">
        <f t="shared" si="320"/>
        <v>theater</v>
      </c>
      <c r="R3428" t="str">
        <f t="shared" si="323"/>
        <v>plays</v>
      </c>
      <c r="S3428" s="10">
        <f t="shared" si="321"/>
        <v>41883.723414351851</v>
      </c>
      <c r="T3428" s="10">
        <f t="shared" si="322"/>
        <v>41902.75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100</v>
      </c>
      <c r="P3429" s="5">
        <f t="shared" si="319"/>
        <v>51.724137931034484</v>
      </c>
      <c r="Q3429" t="str">
        <f t="shared" si="320"/>
        <v>theater</v>
      </c>
      <c r="R3429" t="str">
        <f t="shared" si="323"/>
        <v>plays</v>
      </c>
      <c r="S3429" s="10">
        <f t="shared" si="321"/>
        <v>41792.311944444438</v>
      </c>
      <c r="T3429" s="10">
        <f t="shared" si="322"/>
        <v>41822.311944444438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5">
        <f t="shared" si="319"/>
        <v>40.294117647058826</v>
      </c>
      <c r="Q3430" t="str">
        <f t="shared" si="320"/>
        <v>theater</v>
      </c>
      <c r="R3430" t="str">
        <f t="shared" si="323"/>
        <v>plays</v>
      </c>
      <c r="S3430" s="10">
        <f t="shared" si="321"/>
        <v>42038.387118055551</v>
      </c>
      <c r="T3430" s="10">
        <f t="shared" si="322"/>
        <v>42063.374999999993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130</v>
      </c>
      <c r="P3431" s="5">
        <f t="shared" si="319"/>
        <v>16.25</v>
      </c>
      <c r="Q3431" t="str">
        <f t="shared" si="320"/>
        <v>theater</v>
      </c>
      <c r="R3431" t="str">
        <f t="shared" si="323"/>
        <v>plays</v>
      </c>
      <c r="S3431" s="10">
        <f t="shared" si="321"/>
        <v>42661.688206018516</v>
      </c>
      <c r="T3431" s="10">
        <f t="shared" si="322"/>
        <v>42675.688206018516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5">
        <f t="shared" si="319"/>
        <v>30.152638888888887</v>
      </c>
      <c r="Q3432" t="str">
        <f t="shared" si="320"/>
        <v>theater</v>
      </c>
      <c r="R3432" t="str">
        <f t="shared" si="323"/>
        <v>plays</v>
      </c>
      <c r="S3432" s="10">
        <f t="shared" si="321"/>
        <v>41820.612280092588</v>
      </c>
      <c r="T3432" s="10">
        <f t="shared" si="322"/>
        <v>41850.612280092588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100</v>
      </c>
      <c r="P3433" s="5">
        <f t="shared" si="319"/>
        <v>95.238095238095241</v>
      </c>
      <c r="Q3433" t="str">
        <f t="shared" si="320"/>
        <v>theater</v>
      </c>
      <c r="R3433" t="str">
        <f t="shared" si="323"/>
        <v>plays</v>
      </c>
      <c r="S3433" s="10">
        <f t="shared" si="321"/>
        <v>41839.397604166668</v>
      </c>
      <c r="T3433" s="10">
        <f t="shared" si="322"/>
        <v>41869.397604166668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5">
        <f t="shared" si="319"/>
        <v>52.214285714285715</v>
      </c>
      <c r="Q3434" t="str">
        <f t="shared" si="320"/>
        <v>theater</v>
      </c>
      <c r="R3434" t="str">
        <f t="shared" si="323"/>
        <v>plays</v>
      </c>
      <c r="S3434" s="10">
        <f t="shared" si="321"/>
        <v>42380.247847222221</v>
      </c>
      <c r="T3434" s="10">
        <f t="shared" si="322"/>
        <v>42405.583333333336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100.26315789473684</v>
      </c>
      <c r="P3435" s="5">
        <f t="shared" si="319"/>
        <v>134.1549295774648</v>
      </c>
      <c r="Q3435" t="str">
        <f t="shared" si="320"/>
        <v>theater</v>
      </c>
      <c r="R3435" t="str">
        <f t="shared" si="323"/>
        <v>plays</v>
      </c>
      <c r="S3435" s="10">
        <f t="shared" si="321"/>
        <v>41775.729803240742</v>
      </c>
      <c r="T3435" s="10">
        <f t="shared" si="322"/>
        <v>41806.791666666664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5">
        <f t="shared" si="319"/>
        <v>62.827380952380949</v>
      </c>
      <c r="Q3436" t="str">
        <f t="shared" si="320"/>
        <v>theater</v>
      </c>
      <c r="R3436" t="str">
        <f t="shared" si="323"/>
        <v>plays</v>
      </c>
      <c r="S3436" s="10">
        <f t="shared" si="321"/>
        <v>41800.047094907408</v>
      </c>
      <c r="T3436" s="10">
        <f t="shared" si="322"/>
        <v>41830.047094907408</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5">
        <f t="shared" si="319"/>
        <v>58.94736842105263</v>
      </c>
      <c r="Q3437" t="str">
        <f t="shared" si="320"/>
        <v>theater</v>
      </c>
      <c r="R3437" t="str">
        <f t="shared" si="323"/>
        <v>plays</v>
      </c>
      <c r="S3437" s="10">
        <f t="shared" si="321"/>
        <v>42572.283483796295</v>
      </c>
      <c r="T3437" s="10">
        <f t="shared" si="322"/>
        <v>42588.791666666664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5">
        <f t="shared" si="319"/>
        <v>143.1081081081081</v>
      </c>
      <c r="Q3438" t="str">
        <f t="shared" si="320"/>
        <v>theater</v>
      </c>
      <c r="R3438" t="str">
        <f t="shared" si="323"/>
        <v>plays</v>
      </c>
      <c r="S3438" s="10">
        <f t="shared" si="321"/>
        <v>41851.208252314813</v>
      </c>
      <c r="T3438" s="10">
        <f t="shared" si="322"/>
        <v>41872.352777777778</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5">
        <f t="shared" si="319"/>
        <v>84.166666666666671</v>
      </c>
      <c r="Q3439" t="str">
        <f t="shared" si="320"/>
        <v>theater</v>
      </c>
      <c r="R3439" t="str">
        <f t="shared" si="323"/>
        <v>plays</v>
      </c>
      <c r="S3439" s="10">
        <f t="shared" si="321"/>
        <v>42205.377546296295</v>
      </c>
      <c r="T3439" s="10">
        <f t="shared" si="322"/>
        <v>42235.377546296295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5">
        <f t="shared" si="319"/>
        <v>186.07142857142858</v>
      </c>
      <c r="Q3440" t="str">
        <f t="shared" si="320"/>
        <v>theater</v>
      </c>
      <c r="R3440" t="str">
        <f t="shared" si="323"/>
        <v>plays</v>
      </c>
      <c r="S3440" s="10">
        <f t="shared" si="321"/>
        <v>42100.594525462955</v>
      </c>
      <c r="T3440" s="10">
        <f t="shared" si="322"/>
        <v>42126.541666666664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5">
        <f t="shared" si="319"/>
        <v>89.785555555555561</v>
      </c>
      <c r="Q3441" t="str">
        <f t="shared" si="320"/>
        <v>theater</v>
      </c>
      <c r="R3441" t="str">
        <f t="shared" si="323"/>
        <v>plays</v>
      </c>
      <c r="S3441" s="10">
        <f t="shared" si="321"/>
        <v>42374.577893518515</v>
      </c>
      <c r="T3441" s="10">
        <f t="shared" si="322"/>
        <v>42387.874305555553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5">
        <f t="shared" si="319"/>
        <v>64.157560975609755</v>
      </c>
      <c r="Q3442" t="str">
        <f t="shared" si="320"/>
        <v>theater</v>
      </c>
      <c r="R3442" t="str">
        <f t="shared" si="323"/>
        <v>plays</v>
      </c>
      <c r="S3442" s="10">
        <f t="shared" si="321"/>
        <v>41808.789675925924</v>
      </c>
      <c r="T3442" s="10">
        <f t="shared" si="322"/>
        <v>41831.34375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102.60000000000001</v>
      </c>
      <c r="P3443" s="5">
        <f t="shared" si="319"/>
        <v>59.651162790697676</v>
      </c>
      <c r="Q3443" t="str">
        <f t="shared" si="320"/>
        <v>theater</v>
      </c>
      <c r="R3443" t="str">
        <f t="shared" si="323"/>
        <v>plays</v>
      </c>
      <c r="S3443" s="10">
        <f t="shared" si="321"/>
        <v>42294.096307870372</v>
      </c>
      <c r="T3443" s="10">
        <f t="shared" si="322"/>
        <v>42321.511805555558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100</v>
      </c>
      <c r="P3444" s="5">
        <f t="shared" si="319"/>
        <v>31.25</v>
      </c>
      <c r="Q3444" t="str">
        <f t="shared" si="320"/>
        <v>theater</v>
      </c>
      <c r="R3444" t="str">
        <f t="shared" si="323"/>
        <v>plays</v>
      </c>
      <c r="S3444" s="10">
        <f t="shared" si="321"/>
        <v>42124.50777777777</v>
      </c>
      <c r="T3444" s="10">
        <f t="shared" si="322"/>
        <v>42154.50777777777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5">
        <f t="shared" si="319"/>
        <v>41.222222222222221</v>
      </c>
      <c r="Q3445" t="str">
        <f t="shared" si="320"/>
        <v>theater</v>
      </c>
      <c r="R3445" t="str">
        <f t="shared" si="323"/>
        <v>plays</v>
      </c>
      <c r="S3445" s="10">
        <f t="shared" si="321"/>
        <v>41861.191504629627</v>
      </c>
      <c r="T3445" s="10">
        <f t="shared" si="322"/>
        <v>41891.191504629627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5">
        <f t="shared" si="319"/>
        <v>43.35</v>
      </c>
      <c r="Q3446" t="str">
        <f t="shared" si="320"/>
        <v>theater</v>
      </c>
      <c r="R3446" t="str">
        <f t="shared" si="323"/>
        <v>plays</v>
      </c>
      <c r="S3446" s="10">
        <f t="shared" si="321"/>
        <v>42520.95817129629</v>
      </c>
      <c r="T3446" s="10">
        <f t="shared" si="322"/>
        <v>42529.249305555553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100</v>
      </c>
      <c r="P3447" s="5">
        <f t="shared" si="319"/>
        <v>64.516129032258064</v>
      </c>
      <c r="Q3447" t="str">
        <f t="shared" si="320"/>
        <v>theater</v>
      </c>
      <c r="R3447" t="str">
        <f t="shared" si="323"/>
        <v>plays</v>
      </c>
      <c r="S3447" s="10">
        <f t="shared" si="321"/>
        <v>42272.197175925925</v>
      </c>
      <c r="T3447" s="10">
        <f t="shared" si="322"/>
        <v>42300.197175925925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v>
      </c>
      <c r="P3448" s="5">
        <f t="shared" si="319"/>
        <v>43.28</v>
      </c>
      <c r="Q3448" t="str">
        <f t="shared" si="320"/>
        <v>theater</v>
      </c>
      <c r="R3448" t="str">
        <f t="shared" si="323"/>
        <v>plays</v>
      </c>
      <c r="S3448" s="10">
        <f t="shared" si="321"/>
        <v>42016.499131944445</v>
      </c>
      <c r="T3448" s="10">
        <f t="shared" si="322"/>
        <v>42040.180555555555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5">
        <f t="shared" si="319"/>
        <v>77</v>
      </c>
      <c r="Q3449" t="str">
        <f t="shared" si="320"/>
        <v>theater</v>
      </c>
      <c r="R3449" t="str">
        <f t="shared" si="323"/>
        <v>plays</v>
      </c>
      <c r="S3449" s="10">
        <f t="shared" si="321"/>
        <v>42402.555694444447</v>
      </c>
      <c r="T3449" s="10">
        <f t="shared" si="322"/>
        <v>42447.514027777775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5">
        <f t="shared" si="319"/>
        <v>51.222222222222221</v>
      </c>
      <c r="Q3450" t="str">
        <f t="shared" si="320"/>
        <v>theater</v>
      </c>
      <c r="R3450" t="str">
        <f t="shared" si="323"/>
        <v>plays</v>
      </c>
      <c r="S3450" s="10">
        <f t="shared" si="321"/>
        <v>41959.785752314812</v>
      </c>
      <c r="T3450" s="10">
        <f t="shared" si="322"/>
        <v>41989.785752314812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5">
        <f t="shared" si="319"/>
        <v>68.25</v>
      </c>
      <c r="Q3451" t="str">
        <f t="shared" si="320"/>
        <v>theater</v>
      </c>
      <c r="R3451" t="str">
        <f t="shared" si="323"/>
        <v>plays</v>
      </c>
      <c r="S3451" s="10">
        <f t="shared" si="321"/>
        <v>42531.719189814808</v>
      </c>
      <c r="T3451" s="10">
        <f t="shared" si="322"/>
        <v>42559.833333333336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5">
        <f t="shared" si="319"/>
        <v>19.487179487179485</v>
      </c>
      <c r="Q3452" t="str">
        <f t="shared" si="320"/>
        <v>theater</v>
      </c>
      <c r="R3452" t="str">
        <f t="shared" si="323"/>
        <v>plays</v>
      </c>
      <c r="S3452" s="10">
        <f t="shared" si="321"/>
        <v>42036.371192129627</v>
      </c>
      <c r="T3452" s="10">
        <f t="shared" si="322"/>
        <v>42096.329525462956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5">
        <f t="shared" si="319"/>
        <v>41.125</v>
      </c>
      <c r="Q3453" t="str">
        <f t="shared" si="320"/>
        <v>theater</v>
      </c>
      <c r="R3453" t="str">
        <f t="shared" si="323"/>
        <v>plays</v>
      </c>
      <c r="S3453" s="10">
        <f t="shared" si="321"/>
        <v>42088.390358796292</v>
      </c>
      <c r="T3453" s="10">
        <f t="shared" si="322"/>
        <v>42115.390358796292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153.19999999999999</v>
      </c>
      <c r="P3454" s="5">
        <f t="shared" si="319"/>
        <v>41.405405405405403</v>
      </c>
      <c r="Q3454" t="str">
        <f t="shared" si="320"/>
        <v>theater</v>
      </c>
      <c r="R3454" t="str">
        <f t="shared" si="323"/>
        <v>plays</v>
      </c>
      <c r="S3454" s="10">
        <f t="shared" si="321"/>
        <v>41820.305856481478</v>
      </c>
      <c r="T3454" s="10">
        <f t="shared" si="322"/>
        <v>41842.832638888889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5">
        <f t="shared" si="319"/>
        <v>27.5</v>
      </c>
      <c r="Q3455" t="str">
        <f t="shared" si="320"/>
        <v>theater</v>
      </c>
      <c r="R3455" t="str">
        <f t="shared" si="323"/>
        <v>plays</v>
      </c>
      <c r="S3455" s="10">
        <f t="shared" si="321"/>
        <v>42535.645324074074</v>
      </c>
      <c r="T3455" s="10">
        <f t="shared" si="322"/>
        <v>42595.645324074074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5">
        <f t="shared" si="319"/>
        <v>33.571428571428569</v>
      </c>
      <c r="Q3456" t="str">
        <f t="shared" si="320"/>
        <v>theater</v>
      </c>
      <c r="R3456" t="str">
        <f t="shared" si="323"/>
        <v>plays</v>
      </c>
      <c r="S3456" s="10">
        <f t="shared" si="321"/>
        <v>41821.365266203698</v>
      </c>
      <c r="T3456" s="10">
        <f t="shared" si="322"/>
        <v>41851.365266203698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100.64999999999999</v>
      </c>
      <c r="P3457" s="5">
        <f t="shared" si="319"/>
        <v>145.86956521739131</v>
      </c>
      <c r="Q3457" t="str">
        <f t="shared" si="320"/>
        <v>theater</v>
      </c>
      <c r="R3457" t="str">
        <f t="shared" si="323"/>
        <v>plays</v>
      </c>
      <c r="S3457" s="10">
        <f t="shared" si="321"/>
        <v>42626.416979166665</v>
      </c>
      <c r="T3457" s="10">
        <f t="shared" si="322"/>
        <v>42656.416979166665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5">
        <f t="shared" si="319"/>
        <v>358.6875</v>
      </c>
      <c r="Q3458" t="str">
        <f t="shared" si="320"/>
        <v>theater</v>
      </c>
      <c r="R3458" t="str">
        <f t="shared" si="323"/>
        <v>plays</v>
      </c>
      <c r="S3458" s="10">
        <f t="shared" si="321"/>
        <v>41820.872303240736</v>
      </c>
      <c r="T3458" s="10">
        <f t="shared" si="322"/>
        <v>41851.957638888889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E3459/D3459*100</f>
        <v>140.19999999999999</v>
      </c>
      <c r="P3459" s="5">
        <f t="shared" ref="P3459:P3522" si="325">IFERROR(E3459/L3459,0)</f>
        <v>50.981818181818184</v>
      </c>
      <c r="Q3459" t="str">
        <f t="shared" ref="Q3459:Q3522" si="326">LEFT(N3459,SEARCH("/",N3459)-1)</f>
        <v>theater</v>
      </c>
      <c r="R3459" t="str">
        <f t="shared" si="323"/>
        <v>plays</v>
      </c>
      <c r="S3459" s="10">
        <f t="shared" ref="S3459:S3522" si="327">J3459/60/60/24+DATE(1970,1,1)-8/24</f>
        <v>42016.373344907406</v>
      </c>
      <c r="T3459" s="10">
        <f t="shared" ref="T3459:T3522" si="328">I3459/60/60/24+DATE(1970,1,1)-8/24</f>
        <v>42046.915972222218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5">
        <f t="shared" si="325"/>
        <v>45.037037037037038</v>
      </c>
      <c r="Q3460" t="str">
        <f t="shared" si="326"/>
        <v>theater</v>
      </c>
      <c r="R3460" t="str">
        <f t="shared" ref="R3460:R3523" si="329">RIGHT(N3460,LEN(N3460)-SEARCH("/",N3460))</f>
        <v>plays</v>
      </c>
      <c r="S3460" s="10">
        <f t="shared" si="327"/>
        <v>42010.869247685179</v>
      </c>
      <c r="T3460" s="10">
        <f t="shared" si="328"/>
        <v>42037.852083333331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5">
        <f t="shared" si="325"/>
        <v>17.527777777777779</v>
      </c>
      <c r="Q3461" t="str">
        <f t="shared" si="326"/>
        <v>theater</v>
      </c>
      <c r="R3461" t="str">
        <f t="shared" si="329"/>
        <v>plays</v>
      </c>
      <c r="S3461" s="10">
        <f t="shared" si="327"/>
        <v>42480.146527777775</v>
      </c>
      <c r="T3461" s="10">
        <f t="shared" si="328"/>
        <v>42510.146527777775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190</v>
      </c>
      <c r="P3462" s="5">
        <f t="shared" si="325"/>
        <v>50</v>
      </c>
      <c r="Q3462" t="str">
        <f t="shared" si="326"/>
        <v>theater</v>
      </c>
      <c r="R3462" t="str">
        <f t="shared" si="329"/>
        <v>plays</v>
      </c>
      <c r="S3462" s="10">
        <f t="shared" si="327"/>
        <v>41852.193888888884</v>
      </c>
      <c r="T3462" s="10">
        <f t="shared" si="328"/>
        <v>41866.193888888884</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5">
        <f t="shared" si="325"/>
        <v>57.916666666666664</v>
      </c>
      <c r="Q3463" t="str">
        <f t="shared" si="326"/>
        <v>theater</v>
      </c>
      <c r="R3463" t="str">
        <f t="shared" si="329"/>
        <v>plays</v>
      </c>
      <c r="S3463" s="10">
        <f t="shared" si="327"/>
        <v>42643.299525462957</v>
      </c>
      <c r="T3463" s="10">
        <f t="shared" si="328"/>
        <v>42671.791666666664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5">
        <f t="shared" si="325"/>
        <v>29.705882352941178</v>
      </c>
      <c r="Q3464" t="str">
        <f t="shared" si="326"/>
        <v>theater</v>
      </c>
      <c r="R3464" t="str">
        <f t="shared" si="329"/>
        <v>plays</v>
      </c>
      <c r="S3464" s="10">
        <f t="shared" si="327"/>
        <v>42179.565138888887</v>
      </c>
      <c r="T3464" s="10">
        <f t="shared" si="328"/>
        <v>42195.416666666664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5">
        <f t="shared" si="325"/>
        <v>90.684210526315795</v>
      </c>
      <c r="Q3465" t="str">
        <f t="shared" si="326"/>
        <v>theater</v>
      </c>
      <c r="R3465" t="str">
        <f t="shared" si="329"/>
        <v>plays</v>
      </c>
      <c r="S3465" s="10">
        <f t="shared" si="327"/>
        <v>42612.585474537038</v>
      </c>
      <c r="T3465" s="10">
        <f t="shared" si="328"/>
        <v>42653.832638888889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5">
        <f t="shared" si="325"/>
        <v>55.012688172043013</v>
      </c>
      <c r="Q3466" t="str">
        <f t="shared" si="326"/>
        <v>theater</v>
      </c>
      <c r="R3466" t="str">
        <f t="shared" si="329"/>
        <v>plays</v>
      </c>
      <c r="S3466" s="10">
        <f t="shared" si="327"/>
        <v>42574.796724537031</v>
      </c>
      <c r="T3466" s="10">
        <f t="shared" si="328"/>
        <v>42604.796724537031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5">
        <f t="shared" si="325"/>
        <v>57.222222222222221</v>
      </c>
      <c r="Q3467" t="str">
        <f t="shared" si="326"/>
        <v>theater</v>
      </c>
      <c r="R3467" t="str">
        <f t="shared" si="329"/>
        <v>plays</v>
      </c>
      <c r="S3467" s="10">
        <f t="shared" si="327"/>
        <v>42200.292499999996</v>
      </c>
      <c r="T3467" s="10">
        <f t="shared" si="328"/>
        <v>42225.333333333336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5">
        <f t="shared" si="325"/>
        <v>72.950819672131146</v>
      </c>
      <c r="Q3468" t="str">
        <f t="shared" si="326"/>
        <v>theater</v>
      </c>
      <c r="R3468" t="str">
        <f t="shared" si="329"/>
        <v>plays</v>
      </c>
      <c r="S3468" s="10">
        <f t="shared" si="327"/>
        <v>42419.685763888883</v>
      </c>
      <c r="T3468" s="10">
        <f t="shared" si="328"/>
        <v>42479.644097222219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5">
        <f t="shared" si="325"/>
        <v>64.468085106382972</v>
      </c>
      <c r="Q3469" t="str">
        <f t="shared" si="326"/>
        <v>theater</v>
      </c>
      <c r="R3469" t="str">
        <f t="shared" si="329"/>
        <v>plays</v>
      </c>
      <c r="S3469" s="10">
        <f t="shared" si="327"/>
        <v>42053.338333333326</v>
      </c>
      <c r="T3469" s="10">
        <f t="shared" si="328"/>
        <v>42083.296666666669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5">
        <f t="shared" si="325"/>
        <v>716.35294117647061</v>
      </c>
      <c r="Q3470" t="str">
        <f t="shared" si="326"/>
        <v>theater</v>
      </c>
      <c r="R3470" t="str">
        <f t="shared" si="329"/>
        <v>plays</v>
      </c>
      <c r="S3470" s="10">
        <f t="shared" si="327"/>
        <v>42605.432048611103</v>
      </c>
      <c r="T3470" s="10">
        <f t="shared" si="328"/>
        <v>42633.791666666664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5">
        <f t="shared" si="325"/>
        <v>50.396825396825399</v>
      </c>
      <c r="Q3471" t="str">
        <f t="shared" si="326"/>
        <v>theater</v>
      </c>
      <c r="R3471" t="str">
        <f t="shared" si="329"/>
        <v>plays</v>
      </c>
      <c r="S3471" s="10">
        <f t="shared" si="327"/>
        <v>42458.308391203704</v>
      </c>
      <c r="T3471" s="10">
        <f t="shared" si="328"/>
        <v>42488.308391203704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150</v>
      </c>
      <c r="P3472" s="5">
        <f t="shared" si="325"/>
        <v>41.666666666666664</v>
      </c>
      <c r="Q3472" t="str">
        <f t="shared" si="326"/>
        <v>theater</v>
      </c>
      <c r="R3472" t="str">
        <f t="shared" si="329"/>
        <v>plays</v>
      </c>
      <c r="S3472" s="10">
        <f t="shared" si="327"/>
        <v>42528.688680555548</v>
      </c>
      <c r="T3472" s="10">
        <f t="shared" si="328"/>
        <v>42566.568055555552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214.6</v>
      </c>
      <c r="P3473" s="5">
        <f t="shared" si="325"/>
        <v>35.766666666666666</v>
      </c>
      <c r="Q3473" t="str">
        <f t="shared" si="326"/>
        <v>theater</v>
      </c>
      <c r="R3473" t="str">
        <f t="shared" si="329"/>
        <v>plays</v>
      </c>
      <c r="S3473" s="10">
        <f t="shared" si="327"/>
        <v>41841.487152777772</v>
      </c>
      <c r="T3473" s="10">
        <f t="shared" si="328"/>
        <v>41882.5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5">
        <f t="shared" si="325"/>
        <v>88.739130434782609</v>
      </c>
      <c r="Q3474" t="str">
        <f t="shared" si="326"/>
        <v>theater</v>
      </c>
      <c r="R3474" t="str">
        <f t="shared" si="329"/>
        <v>plays</v>
      </c>
      <c r="S3474" s="10">
        <f t="shared" si="327"/>
        <v>41927.837164351848</v>
      </c>
      <c r="T3474" s="10">
        <f t="shared" si="328"/>
        <v>41948.915972222218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100</v>
      </c>
      <c r="P3475" s="5">
        <f t="shared" si="325"/>
        <v>148.4848484848485</v>
      </c>
      <c r="Q3475" t="str">
        <f t="shared" si="326"/>
        <v>theater</v>
      </c>
      <c r="R3475" t="str">
        <f t="shared" si="329"/>
        <v>plays</v>
      </c>
      <c r="S3475" s="10">
        <f t="shared" si="327"/>
        <v>42062.501111111109</v>
      </c>
      <c r="T3475" s="10">
        <f t="shared" si="328"/>
        <v>42083.518749999996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5">
        <f t="shared" si="325"/>
        <v>51.794871794871796</v>
      </c>
      <c r="Q3476" t="str">
        <f t="shared" si="326"/>
        <v>theater</v>
      </c>
      <c r="R3476" t="str">
        <f t="shared" si="329"/>
        <v>plays</v>
      </c>
      <c r="S3476" s="10">
        <f t="shared" si="327"/>
        <v>42541.168182870366</v>
      </c>
      <c r="T3476" s="10">
        <f t="shared" si="328"/>
        <v>42571.168182870366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5">
        <f t="shared" si="325"/>
        <v>20</v>
      </c>
      <c r="Q3477" t="str">
        <f t="shared" si="326"/>
        <v>theater</v>
      </c>
      <c r="R3477" t="str">
        <f t="shared" si="329"/>
        <v>plays</v>
      </c>
      <c r="S3477" s="10">
        <f t="shared" si="327"/>
        <v>41918.547499999993</v>
      </c>
      <c r="T3477" s="10">
        <f t="shared" si="328"/>
        <v>41945.666666666664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5">
        <f t="shared" si="325"/>
        <v>52</v>
      </c>
      <c r="Q3478" t="str">
        <f t="shared" si="326"/>
        <v>theater</v>
      </c>
      <c r="R3478" t="str">
        <f t="shared" si="329"/>
        <v>plays</v>
      </c>
      <c r="S3478" s="10">
        <f t="shared" si="327"/>
        <v>41920.946643518517</v>
      </c>
      <c r="T3478" s="10">
        <f t="shared" si="328"/>
        <v>41938.791666666664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5">
        <f t="shared" si="325"/>
        <v>53.230769230769234</v>
      </c>
      <c r="Q3479" t="str">
        <f t="shared" si="326"/>
        <v>theater</v>
      </c>
      <c r="R3479" t="str">
        <f t="shared" si="329"/>
        <v>plays</v>
      </c>
      <c r="S3479" s="10">
        <f t="shared" si="327"/>
        <v>42128.403275462959</v>
      </c>
      <c r="T3479" s="10">
        <f t="shared" si="328"/>
        <v>42140.791666666664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5">
        <f t="shared" si="325"/>
        <v>39.596491228070178</v>
      </c>
      <c r="Q3480" t="str">
        <f t="shared" si="326"/>
        <v>theater</v>
      </c>
      <c r="R3480" t="str">
        <f t="shared" si="329"/>
        <v>plays</v>
      </c>
      <c r="S3480" s="10">
        <f t="shared" si="327"/>
        <v>42053.583587962967</v>
      </c>
      <c r="T3480" s="10">
        <f t="shared" si="328"/>
        <v>42079.541666666664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5">
        <f t="shared" si="325"/>
        <v>34.25</v>
      </c>
      <c r="Q3481" t="str">
        <f t="shared" si="326"/>
        <v>theater</v>
      </c>
      <c r="R3481" t="str">
        <f t="shared" si="329"/>
        <v>plays</v>
      </c>
      <c r="S3481" s="10">
        <f t="shared" si="327"/>
        <v>41781.521759259253</v>
      </c>
      <c r="T3481" s="10">
        <f t="shared" si="328"/>
        <v>41811.521759259253</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142.66666666666669</v>
      </c>
      <c r="P3482" s="5">
        <f t="shared" si="325"/>
        <v>164.61538461538461</v>
      </c>
      <c r="Q3482" t="str">
        <f t="shared" si="326"/>
        <v>theater</v>
      </c>
      <c r="R3482" t="str">
        <f t="shared" si="329"/>
        <v>plays</v>
      </c>
      <c r="S3482" s="10">
        <f t="shared" si="327"/>
        <v>42170.984108796292</v>
      </c>
      <c r="T3482" s="10">
        <f t="shared" si="328"/>
        <v>42195.541666666664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118.8</v>
      </c>
      <c r="P3483" s="5">
        <f t="shared" si="325"/>
        <v>125.05263157894737</v>
      </c>
      <c r="Q3483" t="str">
        <f t="shared" si="326"/>
        <v>theater</v>
      </c>
      <c r="R3483" t="str">
        <f t="shared" si="329"/>
        <v>plays</v>
      </c>
      <c r="S3483" s="10">
        <f t="shared" si="327"/>
        <v>41988.914212962954</v>
      </c>
      <c r="T3483" s="10">
        <f t="shared" si="328"/>
        <v>42005.914212962954</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138.33333333333334</v>
      </c>
      <c r="P3484" s="5">
        <f t="shared" si="325"/>
        <v>51.875</v>
      </c>
      <c r="Q3484" t="str">
        <f t="shared" si="326"/>
        <v>theater</v>
      </c>
      <c r="R3484" t="str">
        <f t="shared" si="329"/>
        <v>plays</v>
      </c>
      <c r="S3484" s="10">
        <f t="shared" si="327"/>
        <v>41796.438263888886</v>
      </c>
      <c r="T3484" s="10">
        <f t="shared" si="328"/>
        <v>41826.438263888886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5">
        <f t="shared" si="325"/>
        <v>40.285714285714285</v>
      </c>
      <c r="Q3485" t="str">
        <f t="shared" si="326"/>
        <v>theater</v>
      </c>
      <c r="R3485" t="str">
        <f t="shared" si="329"/>
        <v>plays</v>
      </c>
      <c r="S3485" s="10">
        <f t="shared" si="327"/>
        <v>41793.335428240738</v>
      </c>
      <c r="T3485" s="10">
        <f t="shared" si="328"/>
        <v>41823.335428240738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5">
        <f t="shared" si="325"/>
        <v>64.909090909090907</v>
      </c>
      <c r="Q3486" t="str">
        <f t="shared" si="326"/>
        <v>theater</v>
      </c>
      <c r="R3486" t="str">
        <f t="shared" si="329"/>
        <v>plays</v>
      </c>
      <c r="S3486" s="10">
        <f t="shared" si="327"/>
        <v>42506.427071759252</v>
      </c>
      <c r="T3486" s="10">
        <f t="shared" si="328"/>
        <v>42536.427071759252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5">
        <f t="shared" si="325"/>
        <v>55.333333333333336</v>
      </c>
      <c r="Q3487" t="str">
        <f t="shared" si="326"/>
        <v>theater</v>
      </c>
      <c r="R3487" t="str">
        <f t="shared" si="329"/>
        <v>plays</v>
      </c>
      <c r="S3487" s="10">
        <f t="shared" si="327"/>
        <v>42372.359722222223</v>
      </c>
      <c r="T3487" s="10">
        <f t="shared" si="328"/>
        <v>42402.359722222223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155.20000000000002</v>
      </c>
      <c r="P3488" s="5">
        <f t="shared" si="325"/>
        <v>83.142857142857139</v>
      </c>
      <c r="Q3488" t="str">
        <f t="shared" si="326"/>
        <v>theater</v>
      </c>
      <c r="R3488" t="str">
        <f t="shared" si="329"/>
        <v>plays</v>
      </c>
      <c r="S3488" s="10">
        <f t="shared" si="327"/>
        <v>42126.541678240734</v>
      </c>
      <c r="T3488" s="10">
        <f t="shared" si="328"/>
        <v>42157.957638888889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5">
        <f t="shared" si="325"/>
        <v>38.712121212121211</v>
      </c>
      <c r="Q3489" t="str">
        <f t="shared" si="326"/>
        <v>theater</v>
      </c>
      <c r="R3489" t="str">
        <f t="shared" si="329"/>
        <v>plays</v>
      </c>
      <c r="S3489" s="10">
        <f t="shared" si="327"/>
        <v>42149.607083333329</v>
      </c>
      <c r="T3489" s="10">
        <f t="shared" si="328"/>
        <v>42179.607083333329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5">
        <f t="shared" si="325"/>
        <v>125.37931034482759</v>
      </c>
      <c r="Q3490" t="str">
        <f t="shared" si="326"/>
        <v>theater</v>
      </c>
      <c r="R3490" t="str">
        <f t="shared" si="329"/>
        <v>plays</v>
      </c>
      <c r="S3490" s="10">
        <f t="shared" si="327"/>
        <v>42087.43472222222</v>
      </c>
      <c r="T3490" s="10">
        <f t="shared" si="328"/>
        <v>42111.333333333336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5">
        <f t="shared" si="325"/>
        <v>78.263888888888886</v>
      </c>
      <c r="Q3491" t="str">
        <f t="shared" si="326"/>
        <v>theater</v>
      </c>
      <c r="R3491" t="str">
        <f t="shared" si="329"/>
        <v>plays</v>
      </c>
      <c r="S3491" s="10">
        <f t="shared" si="327"/>
        <v>41753.302442129629</v>
      </c>
      <c r="T3491" s="10">
        <f t="shared" si="328"/>
        <v>41783.541666666664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5">
        <f t="shared" si="325"/>
        <v>47.222222222222221</v>
      </c>
      <c r="Q3492" t="str">
        <f t="shared" si="326"/>
        <v>theater</v>
      </c>
      <c r="R3492" t="str">
        <f t="shared" si="329"/>
        <v>plays</v>
      </c>
      <c r="S3492" s="10">
        <f t="shared" si="327"/>
        <v>42443.469027777777</v>
      </c>
      <c r="T3492" s="10">
        <f t="shared" si="328"/>
        <v>42473.469027777777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158.20000000000002</v>
      </c>
      <c r="P3493" s="5">
        <f t="shared" si="325"/>
        <v>79.099999999999994</v>
      </c>
      <c r="Q3493" t="str">
        <f t="shared" si="326"/>
        <v>theater</v>
      </c>
      <c r="R3493" t="str">
        <f t="shared" si="329"/>
        <v>plays</v>
      </c>
      <c r="S3493" s="10">
        <f t="shared" si="327"/>
        <v>42120.916481481479</v>
      </c>
      <c r="T3493" s="10">
        <f t="shared" si="328"/>
        <v>42141.916481481479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5">
        <f t="shared" si="325"/>
        <v>114.29199999999999</v>
      </c>
      <c r="Q3494" t="str">
        <f t="shared" si="326"/>
        <v>theater</v>
      </c>
      <c r="R3494" t="str">
        <f t="shared" si="329"/>
        <v>plays</v>
      </c>
      <c r="S3494" s="10">
        <f t="shared" si="327"/>
        <v>42267.675891203697</v>
      </c>
      <c r="T3494" s="10">
        <f t="shared" si="328"/>
        <v>42302.675891203697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100</v>
      </c>
      <c r="P3495" s="5">
        <f t="shared" si="325"/>
        <v>51.724137931034484</v>
      </c>
      <c r="Q3495" t="str">
        <f t="shared" si="326"/>
        <v>theater</v>
      </c>
      <c r="R3495" t="str">
        <f t="shared" si="329"/>
        <v>plays</v>
      </c>
      <c r="S3495" s="10">
        <f t="shared" si="327"/>
        <v>41848.532824074071</v>
      </c>
      <c r="T3495" s="10">
        <f t="shared" si="328"/>
        <v>41867.882638888885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100</v>
      </c>
      <c r="P3496" s="5">
        <f t="shared" si="325"/>
        <v>30.76923076923077</v>
      </c>
      <c r="Q3496" t="str">
        <f t="shared" si="326"/>
        <v>theater</v>
      </c>
      <c r="R3496" t="str">
        <f t="shared" si="329"/>
        <v>plays</v>
      </c>
      <c r="S3496" s="10">
        <f t="shared" si="327"/>
        <v>42688.881655092591</v>
      </c>
      <c r="T3496" s="10">
        <f t="shared" si="328"/>
        <v>42699.916666666664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5">
        <f t="shared" si="325"/>
        <v>74.208333333333329</v>
      </c>
      <c r="Q3497" t="str">
        <f t="shared" si="326"/>
        <v>theater</v>
      </c>
      <c r="R3497" t="str">
        <f t="shared" si="329"/>
        <v>plays</v>
      </c>
      <c r="S3497" s="10">
        <f t="shared" si="327"/>
        <v>41915.429502314815</v>
      </c>
      <c r="T3497" s="10">
        <f t="shared" si="328"/>
        <v>41944.387499999997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5">
        <f t="shared" si="325"/>
        <v>47.846153846153847</v>
      </c>
      <c r="Q3498" t="str">
        <f t="shared" si="326"/>
        <v>theater</v>
      </c>
      <c r="R3498" t="str">
        <f t="shared" si="329"/>
        <v>plays</v>
      </c>
      <c r="S3498" s="10">
        <f t="shared" si="327"/>
        <v>42584.513495370367</v>
      </c>
      <c r="T3498" s="10">
        <f t="shared" si="328"/>
        <v>42624.513495370367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5">
        <f t="shared" si="325"/>
        <v>34.408163265306122</v>
      </c>
      <c r="Q3499" t="str">
        <f t="shared" si="326"/>
        <v>theater</v>
      </c>
      <c r="R3499" t="str">
        <f t="shared" si="329"/>
        <v>plays</v>
      </c>
      <c r="S3499" s="10">
        <f t="shared" si="327"/>
        <v>42511.408611111103</v>
      </c>
      <c r="T3499" s="10">
        <f t="shared" si="328"/>
        <v>42523.583333333336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5">
        <f t="shared" si="325"/>
        <v>40.238095238095241</v>
      </c>
      <c r="Q3500" t="str">
        <f t="shared" si="326"/>
        <v>theater</v>
      </c>
      <c r="R3500" t="str">
        <f t="shared" si="329"/>
        <v>plays</v>
      </c>
      <c r="S3500" s="10">
        <f t="shared" si="327"/>
        <v>42458.825277777774</v>
      </c>
      <c r="T3500" s="10">
        <f t="shared" si="328"/>
        <v>42518.572222222218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105.5</v>
      </c>
      <c r="P3501" s="5">
        <f t="shared" si="325"/>
        <v>60.285714285714285</v>
      </c>
      <c r="Q3501" t="str">
        <f t="shared" si="326"/>
        <v>theater</v>
      </c>
      <c r="R3501" t="str">
        <f t="shared" si="329"/>
        <v>plays</v>
      </c>
      <c r="S3501" s="10">
        <f t="shared" si="327"/>
        <v>42131.702835648146</v>
      </c>
      <c r="T3501" s="10">
        <f t="shared" si="328"/>
        <v>42185.957638888889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106.3</v>
      </c>
      <c r="P3502" s="5">
        <f t="shared" si="325"/>
        <v>25.30952380952381</v>
      </c>
      <c r="Q3502" t="str">
        <f t="shared" si="326"/>
        <v>theater</v>
      </c>
      <c r="R3502" t="str">
        <f t="shared" si="329"/>
        <v>plays</v>
      </c>
      <c r="S3502" s="10">
        <f t="shared" si="327"/>
        <v>42419.586087962954</v>
      </c>
      <c r="T3502" s="10">
        <f t="shared" si="328"/>
        <v>42435.874305555553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5">
        <f t="shared" si="325"/>
        <v>35.952380952380949</v>
      </c>
      <c r="Q3503" t="str">
        <f t="shared" si="326"/>
        <v>theater</v>
      </c>
      <c r="R3503" t="str">
        <f t="shared" si="329"/>
        <v>plays</v>
      </c>
      <c r="S3503" s="10">
        <f t="shared" si="327"/>
        <v>42233.430497685178</v>
      </c>
      <c r="T3503" s="10">
        <f t="shared" si="328"/>
        <v>42258.430497685178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5">
        <f t="shared" si="325"/>
        <v>136</v>
      </c>
      <c r="Q3504" t="str">
        <f t="shared" si="326"/>
        <v>theater</v>
      </c>
      <c r="R3504" t="str">
        <f t="shared" si="329"/>
        <v>plays</v>
      </c>
      <c r="S3504" s="10">
        <f t="shared" si="327"/>
        <v>42430.506064814814</v>
      </c>
      <c r="T3504" s="10">
        <f t="shared" si="328"/>
        <v>42444.832638888889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5">
        <f t="shared" si="325"/>
        <v>70.763157894736835</v>
      </c>
      <c r="Q3505" t="str">
        <f t="shared" si="326"/>
        <v>theater</v>
      </c>
      <c r="R3505" t="str">
        <f t="shared" si="329"/>
        <v>plays</v>
      </c>
      <c r="S3505" s="10">
        <f t="shared" si="327"/>
        <v>42545.144999999997</v>
      </c>
      <c r="T3505" s="10">
        <f t="shared" si="328"/>
        <v>42575.144999999997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100</v>
      </c>
      <c r="P3506" s="5">
        <f t="shared" si="325"/>
        <v>125</v>
      </c>
      <c r="Q3506" t="str">
        <f t="shared" si="326"/>
        <v>theater</v>
      </c>
      <c r="R3506" t="str">
        <f t="shared" si="329"/>
        <v>plays</v>
      </c>
      <c r="S3506" s="10">
        <f t="shared" si="327"/>
        <v>42297.415405092594</v>
      </c>
      <c r="T3506" s="10">
        <f t="shared" si="328"/>
        <v>42327.457071759258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v>
      </c>
      <c r="P3507" s="5">
        <f t="shared" si="325"/>
        <v>66.512820512820511</v>
      </c>
      <c r="Q3507" t="str">
        <f t="shared" si="326"/>
        <v>theater</v>
      </c>
      <c r="R3507" t="str">
        <f t="shared" si="329"/>
        <v>plays</v>
      </c>
      <c r="S3507" s="10">
        <f t="shared" si="327"/>
        <v>41760.602372685185</v>
      </c>
      <c r="T3507" s="10">
        <f t="shared" si="328"/>
        <v>41771.833333333328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5">
        <f t="shared" si="325"/>
        <v>105</v>
      </c>
      <c r="Q3508" t="str">
        <f t="shared" si="326"/>
        <v>theater</v>
      </c>
      <c r="R3508" t="str">
        <f t="shared" si="329"/>
        <v>plays</v>
      </c>
      <c r="S3508" s="10">
        <f t="shared" si="327"/>
        <v>41829.400925925926</v>
      </c>
      <c r="T3508" s="10">
        <f t="shared" si="328"/>
        <v>41874.400925925926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5">
        <f t="shared" si="325"/>
        <v>145</v>
      </c>
      <c r="Q3509" t="str">
        <f t="shared" si="326"/>
        <v>theater</v>
      </c>
      <c r="R3509" t="str">
        <f t="shared" si="329"/>
        <v>plays</v>
      </c>
      <c r="S3509" s="10">
        <f t="shared" si="327"/>
        <v>42491.589548611104</v>
      </c>
      <c r="T3509" s="10">
        <f t="shared" si="328"/>
        <v>42521.589548611104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180</v>
      </c>
      <c r="P3510" s="5">
        <f t="shared" si="325"/>
        <v>12</v>
      </c>
      <c r="Q3510" t="str">
        <f t="shared" si="326"/>
        <v>theater</v>
      </c>
      <c r="R3510" t="str">
        <f t="shared" si="329"/>
        <v>plays</v>
      </c>
      <c r="S3510" s="10">
        <f t="shared" si="327"/>
        <v>42477.396446759252</v>
      </c>
      <c r="T3510" s="10">
        <f t="shared" si="328"/>
        <v>42500.541666666664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106.33333333333333</v>
      </c>
      <c r="P3511" s="5">
        <f t="shared" si="325"/>
        <v>96.666666666666671</v>
      </c>
      <c r="Q3511" t="str">
        <f t="shared" si="326"/>
        <v>theater</v>
      </c>
      <c r="R3511" t="str">
        <f t="shared" si="329"/>
        <v>plays</v>
      </c>
      <c r="S3511" s="10">
        <f t="shared" si="327"/>
        <v>41950.526226851849</v>
      </c>
      <c r="T3511" s="10">
        <f t="shared" si="328"/>
        <v>41963.871527777774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100.55555555555556</v>
      </c>
      <c r="P3512" s="5">
        <f t="shared" si="325"/>
        <v>60.333333333333336</v>
      </c>
      <c r="Q3512" t="str">
        <f t="shared" si="326"/>
        <v>theater</v>
      </c>
      <c r="R3512" t="str">
        <f t="shared" si="329"/>
        <v>plays</v>
      </c>
      <c r="S3512" s="10">
        <f t="shared" si="327"/>
        <v>41802.287569444445</v>
      </c>
      <c r="T3512" s="10">
        <f t="shared" si="328"/>
        <v>41822.287569444445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5">
        <f t="shared" si="325"/>
        <v>79.89473684210526</v>
      </c>
      <c r="Q3513" t="str">
        <f t="shared" si="326"/>
        <v>theater</v>
      </c>
      <c r="R3513" t="str">
        <f t="shared" si="329"/>
        <v>plays</v>
      </c>
      <c r="S3513" s="10">
        <f t="shared" si="327"/>
        <v>41927.540451388886</v>
      </c>
      <c r="T3513" s="10">
        <f t="shared" si="328"/>
        <v>41950.4375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100</v>
      </c>
      <c r="P3514" s="5">
        <f t="shared" si="325"/>
        <v>58.823529411764703</v>
      </c>
      <c r="Q3514" t="str">
        <f t="shared" si="326"/>
        <v>theater</v>
      </c>
      <c r="R3514" t="str">
        <f t="shared" si="329"/>
        <v>plays</v>
      </c>
      <c r="S3514" s="10">
        <f t="shared" si="327"/>
        <v>42057.203611111108</v>
      </c>
      <c r="T3514" s="10">
        <f t="shared" si="328"/>
        <v>42117.161944444444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5">
        <f t="shared" si="325"/>
        <v>75.340909090909093</v>
      </c>
      <c r="Q3515" t="str">
        <f t="shared" si="326"/>
        <v>theater</v>
      </c>
      <c r="R3515" t="str">
        <f t="shared" si="329"/>
        <v>plays</v>
      </c>
      <c r="S3515" s="10">
        <f t="shared" si="327"/>
        <v>41780.762870370367</v>
      </c>
      <c r="T3515" s="10">
        <f t="shared" si="328"/>
        <v>41793.874305555553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5">
        <f t="shared" si="325"/>
        <v>55</v>
      </c>
      <c r="Q3516" t="str">
        <f t="shared" si="326"/>
        <v>theater</v>
      </c>
      <c r="R3516" t="str">
        <f t="shared" si="329"/>
        <v>plays</v>
      </c>
      <c r="S3516" s="10">
        <f t="shared" si="327"/>
        <v>42020.513333333329</v>
      </c>
      <c r="T3516" s="10">
        <f t="shared" si="328"/>
        <v>42036.874305555553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5">
        <f t="shared" si="325"/>
        <v>66.956521739130437</v>
      </c>
      <c r="Q3517" t="str">
        <f t="shared" si="326"/>
        <v>theater</v>
      </c>
      <c r="R3517" t="str">
        <f t="shared" si="329"/>
        <v>plays</v>
      </c>
      <c r="S3517" s="10">
        <f t="shared" si="327"/>
        <v>42125.439479166664</v>
      </c>
      <c r="T3517" s="10">
        <f t="shared" si="328"/>
        <v>42155.439479166664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100</v>
      </c>
      <c r="P3518" s="5">
        <f t="shared" si="325"/>
        <v>227.27272727272728</v>
      </c>
      <c r="Q3518" t="str">
        <f t="shared" si="326"/>
        <v>theater</v>
      </c>
      <c r="R3518" t="str">
        <f t="shared" si="329"/>
        <v>plays</v>
      </c>
      <c r="S3518" s="10">
        <f t="shared" si="327"/>
        <v>41855.676736111105</v>
      </c>
      <c r="T3518" s="10">
        <f t="shared" si="328"/>
        <v>41889.791666666664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100</v>
      </c>
      <c r="P3519" s="5">
        <f t="shared" si="325"/>
        <v>307.69230769230768</v>
      </c>
      <c r="Q3519" t="str">
        <f t="shared" si="326"/>
        <v>theater</v>
      </c>
      <c r="R3519" t="str">
        <f t="shared" si="329"/>
        <v>plays</v>
      </c>
      <c r="S3519" s="10">
        <f t="shared" si="327"/>
        <v>41794.484189814815</v>
      </c>
      <c r="T3519" s="10">
        <f t="shared" si="328"/>
        <v>41824.125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110.04599999999999</v>
      </c>
      <c r="P3520" s="5">
        <f t="shared" si="325"/>
        <v>50.020909090909093</v>
      </c>
      <c r="Q3520" t="str">
        <f t="shared" si="326"/>
        <v>theater</v>
      </c>
      <c r="R3520" t="str">
        <f t="shared" si="329"/>
        <v>plays</v>
      </c>
      <c r="S3520" s="10">
        <f t="shared" si="327"/>
        <v>41893.450219907405</v>
      </c>
      <c r="T3520" s="10">
        <f t="shared" si="328"/>
        <v>41914.26458333333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5">
        <f t="shared" si="325"/>
        <v>72.392857142857139</v>
      </c>
      <c r="Q3521" t="str">
        <f t="shared" si="326"/>
        <v>theater</v>
      </c>
      <c r="R3521" t="str">
        <f t="shared" si="329"/>
        <v>plays</v>
      </c>
      <c r="S3521" s="10">
        <f t="shared" si="327"/>
        <v>42037.265624999993</v>
      </c>
      <c r="T3521" s="10">
        <f t="shared" si="328"/>
        <v>42067.265624999993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v>
      </c>
      <c r="P3522" s="5">
        <f t="shared" si="325"/>
        <v>95.952380952380949</v>
      </c>
      <c r="Q3522" t="str">
        <f t="shared" si="326"/>
        <v>theater</v>
      </c>
      <c r="R3522" t="str">
        <f t="shared" si="329"/>
        <v>plays</v>
      </c>
      <c r="S3522" s="10">
        <f t="shared" si="327"/>
        <v>42227.490879629629</v>
      </c>
      <c r="T3522" s="10">
        <f t="shared" si="328"/>
        <v>42253.240972222215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E3523/D3523*100</f>
        <v>169.42857142857144</v>
      </c>
      <c r="P3523" s="5">
        <f t="shared" ref="P3523:P3586" si="331">IFERROR(E3523/L3523,0)</f>
        <v>45.615384615384613</v>
      </c>
      <c r="Q3523" t="str">
        <f t="shared" ref="Q3523:Q3586" si="332">LEFT(N3523,SEARCH("/",N3523)-1)</f>
        <v>theater</v>
      </c>
      <c r="R3523" t="str">
        <f t="shared" si="329"/>
        <v>plays</v>
      </c>
      <c r="S3523" s="10">
        <f t="shared" ref="S3523:S3586" si="333">J3523/60/60/24+DATE(1970,1,1)-8/24</f>
        <v>41881.028009259258</v>
      </c>
      <c r="T3523" s="10">
        <f t="shared" ref="T3523:T3586" si="334">I3523/60/60/24+DATE(1970,1,1)-8/24</f>
        <v>41911.028009259258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100</v>
      </c>
      <c r="P3524" s="5">
        <f t="shared" si="331"/>
        <v>41.029411764705884</v>
      </c>
      <c r="Q3524" t="str">
        <f t="shared" si="332"/>
        <v>theater</v>
      </c>
      <c r="R3524" t="str">
        <f t="shared" ref="R3524:R3587" si="335">RIGHT(N3524,LEN(N3524)-SEARCH("/",N3524))</f>
        <v>plays</v>
      </c>
      <c r="S3524" s="10">
        <f t="shared" si="333"/>
        <v>42234.456550925919</v>
      </c>
      <c r="T3524" s="10">
        <f t="shared" si="334"/>
        <v>42262.087500000001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v>
      </c>
      <c r="P3525" s="5">
        <f t="shared" si="331"/>
        <v>56.825000000000003</v>
      </c>
      <c r="Q3525" t="str">
        <f t="shared" si="332"/>
        <v>theater</v>
      </c>
      <c r="R3525" t="str">
        <f t="shared" si="335"/>
        <v>plays</v>
      </c>
      <c r="S3525" s="10">
        <f t="shared" si="333"/>
        <v>42581.064212962963</v>
      </c>
      <c r="T3525" s="10">
        <f t="shared" si="334"/>
        <v>42638.624999999993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v>
      </c>
      <c r="P3526" s="5">
        <f t="shared" si="331"/>
        <v>137.24324324324326</v>
      </c>
      <c r="Q3526" t="str">
        <f t="shared" si="332"/>
        <v>theater</v>
      </c>
      <c r="R3526" t="str">
        <f t="shared" si="335"/>
        <v>plays</v>
      </c>
      <c r="S3526" s="10">
        <f t="shared" si="333"/>
        <v>41880.430243055554</v>
      </c>
      <c r="T3526" s="10">
        <f t="shared" si="334"/>
        <v>41894.833333333328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5">
        <f t="shared" si="331"/>
        <v>75.714285714285708</v>
      </c>
      <c r="Q3527" t="str">
        <f t="shared" si="332"/>
        <v>theater</v>
      </c>
      <c r="R3527" t="str">
        <f t="shared" si="335"/>
        <v>plays</v>
      </c>
      <c r="S3527" s="10">
        <f t="shared" si="333"/>
        <v>42214.362337962964</v>
      </c>
      <c r="T3527" s="10">
        <f t="shared" si="334"/>
        <v>42225.333333333336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5">
        <f t="shared" si="331"/>
        <v>99</v>
      </c>
      <c r="Q3528" t="str">
        <f t="shared" si="332"/>
        <v>theater</v>
      </c>
      <c r="R3528" t="str">
        <f t="shared" si="335"/>
        <v>plays</v>
      </c>
      <c r="S3528" s="10">
        <f t="shared" si="333"/>
        <v>42460.001979166664</v>
      </c>
      <c r="T3528" s="10">
        <f t="shared" si="334"/>
        <v>42487.915972222218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5">
        <f t="shared" si="331"/>
        <v>81.569767441860463</v>
      </c>
      <c r="Q3529" t="str">
        <f t="shared" si="332"/>
        <v>theater</v>
      </c>
      <c r="R3529" t="str">
        <f t="shared" si="335"/>
        <v>plays</v>
      </c>
      <c r="S3529" s="10">
        <f t="shared" si="333"/>
        <v>42166.689872685187</v>
      </c>
      <c r="T3529" s="10">
        <f t="shared" si="334"/>
        <v>42195.832638888889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101.15151515151514</v>
      </c>
      <c r="P3530" s="5">
        <f t="shared" si="331"/>
        <v>45.108108108108105</v>
      </c>
      <c r="Q3530" t="str">
        <f t="shared" si="332"/>
        <v>theater</v>
      </c>
      <c r="R3530" t="str">
        <f t="shared" si="335"/>
        <v>plays</v>
      </c>
      <c r="S3530" s="10">
        <f t="shared" si="333"/>
        <v>42733.168032407404</v>
      </c>
      <c r="T3530" s="10">
        <f t="shared" si="334"/>
        <v>42753.168032407404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5">
        <f t="shared" si="331"/>
        <v>36.666666666666664</v>
      </c>
      <c r="Q3531" t="str">
        <f t="shared" si="332"/>
        <v>theater</v>
      </c>
      <c r="R3531" t="str">
        <f t="shared" si="335"/>
        <v>plays</v>
      </c>
      <c r="S3531" s="10">
        <f t="shared" si="333"/>
        <v>42177.428449074076</v>
      </c>
      <c r="T3531" s="10">
        <f t="shared" si="334"/>
        <v>42197.708333333336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100</v>
      </c>
      <c r="P3532" s="5">
        <f t="shared" si="331"/>
        <v>125</v>
      </c>
      <c r="Q3532" t="str">
        <f t="shared" si="332"/>
        <v>theater</v>
      </c>
      <c r="R3532" t="str">
        <f t="shared" si="335"/>
        <v>plays</v>
      </c>
      <c r="S3532" s="10">
        <f t="shared" si="333"/>
        <v>42442.29001157407</v>
      </c>
      <c r="T3532" s="10">
        <f t="shared" si="334"/>
        <v>42470.499999999993</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5">
        <f t="shared" si="331"/>
        <v>49.230769230769234</v>
      </c>
      <c r="Q3533" t="str">
        <f t="shared" si="332"/>
        <v>theater</v>
      </c>
      <c r="R3533" t="str">
        <f t="shared" si="335"/>
        <v>plays</v>
      </c>
      <c r="S3533" s="10">
        <f t="shared" si="333"/>
        <v>42521.32099537037</v>
      </c>
      <c r="T3533" s="10">
        <f t="shared" si="334"/>
        <v>42551.32099537037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5">
        <f t="shared" si="331"/>
        <v>42.296296296296298</v>
      </c>
      <c r="Q3534" t="str">
        <f t="shared" si="332"/>
        <v>theater</v>
      </c>
      <c r="R3534" t="str">
        <f t="shared" si="335"/>
        <v>plays</v>
      </c>
      <c r="S3534" s="10">
        <f t="shared" si="333"/>
        <v>41884.266516203701</v>
      </c>
      <c r="T3534" s="10">
        <f t="shared" si="334"/>
        <v>41899.832638888889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5">
        <f t="shared" si="331"/>
        <v>78.875</v>
      </c>
      <c r="Q3535" t="str">
        <f t="shared" si="332"/>
        <v>theater</v>
      </c>
      <c r="R3535" t="str">
        <f t="shared" si="335"/>
        <v>plays</v>
      </c>
      <c r="S3535" s="10">
        <f t="shared" si="333"/>
        <v>42289.427858796298</v>
      </c>
      <c r="T3535" s="10">
        <f t="shared" si="334"/>
        <v>42319.469525462955</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156.20000000000002</v>
      </c>
      <c r="P3536" s="5">
        <f t="shared" si="331"/>
        <v>38.284313725490193</v>
      </c>
      <c r="Q3536" t="str">
        <f t="shared" si="332"/>
        <v>theater</v>
      </c>
      <c r="R3536" t="str">
        <f t="shared" si="335"/>
        <v>plays</v>
      </c>
      <c r="S3536" s="10">
        <f t="shared" si="333"/>
        <v>42243.291932870365</v>
      </c>
      <c r="T3536" s="10">
        <f t="shared" si="334"/>
        <v>42278.291932870365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v>
      </c>
      <c r="P3537" s="5">
        <f t="shared" si="331"/>
        <v>44.847826086956523</v>
      </c>
      <c r="Q3537" t="str">
        <f t="shared" si="332"/>
        <v>theater</v>
      </c>
      <c r="R3537" t="str">
        <f t="shared" si="335"/>
        <v>plays</v>
      </c>
      <c r="S3537" s="10">
        <f t="shared" si="333"/>
        <v>42248.306828703695</v>
      </c>
      <c r="T3537" s="10">
        <f t="shared" si="334"/>
        <v>42279.416666666664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5">
        <f t="shared" si="331"/>
        <v>13.529411764705882</v>
      </c>
      <c r="Q3538" t="str">
        <f t="shared" si="332"/>
        <v>theater</v>
      </c>
      <c r="R3538" t="str">
        <f t="shared" si="335"/>
        <v>plays</v>
      </c>
      <c r="S3538" s="10">
        <f t="shared" si="333"/>
        <v>42328.393807870372</v>
      </c>
      <c r="T3538" s="10">
        <f t="shared" si="334"/>
        <v>42358.165972222218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180.44444444444446</v>
      </c>
      <c r="P3539" s="5">
        <f t="shared" si="331"/>
        <v>43.5</v>
      </c>
      <c r="Q3539" t="str">
        <f t="shared" si="332"/>
        <v>theater</v>
      </c>
      <c r="R3539" t="str">
        <f t="shared" si="335"/>
        <v>plays</v>
      </c>
      <c r="S3539" s="10">
        <f t="shared" si="333"/>
        <v>41923.021018518513</v>
      </c>
      <c r="T3539" s="10">
        <f t="shared" si="334"/>
        <v>41959.999305555553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128.44999999999999</v>
      </c>
      <c r="P3540" s="5">
        <f t="shared" si="331"/>
        <v>30.951807228915662</v>
      </c>
      <c r="Q3540" t="str">
        <f t="shared" si="332"/>
        <v>theater</v>
      </c>
      <c r="R3540" t="str">
        <f t="shared" si="335"/>
        <v>plays</v>
      </c>
      <c r="S3540" s="10">
        <f t="shared" si="333"/>
        <v>42571.087268518517</v>
      </c>
      <c r="T3540" s="10">
        <f t="shared" si="334"/>
        <v>42599.087268518517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119.66666666666667</v>
      </c>
      <c r="P3541" s="5">
        <f t="shared" si="331"/>
        <v>55.230769230769234</v>
      </c>
      <c r="Q3541" t="str">
        <f t="shared" si="332"/>
        <v>theater</v>
      </c>
      <c r="R3541" t="str">
        <f t="shared" si="335"/>
        <v>plays</v>
      </c>
      <c r="S3541" s="10">
        <f t="shared" si="333"/>
        <v>42600.422708333332</v>
      </c>
      <c r="T3541" s="10">
        <f t="shared" si="334"/>
        <v>42621.422708333332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5">
        <f t="shared" si="331"/>
        <v>46.125</v>
      </c>
      <c r="Q3542" t="str">
        <f t="shared" si="332"/>
        <v>theater</v>
      </c>
      <c r="R3542" t="str">
        <f t="shared" si="335"/>
        <v>plays</v>
      </c>
      <c r="S3542" s="10">
        <f t="shared" si="333"/>
        <v>42516.670034722221</v>
      </c>
      <c r="T3542" s="10">
        <f t="shared" si="334"/>
        <v>42546.670034722221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5">
        <f t="shared" si="331"/>
        <v>39.375</v>
      </c>
      <c r="Q3543" t="str">
        <f t="shared" si="332"/>
        <v>theater</v>
      </c>
      <c r="R3543" t="str">
        <f t="shared" si="335"/>
        <v>plays</v>
      </c>
      <c r="S3543" s="10">
        <f t="shared" si="333"/>
        <v>42222.396701388883</v>
      </c>
      <c r="T3543" s="10">
        <f t="shared" si="334"/>
        <v>42247.396701388883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102.23636363636363</v>
      </c>
      <c r="P3544" s="5">
        <f t="shared" si="331"/>
        <v>66.152941176470591</v>
      </c>
      <c r="Q3544" t="str">
        <f t="shared" si="332"/>
        <v>theater</v>
      </c>
      <c r="R3544" t="str">
        <f t="shared" si="335"/>
        <v>plays</v>
      </c>
      <c r="S3544" s="10">
        <f t="shared" si="333"/>
        <v>41829.266458333332</v>
      </c>
      <c r="T3544" s="10">
        <f t="shared" si="334"/>
        <v>41889.266458333332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5">
        <f t="shared" si="331"/>
        <v>54.137931034482762</v>
      </c>
      <c r="Q3545" t="str">
        <f t="shared" si="332"/>
        <v>theater</v>
      </c>
      <c r="R3545" t="str">
        <f t="shared" si="335"/>
        <v>plays</v>
      </c>
      <c r="S3545" s="10">
        <f t="shared" si="333"/>
        <v>42150.421979166662</v>
      </c>
      <c r="T3545" s="10">
        <f t="shared" si="334"/>
        <v>42180.421979166662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100</v>
      </c>
      <c r="P3546" s="5">
        <f t="shared" si="331"/>
        <v>104.16666666666667</v>
      </c>
      <c r="Q3546" t="str">
        <f t="shared" si="332"/>
        <v>theater</v>
      </c>
      <c r="R3546" t="str">
        <f t="shared" si="335"/>
        <v>plays</v>
      </c>
      <c r="S3546" s="10">
        <f t="shared" si="333"/>
        <v>42040.498344907406</v>
      </c>
      <c r="T3546" s="10">
        <f t="shared" si="334"/>
        <v>42070.498344907406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5">
        <f t="shared" si="331"/>
        <v>31.375</v>
      </c>
      <c r="Q3547" t="str">
        <f t="shared" si="332"/>
        <v>theater</v>
      </c>
      <c r="R3547" t="str">
        <f t="shared" si="335"/>
        <v>plays</v>
      </c>
      <c r="S3547" s="10">
        <f t="shared" si="333"/>
        <v>42075.474062499998</v>
      </c>
      <c r="T3547" s="10">
        <f t="shared" si="334"/>
        <v>42105.474062499998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5">
        <f t="shared" si="331"/>
        <v>59.210526315789473</v>
      </c>
      <c r="Q3548" t="str">
        <f t="shared" si="332"/>
        <v>theater</v>
      </c>
      <c r="R3548" t="str">
        <f t="shared" si="335"/>
        <v>plays</v>
      </c>
      <c r="S3548" s="10">
        <f t="shared" si="333"/>
        <v>42073.327361111107</v>
      </c>
      <c r="T3548" s="10">
        <f t="shared" si="334"/>
        <v>42094.832638888889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114.40928571428573</v>
      </c>
      <c r="P3549" s="5">
        <f t="shared" si="331"/>
        <v>119.17633928571429</v>
      </c>
      <c r="Q3549" t="str">
        <f t="shared" si="332"/>
        <v>theater</v>
      </c>
      <c r="R3549" t="str">
        <f t="shared" si="335"/>
        <v>plays</v>
      </c>
      <c r="S3549" s="10">
        <f t="shared" si="333"/>
        <v>42479.745381944442</v>
      </c>
      <c r="T3549" s="10">
        <f t="shared" si="334"/>
        <v>42503.832638888889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5">
        <f t="shared" si="331"/>
        <v>164.61538461538461</v>
      </c>
      <c r="Q3550" t="str">
        <f t="shared" si="332"/>
        <v>theater</v>
      </c>
      <c r="R3550" t="str">
        <f t="shared" si="335"/>
        <v>plays</v>
      </c>
      <c r="S3550" s="10">
        <f t="shared" si="333"/>
        <v>42411.608958333331</v>
      </c>
      <c r="T3550" s="10">
        <f t="shared" si="334"/>
        <v>42433.708333333336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5">
        <f t="shared" si="331"/>
        <v>24.285714285714285</v>
      </c>
      <c r="Q3551" t="str">
        <f t="shared" si="332"/>
        <v>theater</v>
      </c>
      <c r="R3551" t="str">
        <f t="shared" si="335"/>
        <v>plays</v>
      </c>
      <c r="S3551" s="10">
        <f t="shared" si="333"/>
        <v>42223.061030092591</v>
      </c>
      <c r="T3551" s="10">
        <f t="shared" si="334"/>
        <v>42251.061030092591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104.80000000000001</v>
      </c>
      <c r="P3552" s="5">
        <f t="shared" si="331"/>
        <v>40.9375</v>
      </c>
      <c r="Q3552" t="str">
        <f t="shared" si="332"/>
        <v>theater</v>
      </c>
      <c r="R3552" t="str">
        <f t="shared" si="335"/>
        <v>plays</v>
      </c>
      <c r="S3552" s="10">
        <f t="shared" si="333"/>
        <v>42462.560162037036</v>
      </c>
      <c r="T3552" s="10">
        <f t="shared" si="334"/>
        <v>42492.560162037036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5">
        <f t="shared" si="331"/>
        <v>61.1</v>
      </c>
      <c r="Q3553" t="str">
        <f t="shared" si="332"/>
        <v>theater</v>
      </c>
      <c r="R3553" t="str">
        <f t="shared" si="335"/>
        <v>plays</v>
      </c>
      <c r="S3553" s="10">
        <f t="shared" si="333"/>
        <v>41753.182523148142</v>
      </c>
      <c r="T3553" s="10">
        <f t="shared" si="334"/>
        <v>41781.588194444441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100</v>
      </c>
      <c r="P3554" s="5">
        <f t="shared" si="331"/>
        <v>38.65</v>
      </c>
      <c r="Q3554" t="str">
        <f t="shared" si="332"/>
        <v>theater</v>
      </c>
      <c r="R3554" t="str">
        <f t="shared" si="335"/>
        <v>plays</v>
      </c>
      <c r="S3554" s="10">
        <f t="shared" si="333"/>
        <v>41788.253749999996</v>
      </c>
      <c r="T3554" s="10">
        <f t="shared" si="334"/>
        <v>41818.253749999996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106.27272727272728</v>
      </c>
      <c r="P3555" s="5">
        <f t="shared" si="331"/>
        <v>56.20192307692308</v>
      </c>
      <c r="Q3555" t="str">
        <f t="shared" si="332"/>
        <v>theater</v>
      </c>
      <c r="R3555" t="str">
        <f t="shared" si="335"/>
        <v>plays</v>
      </c>
      <c r="S3555" s="10">
        <f t="shared" si="333"/>
        <v>42195.695370370369</v>
      </c>
      <c r="T3555" s="10">
        <f t="shared" si="334"/>
        <v>42227.666666666664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113.42219999999999</v>
      </c>
      <c r="P3556" s="5">
        <f t="shared" si="331"/>
        <v>107.00207547169811</v>
      </c>
      <c r="Q3556" t="str">
        <f t="shared" si="332"/>
        <v>theater</v>
      </c>
      <c r="R3556" t="str">
        <f t="shared" si="335"/>
        <v>plays</v>
      </c>
      <c r="S3556" s="10">
        <f t="shared" si="333"/>
        <v>42015.717118055552</v>
      </c>
      <c r="T3556" s="10">
        <f t="shared" si="334"/>
        <v>42046.374999999993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100</v>
      </c>
      <c r="P3557" s="5">
        <f t="shared" si="331"/>
        <v>171.42857142857142</v>
      </c>
      <c r="Q3557" t="str">
        <f t="shared" si="332"/>
        <v>theater</v>
      </c>
      <c r="R3557" t="str">
        <f t="shared" si="335"/>
        <v>plays</v>
      </c>
      <c r="S3557" s="10">
        <f t="shared" si="333"/>
        <v>42661.108726851853</v>
      </c>
      <c r="T3557" s="10">
        <f t="shared" si="334"/>
        <v>42691.15039351851</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100.45454545454547</v>
      </c>
      <c r="P3558" s="5">
        <f t="shared" si="331"/>
        <v>110.5</v>
      </c>
      <c r="Q3558" t="str">
        <f t="shared" si="332"/>
        <v>theater</v>
      </c>
      <c r="R3558" t="str">
        <f t="shared" si="335"/>
        <v>plays</v>
      </c>
      <c r="S3558" s="10">
        <f t="shared" si="333"/>
        <v>41808.316249999996</v>
      </c>
      <c r="T3558" s="10">
        <f t="shared" si="334"/>
        <v>41868.316249999996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5">
        <f t="shared" si="331"/>
        <v>179.27598566308242</v>
      </c>
      <c r="Q3559" t="str">
        <f t="shared" si="332"/>
        <v>theater</v>
      </c>
      <c r="R3559" t="str">
        <f t="shared" si="335"/>
        <v>plays</v>
      </c>
      <c r="S3559" s="10">
        <f t="shared" si="333"/>
        <v>41729.943414351852</v>
      </c>
      <c r="T3559" s="10">
        <f t="shared" si="334"/>
        <v>41763.943414351852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5">
        <f t="shared" si="331"/>
        <v>22.90909090909091</v>
      </c>
      <c r="Q3560" t="str">
        <f t="shared" si="332"/>
        <v>theater</v>
      </c>
      <c r="R3560" t="str">
        <f t="shared" si="335"/>
        <v>plays</v>
      </c>
      <c r="S3560" s="10">
        <f t="shared" si="333"/>
        <v>42139.483506944445</v>
      </c>
      <c r="T3560" s="10">
        <f t="shared" si="334"/>
        <v>42181.541666666664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5">
        <f t="shared" si="331"/>
        <v>43.125</v>
      </c>
      <c r="Q3561" t="str">
        <f t="shared" si="332"/>
        <v>theater</v>
      </c>
      <c r="R3561" t="str">
        <f t="shared" si="335"/>
        <v>plays</v>
      </c>
      <c r="S3561" s="10">
        <f t="shared" si="333"/>
        <v>42193.762824074067</v>
      </c>
      <c r="T3561" s="10">
        <f t="shared" si="334"/>
        <v>42216.040277777771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5">
        <f t="shared" si="331"/>
        <v>46.891891891891895</v>
      </c>
      <c r="Q3562" t="str">
        <f t="shared" si="332"/>
        <v>theater</v>
      </c>
      <c r="R3562" t="str">
        <f t="shared" si="335"/>
        <v>plays</v>
      </c>
      <c r="S3562" s="10">
        <f t="shared" si="333"/>
        <v>42115.556319444448</v>
      </c>
      <c r="T3562" s="10">
        <f t="shared" si="334"/>
        <v>42150.781249999993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5">
        <f t="shared" si="331"/>
        <v>47.407407407407405</v>
      </c>
      <c r="Q3563" t="str">
        <f t="shared" si="332"/>
        <v>theater</v>
      </c>
      <c r="R3563" t="str">
        <f t="shared" si="335"/>
        <v>plays</v>
      </c>
      <c r="S3563" s="10">
        <f t="shared" si="333"/>
        <v>42203.346967592595</v>
      </c>
      <c r="T3563" s="10">
        <f t="shared" si="334"/>
        <v>42221.441666666658</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5">
        <f t="shared" si="331"/>
        <v>15.129032258064516</v>
      </c>
      <c r="Q3564" t="str">
        <f t="shared" si="332"/>
        <v>theater</v>
      </c>
      <c r="R3564" t="str">
        <f t="shared" si="335"/>
        <v>plays</v>
      </c>
      <c r="S3564" s="10">
        <f t="shared" si="333"/>
        <v>42433.428553240738</v>
      </c>
      <c r="T3564" s="10">
        <f t="shared" si="334"/>
        <v>42442.583333333336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5">
        <f t="shared" si="331"/>
        <v>21.098000000000003</v>
      </c>
      <c r="Q3565" t="str">
        <f t="shared" si="332"/>
        <v>theater</v>
      </c>
      <c r="R3565" t="str">
        <f t="shared" si="335"/>
        <v>plays</v>
      </c>
      <c r="S3565" s="10">
        <f t="shared" si="333"/>
        <v>42555.33861111111</v>
      </c>
      <c r="T3565" s="10">
        <f t="shared" si="334"/>
        <v>42583.458333333336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5">
        <f t="shared" si="331"/>
        <v>59.117647058823529</v>
      </c>
      <c r="Q3566" t="str">
        <f t="shared" si="332"/>
        <v>theater</v>
      </c>
      <c r="R3566" t="str">
        <f t="shared" si="335"/>
        <v>plays</v>
      </c>
      <c r="S3566" s="10">
        <f t="shared" si="333"/>
        <v>42236.289918981485</v>
      </c>
      <c r="T3566" s="10">
        <f t="shared" si="334"/>
        <v>42282.333333333336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130.55555555555557</v>
      </c>
      <c r="P3567" s="5">
        <f t="shared" si="331"/>
        <v>97.916666666666671</v>
      </c>
      <c r="Q3567" t="str">
        <f t="shared" si="332"/>
        <v>theater</v>
      </c>
      <c r="R3567" t="str">
        <f t="shared" si="335"/>
        <v>plays</v>
      </c>
      <c r="S3567" s="10">
        <f t="shared" si="333"/>
        <v>41974.409814814811</v>
      </c>
      <c r="T3567" s="10">
        <f t="shared" si="334"/>
        <v>42004.409814814811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5">
        <f t="shared" si="331"/>
        <v>55.131578947368418</v>
      </c>
      <c r="Q3568" t="str">
        <f t="shared" si="332"/>
        <v>theater</v>
      </c>
      <c r="R3568" t="str">
        <f t="shared" si="335"/>
        <v>plays</v>
      </c>
      <c r="S3568" s="10">
        <f t="shared" si="333"/>
        <v>41997.174571759257</v>
      </c>
      <c r="T3568" s="10">
        <f t="shared" si="334"/>
        <v>42027.174571759257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5">
        <f t="shared" si="331"/>
        <v>26.536585365853657</v>
      </c>
      <c r="Q3569" t="str">
        <f t="shared" si="332"/>
        <v>theater</v>
      </c>
      <c r="R3569" t="str">
        <f t="shared" si="335"/>
        <v>plays</v>
      </c>
      <c r="S3569" s="10">
        <f t="shared" si="333"/>
        <v>42135.477361111109</v>
      </c>
      <c r="T3569" s="10">
        <f t="shared" si="334"/>
        <v>42165.477361111109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5">
        <f t="shared" si="331"/>
        <v>58.421052631578945</v>
      </c>
      <c r="Q3570" t="str">
        <f t="shared" si="332"/>
        <v>theater</v>
      </c>
      <c r="R3570" t="str">
        <f t="shared" si="335"/>
        <v>plays</v>
      </c>
      <c r="S3570" s="10">
        <f t="shared" si="333"/>
        <v>41869.407337962963</v>
      </c>
      <c r="T3570" s="10">
        <f t="shared" si="334"/>
        <v>41899.407337962963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5">
        <f t="shared" si="331"/>
        <v>122.53658536585365</v>
      </c>
      <c r="Q3571" t="str">
        <f t="shared" si="332"/>
        <v>theater</v>
      </c>
      <c r="R3571" t="str">
        <f t="shared" si="335"/>
        <v>plays</v>
      </c>
      <c r="S3571" s="10">
        <f t="shared" si="333"/>
        <v>41982.355277777773</v>
      </c>
      <c r="T3571" s="10">
        <f t="shared" si="334"/>
        <v>42012.355277777773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5">
        <f t="shared" si="331"/>
        <v>87.961538461538467</v>
      </c>
      <c r="Q3572" t="str">
        <f t="shared" si="332"/>
        <v>theater</v>
      </c>
      <c r="R3572" t="str">
        <f t="shared" si="335"/>
        <v>plays</v>
      </c>
      <c r="S3572" s="10">
        <f t="shared" si="333"/>
        <v>41975.998645833337</v>
      </c>
      <c r="T3572" s="10">
        <f t="shared" si="334"/>
        <v>42003.958333333336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5">
        <f t="shared" si="331"/>
        <v>73.239999999999995</v>
      </c>
      <c r="Q3573" t="str">
        <f t="shared" si="332"/>
        <v>theater</v>
      </c>
      <c r="R3573" t="str">
        <f t="shared" si="335"/>
        <v>plays</v>
      </c>
      <c r="S3573" s="10">
        <f t="shared" si="333"/>
        <v>41912.525613425925</v>
      </c>
      <c r="T3573" s="10">
        <f t="shared" si="334"/>
        <v>41942.525613425925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100</v>
      </c>
      <c r="P3574" s="5">
        <f t="shared" si="331"/>
        <v>55.555555555555557</v>
      </c>
      <c r="Q3574" t="str">
        <f t="shared" si="332"/>
        <v>theater</v>
      </c>
      <c r="R3574" t="str">
        <f t="shared" si="335"/>
        <v>plays</v>
      </c>
      <c r="S3574" s="10">
        <f t="shared" si="333"/>
        <v>42146.23706018518</v>
      </c>
      <c r="T3574" s="10">
        <f t="shared" si="334"/>
        <v>42176.23706018518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5">
        <f t="shared" si="331"/>
        <v>39.53846153846154</v>
      </c>
      <c r="Q3575" t="str">
        <f t="shared" si="332"/>
        <v>theater</v>
      </c>
      <c r="R3575" t="str">
        <f t="shared" si="335"/>
        <v>plays</v>
      </c>
      <c r="S3575" s="10">
        <f t="shared" si="333"/>
        <v>41921.042199074072</v>
      </c>
      <c r="T3575" s="10">
        <f t="shared" si="334"/>
        <v>41951.083865740737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5">
        <f t="shared" si="331"/>
        <v>136.77777777777777</v>
      </c>
      <c r="Q3576" t="str">
        <f t="shared" si="332"/>
        <v>theater</v>
      </c>
      <c r="R3576" t="str">
        <f t="shared" si="335"/>
        <v>plays</v>
      </c>
      <c r="S3576" s="10">
        <f t="shared" si="333"/>
        <v>41926.609351851846</v>
      </c>
      <c r="T3576" s="10">
        <f t="shared" si="334"/>
        <v>41956.651018518511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5">
        <f t="shared" si="331"/>
        <v>99.343137254901961</v>
      </c>
      <c r="Q3577" t="str">
        <f t="shared" si="332"/>
        <v>theater</v>
      </c>
      <c r="R3577" t="str">
        <f t="shared" si="335"/>
        <v>plays</v>
      </c>
      <c r="S3577" s="10">
        <f t="shared" si="333"/>
        <v>42561.450543981475</v>
      </c>
      <c r="T3577" s="10">
        <f t="shared" si="334"/>
        <v>42592.832638888889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100</v>
      </c>
      <c r="P3578" s="5">
        <f t="shared" si="331"/>
        <v>20</v>
      </c>
      <c r="Q3578" t="str">
        <f t="shared" si="332"/>
        <v>theater</v>
      </c>
      <c r="R3578" t="str">
        <f t="shared" si="335"/>
        <v>plays</v>
      </c>
      <c r="S3578" s="10">
        <f t="shared" si="333"/>
        <v>42649.215902777774</v>
      </c>
      <c r="T3578" s="10">
        <f t="shared" si="334"/>
        <v>42709.257569444446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130</v>
      </c>
      <c r="P3579" s="5">
        <f t="shared" si="331"/>
        <v>28.888888888888889</v>
      </c>
      <c r="Q3579" t="str">
        <f t="shared" si="332"/>
        <v>theater</v>
      </c>
      <c r="R3579" t="str">
        <f t="shared" si="335"/>
        <v>plays</v>
      </c>
      <c r="S3579" s="10">
        <f t="shared" si="333"/>
        <v>42093.453506944446</v>
      </c>
      <c r="T3579" s="10">
        <f t="shared" si="334"/>
        <v>42119.936111111114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100.01333333333334</v>
      </c>
      <c r="P3580" s="5">
        <f t="shared" si="331"/>
        <v>40.545945945945945</v>
      </c>
      <c r="Q3580" t="str">
        <f t="shared" si="332"/>
        <v>theater</v>
      </c>
      <c r="R3580" t="str">
        <f t="shared" si="335"/>
        <v>plays</v>
      </c>
      <c r="S3580" s="10">
        <f t="shared" si="333"/>
        <v>42460.400196759256</v>
      </c>
      <c r="T3580" s="10">
        <f t="shared" si="334"/>
        <v>42490.400196759256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100</v>
      </c>
      <c r="P3581" s="5">
        <f t="shared" si="331"/>
        <v>35.714285714285715</v>
      </c>
      <c r="Q3581" t="str">
        <f t="shared" si="332"/>
        <v>theater</v>
      </c>
      <c r="R3581" t="str">
        <f t="shared" si="335"/>
        <v>plays</v>
      </c>
      <c r="S3581" s="10">
        <f t="shared" si="333"/>
        <v>42430.428888888891</v>
      </c>
      <c r="T3581" s="10">
        <f t="shared" si="334"/>
        <v>42460.38722222222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113.88888888888889</v>
      </c>
      <c r="P3582" s="5">
        <f t="shared" si="331"/>
        <v>37.962962962962962</v>
      </c>
      <c r="Q3582" t="str">
        <f t="shared" si="332"/>
        <v>theater</v>
      </c>
      <c r="R3582" t="str">
        <f t="shared" si="335"/>
        <v>plays</v>
      </c>
      <c r="S3582" s="10">
        <f t="shared" si="333"/>
        <v>42025.842847222222</v>
      </c>
      <c r="T3582" s="10">
        <f t="shared" si="334"/>
        <v>42063.874305555553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100</v>
      </c>
      <c r="P3583" s="5">
        <f t="shared" si="331"/>
        <v>33.333333333333336</v>
      </c>
      <c r="Q3583" t="str">
        <f t="shared" si="332"/>
        <v>theater</v>
      </c>
      <c r="R3583" t="str">
        <f t="shared" si="335"/>
        <v>plays</v>
      </c>
      <c r="S3583" s="10">
        <f t="shared" si="333"/>
        <v>41836.13784722222</v>
      </c>
      <c r="T3583" s="10">
        <f t="shared" si="334"/>
        <v>41850.13784722222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5">
        <f t="shared" si="331"/>
        <v>58.571428571428569</v>
      </c>
      <c r="Q3584" t="str">
        <f t="shared" si="332"/>
        <v>theater</v>
      </c>
      <c r="R3584" t="str">
        <f t="shared" si="335"/>
        <v>plays</v>
      </c>
      <c r="S3584" s="10">
        <f t="shared" si="333"/>
        <v>42450.762523148143</v>
      </c>
      <c r="T3584" s="10">
        <f t="shared" si="334"/>
        <v>42464.762523148143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5">
        <f t="shared" si="331"/>
        <v>135.625</v>
      </c>
      <c r="Q3585" t="str">
        <f t="shared" si="332"/>
        <v>theater</v>
      </c>
      <c r="R3585" t="str">
        <f t="shared" si="335"/>
        <v>plays</v>
      </c>
      <c r="S3585" s="10">
        <f t="shared" si="333"/>
        <v>42418.092650462961</v>
      </c>
      <c r="T3585" s="10">
        <f t="shared" si="334"/>
        <v>42478.050983796296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5">
        <f t="shared" si="331"/>
        <v>30.9375</v>
      </c>
      <c r="Q3586" t="str">
        <f t="shared" si="332"/>
        <v>theater</v>
      </c>
      <c r="R3586" t="str">
        <f t="shared" si="335"/>
        <v>plays</v>
      </c>
      <c r="S3586" s="10">
        <f t="shared" si="333"/>
        <v>42167.983148148145</v>
      </c>
      <c r="T3586" s="10">
        <f t="shared" si="334"/>
        <v>42197.983148148145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E3587/D3587*100</f>
        <v>119.11764705882352</v>
      </c>
      <c r="P3587" s="5">
        <f t="shared" ref="P3587:P3650" si="337">IFERROR(E3587/L3587,0)</f>
        <v>176.08695652173913</v>
      </c>
      <c r="Q3587" t="str">
        <f t="shared" ref="Q3587:Q3650" si="338">LEFT(N3587,SEARCH("/",N3587)-1)</f>
        <v>theater</v>
      </c>
      <c r="R3587" t="str">
        <f t="shared" si="335"/>
        <v>plays</v>
      </c>
      <c r="S3587" s="10">
        <f t="shared" ref="S3587:S3650" si="339">J3587/60/60/24+DATE(1970,1,1)-8/24</f>
        <v>41964.382986111108</v>
      </c>
      <c r="T3587" s="10">
        <f t="shared" ref="T3587:T3650" si="340">I3587/60/60/24+DATE(1970,1,1)-8/24</f>
        <v>41994.382986111108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109.42666666666668</v>
      </c>
      <c r="P3588" s="5">
        <f t="shared" si="337"/>
        <v>151.9814814814815</v>
      </c>
      <c r="Q3588" t="str">
        <f t="shared" si="338"/>
        <v>theater</v>
      </c>
      <c r="R3588" t="str">
        <f t="shared" ref="R3588:R3651" si="341">RIGHT(N3588,LEN(N3588)-SEARCH("/",N3588))</f>
        <v>plays</v>
      </c>
      <c r="S3588" s="10">
        <f t="shared" si="339"/>
        <v>42576.364236111105</v>
      </c>
      <c r="T3588" s="10">
        <f t="shared" si="340"/>
        <v>42636.364236111105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5">
        <f t="shared" si="337"/>
        <v>22.607142857142858</v>
      </c>
      <c r="Q3589" t="str">
        <f t="shared" si="338"/>
        <v>theater</v>
      </c>
      <c r="R3589" t="str">
        <f t="shared" si="341"/>
        <v>plays</v>
      </c>
      <c r="S3589" s="10">
        <f t="shared" si="339"/>
        <v>42503.206643518519</v>
      </c>
      <c r="T3589" s="10">
        <f t="shared" si="340"/>
        <v>42548.458333333336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5">
        <f t="shared" si="337"/>
        <v>18.272727272727273</v>
      </c>
      <c r="Q3590" t="str">
        <f t="shared" si="338"/>
        <v>theater</v>
      </c>
      <c r="R3590" t="str">
        <f t="shared" si="341"/>
        <v>plays</v>
      </c>
      <c r="S3590" s="10">
        <f t="shared" si="339"/>
        <v>42101.495486111111</v>
      </c>
      <c r="T3590" s="10">
        <f t="shared" si="340"/>
        <v>42123.624999999993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5">
        <f t="shared" si="337"/>
        <v>82.258064516129039</v>
      </c>
      <c r="Q3591" t="str">
        <f t="shared" si="338"/>
        <v>theater</v>
      </c>
      <c r="R3591" t="str">
        <f t="shared" si="341"/>
        <v>plays</v>
      </c>
      <c r="S3591" s="10">
        <f t="shared" si="339"/>
        <v>42125.314201388886</v>
      </c>
      <c r="T3591" s="10">
        <f t="shared" si="340"/>
        <v>42150.314201388886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5">
        <f t="shared" si="337"/>
        <v>68.534246575342465</v>
      </c>
      <c r="Q3592" t="str">
        <f t="shared" si="338"/>
        <v>theater</v>
      </c>
      <c r="R3592" t="str">
        <f t="shared" si="341"/>
        <v>plays</v>
      </c>
      <c r="S3592" s="10">
        <f t="shared" si="339"/>
        <v>41902.000393518516</v>
      </c>
      <c r="T3592" s="10">
        <f t="shared" si="340"/>
        <v>41932.000393518516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5">
        <f t="shared" si="337"/>
        <v>68.055555555555557</v>
      </c>
      <c r="Q3593" t="str">
        <f t="shared" si="338"/>
        <v>theater</v>
      </c>
      <c r="R3593" t="str">
        <f t="shared" si="341"/>
        <v>plays</v>
      </c>
      <c r="S3593" s="10">
        <f t="shared" si="339"/>
        <v>42003.61509259259</v>
      </c>
      <c r="T3593" s="10">
        <f t="shared" si="340"/>
        <v>42027.874305555553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5">
        <f t="shared" si="337"/>
        <v>72.714285714285708</v>
      </c>
      <c r="Q3594" t="str">
        <f t="shared" si="338"/>
        <v>theater</v>
      </c>
      <c r="R3594" t="str">
        <f t="shared" si="341"/>
        <v>plays</v>
      </c>
      <c r="S3594" s="10">
        <f t="shared" si="339"/>
        <v>41988.496608796289</v>
      </c>
      <c r="T3594" s="10">
        <f t="shared" si="340"/>
        <v>42045.874305555553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5">
        <f t="shared" si="337"/>
        <v>77.186046511627907</v>
      </c>
      <c r="Q3595" t="str">
        <f t="shared" si="338"/>
        <v>theater</v>
      </c>
      <c r="R3595" t="str">
        <f t="shared" si="341"/>
        <v>plays</v>
      </c>
      <c r="S3595" s="10">
        <f t="shared" si="339"/>
        <v>41974.565266203703</v>
      </c>
      <c r="T3595" s="10">
        <f t="shared" si="340"/>
        <v>42009.518055555549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5">
        <f t="shared" si="337"/>
        <v>55.972222222222221</v>
      </c>
      <c r="Q3596" t="str">
        <f t="shared" si="338"/>
        <v>theater</v>
      </c>
      <c r="R3596" t="str">
        <f t="shared" si="341"/>
        <v>plays</v>
      </c>
      <c r="S3596" s="10">
        <f t="shared" si="339"/>
        <v>42591.733587962961</v>
      </c>
      <c r="T3596" s="10">
        <f t="shared" si="340"/>
        <v>42616.733587962961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v>
      </c>
      <c r="P3597" s="5">
        <f t="shared" si="337"/>
        <v>49.693548387096776</v>
      </c>
      <c r="Q3597" t="str">
        <f t="shared" si="338"/>
        <v>theater</v>
      </c>
      <c r="R3597" t="str">
        <f t="shared" si="341"/>
        <v>plays</v>
      </c>
      <c r="S3597" s="10">
        <f t="shared" si="339"/>
        <v>42049.675034722219</v>
      </c>
      <c r="T3597" s="10">
        <f t="shared" si="340"/>
        <v>42075.957638888889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107.72727272727273</v>
      </c>
      <c r="P3598" s="5">
        <f t="shared" si="337"/>
        <v>79</v>
      </c>
      <c r="Q3598" t="str">
        <f t="shared" si="338"/>
        <v>theater</v>
      </c>
      <c r="R3598" t="str">
        <f t="shared" si="341"/>
        <v>plays</v>
      </c>
      <c r="S3598" s="10">
        <f t="shared" si="339"/>
        <v>41856.381736111107</v>
      </c>
      <c r="T3598" s="10">
        <f t="shared" si="340"/>
        <v>41877.381736111107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102.60000000000001</v>
      </c>
      <c r="P3599" s="5">
        <f t="shared" si="337"/>
        <v>77.727272727272734</v>
      </c>
      <c r="Q3599" t="str">
        <f t="shared" si="338"/>
        <v>theater</v>
      </c>
      <c r="R3599" t="str">
        <f t="shared" si="341"/>
        <v>plays</v>
      </c>
      <c r="S3599" s="10">
        <f t="shared" si="339"/>
        <v>42417.252199074072</v>
      </c>
      <c r="T3599" s="10">
        <f t="shared" si="340"/>
        <v>42431.915972222218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5">
        <f t="shared" si="337"/>
        <v>40.777777777777779</v>
      </c>
      <c r="Q3600" t="str">
        <f t="shared" si="338"/>
        <v>theater</v>
      </c>
      <c r="R3600" t="str">
        <f t="shared" si="341"/>
        <v>plays</v>
      </c>
      <c r="S3600" s="10">
        <f t="shared" si="339"/>
        <v>41866.465532407405</v>
      </c>
      <c r="T3600" s="10">
        <f t="shared" si="340"/>
        <v>41884.874305555553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5">
        <f t="shared" si="337"/>
        <v>59.411764705882355</v>
      </c>
      <c r="Q3601" t="str">
        <f t="shared" si="338"/>
        <v>theater</v>
      </c>
      <c r="R3601" t="str">
        <f t="shared" si="341"/>
        <v>plays</v>
      </c>
      <c r="S3601" s="10">
        <f t="shared" si="339"/>
        <v>42220.461539351854</v>
      </c>
      <c r="T3601" s="10">
        <f t="shared" si="340"/>
        <v>42245.666666666664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130</v>
      </c>
      <c r="P3602" s="5">
        <f t="shared" si="337"/>
        <v>3.25</v>
      </c>
      <c r="Q3602" t="str">
        <f t="shared" si="338"/>
        <v>theater</v>
      </c>
      <c r="R3602" t="str">
        <f t="shared" si="341"/>
        <v>plays</v>
      </c>
      <c r="S3602" s="10">
        <f t="shared" si="339"/>
        <v>42628.515787037039</v>
      </c>
      <c r="T3602" s="10">
        <f t="shared" si="340"/>
        <v>42656.515787037039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5">
        <f t="shared" si="337"/>
        <v>39.377358490566039</v>
      </c>
      <c r="Q3603" t="str">
        <f t="shared" si="338"/>
        <v>theater</v>
      </c>
      <c r="R3603" t="str">
        <f t="shared" si="341"/>
        <v>plays</v>
      </c>
      <c r="S3603" s="10">
        <f t="shared" si="339"/>
        <v>41990.665300925924</v>
      </c>
      <c r="T3603" s="10">
        <f t="shared" si="340"/>
        <v>42020.665300925924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100.05</v>
      </c>
      <c r="P3604" s="5">
        <f t="shared" si="337"/>
        <v>81.673469387755105</v>
      </c>
      <c r="Q3604" t="str">
        <f t="shared" si="338"/>
        <v>theater</v>
      </c>
      <c r="R3604" t="str">
        <f t="shared" si="341"/>
        <v>plays</v>
      </c>
      <c r="S3604" s="10">
        <f t="shared" si="339"/>
        <v>42447.56109953703</v>
      </c>
      <c r="T3604" s="10">
        <f t="shared" si="340"/>
        <v>42507.56109953703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170.66666666666669</v>
      </c>
      <c r="P3605" s="5">
        <f t="shared" si="337"/>
        <v>44.912280701754383</v>
      </c>
      <c r="Q3605" t="str">
        <f t="shared" si="338"/>
        <v>theater</v>
      </c>
      <c r="R3605" t="str">
        <f t="shared" si="341"/>
        <v>plays</v>
      </c>
      <c r="S3605" s="10">
        <f t="shared" si="339"/>
        <v>42283.531018518515</v>
      </c>
      <c r="T3605" s="10">
        <f t="shared" si="340"/>
        <v>42313.572685185187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5">
        <f t="shared" si="337"/>
        <v>49.05797101449275</v>
      </c>
      <c r="Q3606" t="str">
        <f t="shared" si="338"/>
        <v>theater</v>
      </c>
      <c r="R3606" t="str">
        <f t="shared" si="341"/>
        <v>plays</v>
      </c>
      <c r="S3606" s="10">
        <f t="shared" si="339"/>
        <v>42482.68236111111</v>
      </c>
      <c r="T3606" s="10">
        <f t="shared" si="340"/>
        <v>42488.957638888889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5">
        <f t="shared" si="337"/>
        <v>30.666666666666668</v>
      </c>
      <c r="Q3607" t="str">
        <f t="shared" si="338"/>
        <v>theater</v>
      </c>
      <c r="R3607" t="str">
        <f t="shared" si="341"/>
        <v>plays</v>
      </c>
      <c r="S3607" s="10">
        <f t="shared" si="339"/>
        <v>42383.459791666661</v>
      </c>
      <c r="T3607" s="10">
        <f t="shared" si="340"/>
        <v>42413.459791666661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130.26666666666665</v>
      </c>
      <c r="P3608" s="5">
        <f t="shared" si="337"/>
        <v>61.0625</v>
      </c>
      <c r="Q3608" t="str">
        <f t="shared" si="338"/>
        <v>theater</v>
      </c>
      <c r="R3608" t="str">
        <f t="shared" si="341"/>
        <v>plays</v>
      </c>
      <c r="S3608" s="10">
        <f t="shared" si="339"/>
        <v>42566.271493055552</v>
      </c>
      <c r="T3608" s="10">
        <f t="shared" si="340"/>
        <v>42596.271493055552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105.45454545454544</v>
      </c>
      <c r="P3609" s="5">
        <f t="shared" si="337"/>
        <v>29</v>
      </c>
      <c r="Q3609" t="str">
        <f t="shared" si="338"/>
        <v>theater</v>
      </c>
      <c r="R3609" t="str">
        <f t="shared" si="341"/>
        <v>plays</v>
      </c>
      <c r="S3609" s="10">
        <f t="shared" si="339"/>
        <v>42338.630578703705</v>
      </c>
      <c r="T3609" s="10">
        <f t="shared" si="340"/>
        <v>42352.666666666664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100</v>
      </c>
      <c r="P3610" s="5">
        <f t="shared" si="337"/>
        <v>29.62962962962963</v>
      </c>
      <c r="Q3610" t="str">
        <f t="shared" si="338"/>
        <v>theater</v>
      </c>
      <c r="R3610" t="str">
        <f t="shared" si="341"/>
        <v>plays</v>
      </c>
      <c r="S3610" s="10">
        <f t="shared" si="339"/>
        <v>42506.37604166667</v>
      </c>
      <c r="T3610" s="10">
        <f t="shared" si="340"/>
        <v>42538.249999999993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153.31632653061226</v>
      </c>
      <c r="P3611" s="5">
        <f t="shared" si="337"/>
        <v>143.0952380952381</v>
      </c>
      <c r="Q3611" t="str">
        <f t="shared" si="338"/>
        <v>theater</v>
      </c>
      <c r="R3611" t="str">
        <f t="shared" si="341"/>
        <v>plays</v>
      </c>
      <c r="S3611" s="10">
        <f t="shared" si="339"/>
        <v>42429.658391203695</v>
      </c>
      <c r="T3611" s="10">
        <f t="shared" si="340"/>
        <v>42459.616724537038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162.30000000000001</v>
      </c>
      <c r="P3612" s="5">
        <f t="shared" si="337"/>
        <v>52.354838709677416</v>
      </c>
      <c r="Q3612" t="str">
        <f t="shared" si="338"/>
        <v>theater</v>
      </c>
      <c r="R3612" t="str">
        <f t="shared" si="341"/>
        <v>plays</v>
      </c>
      <c r="S3612" s="10">
        <f t="shared" si="339"/>
        <v>42203.09879629629</v>
      </c>
      <c r="T3612" s="10">
        <f t="shared" si="340"/>
        <v>42233.09879629629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5">
        <f t="shared" si="337"/>
        <v>66.666666666666671</v>
      </c>
      <c r="Q3613" t="str">
        <f t="shared" si="338"/>
        <v>theater</v>
      </c>
      <c r="R3613" t="str">
        <f t="shared" si="341"/>
        <v>plays</v>
      </c>
      <c r="S3613" s="10">
        <f t="shared" si="339"/>
        <v>42072.037048611113</v>
      </c>
      <c r="T3613" s="10">
        <f t="shared" si="340"/>
        <v>42102.037048611113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5">
        <f t="shared" si="337"/>
        <v>126.66666666666667</v>
      </c>
      <c r="Q3614" t="str">
        <f t="shared" si="338"/>
        <v>theater</v>
      </c>
      <c r="R3614" t="str">
        <f t="shared" si="341"/>
        <v>plays</v>
      </c>
      <c r="S3614" s="10">
        <f t="shared" si="339"/>
        <v>41789.393645833334</v>
      </c>
      <c r="T3614" s="10">
        <f t="shared" si="340"/>
        <v>41799.393645833334</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100</v>
      </c>
      <c r="P3615" s="5">
        <f t="shared" si="337"/>
        <v>62.5</v>
      </c>
      <c r="Q3615" t="str">
        <f t="shared" si="338"/>
        <v>theater</v>
      </c>
      <c r="R3615" t="str">
        <f t="shared" si="341"/>
        <v>plays</v>
      </c>
      <c r="S3615" s="10">
        <f t="shared" si="339"/>
        <v>41788.256643518514</v>
      </c>
      <c r="T3615" s="10">
        <f t="shared" si="340"/>
        <v>41818.256643518514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5">
        <f t="shared" si="337"/>
        <v>35.492957746478872</v>
      </c>
      <c r="Q3616" t="str">
        <f t="shared" si="338"/>
        <v>theater</v>
      </c>
      <c r="R3616" t="str">
        <f t="shared" si="341"/>
        <v>plays</v>
      </c>
      <c r="S3616" s="10">
        <f t="shared" si="339"/>
        <v>42143.708518518521</v>
      </c>
      <c r="T3616" s="10">
        <f t="shared" si="340"/>
        <v>42173.708518518521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5">
        <f t="shared" si="337"/>
        <v>37.083333333333336</v>
      </c>
      <c r="Q3617" t="str">
        <f t="shared" si="338"/>
        <v>theater</v>
      </c>
      <c r="R3617" t="str">
        <f t="shared" si="341"/>
        <v>plays</v>
      </c>
      <c r="S3617" s="10">
        <f t="shared" si="339"/>
        <v>42318.260370370372</v>
      </c>
      <c r="T3617" s="10">
        <f t="shared" si="340"/>
        <v>42348.260370370372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5">
        <f t="shared" si="337"/>
        <v>69.333333333333329</v>
      </c>
      <c r="Q3618" t="str">
        <f t="shared" si="338"/>
        <v>theater</v>
      </c>
      <c r="R3618" t="str">
        <f t="shared" si="341"/>
        <v>plays</v>
      </c>
      <c r="S3618" s="10">
        <f t="shared" si="339"/>
        <v>42052.616481481477</v>
      </c>
      <c r="T3618" s="10">
        <f t="shared" si="340"/>
        <v>42082.574814814812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118.91891891891892</v>
      </c>
      <c r="P3619" s="5">
        <f t="shared" si="337"/>
        <v>17.254901960784313</v>
      </c>
      <c r="Q3619" t="str">
        <f t="shared" si="338"/>
        <v>theater</v>
      </c>
      <c r="R3619" t="str">
        <f t="shared" si="341"/>
        <v>plays</v>
      </c>
      <c r="S3619" s="10">
        <f t="shared" si="339"/>
        <v>42779.276956018519</v>
      </c>
      <c r="T3619" s="10">
        <f t="shared" si="340"/>
        <v>42793.666666666664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5">
        <f t="shared" si="337"/>
        <v>36.071428571428569</v>
      </c>
      <c r="Q3620" t="str">
        <f t="shared" si="338"/>
        <v>theater</v>
      </c>
      <c r="R3620" t="str">
        <f t="shared" si="341"/>
        <v>plays</v>
      </c>
      <c r="S3620" s="10">
        <f t="shared" si="339"/>
        <v>42128.294560185182</v>
      </c>
      <c r="T3620" s="10">
        <f t="shared" si="340"/>
        <v>42158.294560185182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5">
        <f t="shared" si="337"/>
        <v>66.470588235294116</v>
      </c>
      <c r="Q3621" t="str">
        <f t="shared" si="338"/>
        <v>theater</v>
      </c>
      <c r="R3621" t="str">
        <f t="shared" si="341"/>
        <v>plays</v>
      </c>
      <c r="S3621" s="10">
        <f t="shared" si="339"/>
        <v>42660.79891203704</v>
      </c>
      <c r="T3621" s="10">
        <f t="shared" si="340"/>
        <v>42693.583333333336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5">
        <f t="shared" si="337"/>
        <v>56.065989847715734</v>
      </c>
      <c r="Q3622" t="str">
        <f t="shared" si="338"/>
        <v>theater</v>
      </c>
      <c r="R3622" t="str">
        <f t="shared" si="341"/>
        <v>plays</v>
      </c>
      <c r="S3622" s="10">
        <f t="shared" si="339"/>
        <v>42037.60487268518</v>
      </c>
      <c r="T3622" s="10">
        <f t="shared" si="340"/>
        <v>42067.833333333336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109.73333333333332</v>
      </c>
      <c r="P3623" s="5">
        <f t="shared" si="337"/>
        <v>47.028571428571432</v>
      </c>
      <c r="Q3623" t="str">
        <f t="shared" si="338"/>
        <v>theater</v>
      </c>
      <c r="R3623" t="str">
        <f t="shared" si="341"/>
        <v>plays</v>
      </c>
      <c r="S3623" s="10">
        <f t="shared" si="339"/>
        <v>42619.602361111109</v>
      </c>
      <c r="T3623" s="10">
        <f t="shared" si="340"/>
        <v>42643.541666666664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5">
        <f t="shared" si="337"/>
        <v>47.666190476190479</v>
      </c>
      <c r="Q3624" t="str">
        <f t="shared" si="338"/>
        <v>theater</v>
      </c>
      <c r="R3624" t="str">
        <f t="shared" si="341"/>
        <v>plays</v>
      </c>
      <c r="S3624" s="10">
        <f t="shared" si="339"/>
        <v>41876.888553240737</v>
      </c>
      <c r="T3624" s="10">
        <f t="shared" si="340"/>
        <v>41909.807638888888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120</v>
      </c>
      <c r="P3625" s="5">
        <f t="shared" si="337"/>
        <v>88.235294117647058</v>
      </c>
      <c r="Q3625" t="str">
        <f t="shared" si="338"/>
        <v>theater</v>
      </c>
      <c r="R3625" t="str">
        <f t="shared" si="341"/>
        <v>plays</v>
      </c>
      <c r="S3625" s="10">
        <f t="shared" si="339"/>
        <v>41828.403587962959</v>
      </c>
      <c r="T3625" s="10">
        <f t="shared" si="340"/>
        <v>41845.958333333328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5">
        <f t="shared" si="337"/>
        <v>80.717948717948715</v>
      </c>
      <c r="Q3626" t="str">
        <f t="shared" si="338"/>
        <v>theater</v>
      </c>
      <c r="R3626" t="str">
        <f t="shared" si="341"/>
        <v>plays</v>
      </c>
      <c r="S3626" s="10">
        <f t="shared" si="339"/>
        <v>42545.440856481473</v>
      </c>
      <c r="T3626" s="10">
        <f t="shared" si="340"/>
        <v>42605.440856481473</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5">
        <f t="shared" si="337"/>
        <v>39.487179487179489</v>
      </c>
      <c r="Q3627" t="str">
        <f t="shared" si="338"/>
        <v>theater</v>
      </c>
      <c r="R3627" t="str">
        <f t="shared" si="341"/>
        <v>plays</v>
      </c>
      <c r="S3627" s="10">
        <f t="shared" si="339"/>
        <v>42157.319178240738</v>
      </c>
      <c r="T3627" s="10">
        <f t="shared" si="340"/>
        <v>42187.319178240738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101.82500000000002</v>
      </c>
      <c r="P3628" s="5">
        <f t="shared" si="337"/>
        <v>84.854166666666671</v>
      </c>
      <c r="Q3628" t="str">
        <f t="shared" si="338"/>
        <v>theater</v>
      </c>
      <c r="R3628" t="str">
        <f t="shared" si="341"/>
        <v>plays</v>
      </c>
      <c r="S3628" s="10">
        <f t="shared" si="339"/>
        <v>41846.333993055552</v>
      </c>
      <c r="T3628" s="10">
        <f t="shared" si="340"/>
        <v>41867.333993055552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100</v>
      </c>
      <c r="P3629" s="5">
        <f t="shared" si="337"/>
        <v>68.965517241379317</v>
      </c>
      <c r="Q3629" t="str">
        <f t="shared" si="338"/>
        <v>theater</v>
      </c>
      <c r="R3629" t="str">
        <f t="shared" si="341"/>
        <v>plays</v>
      </c>
      <c r="S3629" s="10">
        <f t="shared" si="339"/>
        <v>42460.408414351848</v>
      </c>
      <c r="T3629" s="10">
        <f t="shared" si="340"/>
        <v>42510.832638888889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5">
        <f t="shared" si="337"/>
        <v>0</v>
      </c>
      <c r="Q3630" t="str">
        <f t="shared" si="338"/>
        <v>theater</v>
      </c>
      <c r="R3630" t="str">
        <f t="shared" si="341"/>
        <v>musical</v>
      </c>
      <c r="S3630" s="10">
        <f t="shared" si="339"/>
        <v>42291.4999537037</v>
      </c>
      <c r="T3630" s="10">
        <f t="shared" si="340"/>
        <v>42351.541620370372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1.9999999999999998E-4</v>
      </c>
      <c r="P3631" s="5">
        <f t="shared" si="337"/>
        <v>1</v>
      </c>
      <c r="Q3631" t="str">
        <f t="shared" si="338"/>
        <v>theater</v>
      </c>
      <c r="R3631" t="str">
        <f t="shared" si="341"/>
        <v>musical</v>
      </c>
      <c r="S3631" s="10">
        <f t="shared" si="339"/>
        <v>42436.761157407404</v>
      </c>
      <c r="T3631" s="10">
        <f t="shared" si="340"/>
        <v>42495.374999999993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3.3333333333333333E-2</v>
      </c>
      <c r="P3632" s="5">
        <f t="shared" si="337"/>
        <v>1</v>
      </c>
      <c r="Q3632" t="str">
        <f t="shared" si="338"/>
        <v>theater</v>
      </c>
      <c r="R3632" t="str">
        <f t="shared" si="341"/>
        <v>musical</v>
      </c>
      <c r="S3632" s="10">
        <f t="shared" si="339"/>
        <v>41942.513773148145</v>
      </c>
      <c r="T3632" s="10">
        <f t="shared" si="340"/>
        <v>41972.555439814816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51.023391812865491</v>
      </c>
      <c r="P3633" s="5">
        <f t="shared" si="337"/>
        <v>147.88135593220338</v>
      </c>
      <c r="Q3633" t="str">
        <f t="shared" si="338"/>
        <v>theater</v>
      </c>
      <c r="R3633" t="str">
        <f t="shared" si="341"/>
        <v>musical</v>
      </c>
      <c r="S3633" s="10">
        <f t="shared" si="339"/>
        <v>41880.42010416666</v>
      </c>
      <c r="T3633" s="10">
        <f t="shared" si="340"/>
        <v>41904.832638888889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20</v>
      </c>
      <c r="P3634" s="5">
        <f t="shared" si="337"/>
        <v>100</v>
      </c>
      <c r="Q3634" t="str">
        <f t="shared" si="338"/>
        <v>theater</v>
      </c>
      <c r="R3634" t="str">
        <f t="shared" si="341"/>
        <v>musical</v>
      </c>
      <c r="S3634" s="10">
        <f t="shared" si="339"/>
        <v>41946.603576388887</v>
      </c>
      <c r="T3634" s="10">
        <f t="shared" si="340"/>
        <v>41966.603576388887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35.24</v>
      </c>
      <c r="P3635" s="5">
        <f t="shared" si="337"/>
        <v>56.838709677419352</v>
      </c>
      <c r="Q3635" t="str">
        <f t="shared" si="338"/>
        <v>theater</v>
      </c>
      <c r="R3635" t="str">
        <f t="shared" si="341"/>
        <v>musical</v>
      </c>
      <c r="S3635" s="10">
        <f t="shared" si="339"/>
        <v>42649.290127314809</v>
      </c>
      <c r="T3635" s="10">
        <f t="shared" si="340"/>
        <v>42692.708333333336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4.246666666666667</v>
      </c>
      <c r="P3636" s="5">
        <f t="shared" si="337"/>
        <v>176.94444444444446</v>
      </c>
      <c r="Q3636" t="str">
        <f t="shared" si="338"/>
        <v>theater</v>
      </c>
      <c r="R3636" t="str">
        <f t="shared" si="341"/>
        <v>musical</v>
      </c>
      <c r="S3636" s="10">
        <f t="shared" si="339"/>
        <v>42700.833032407405</v>
      </c>
      <c r="T3636" s="10">
        <f t="shared" si="340"/>
        <v>42748.832638888889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36.457142857142856</v>
      </c>
      <c r="P3637" s="5">
        <f t="shared" si="337"/>
        <v>127.6</v>
      </c>
      <c r="Q3637" t="str">
        <f t="shared" si="338"/>
        <v>theater</v>
      </c>
      <c r="R3637" t="str">
        <f t="shared" si="341"/>
        <v>musical</v>
      </c>
      <c r="S3637" s="10">
        <f t="shared" si="339"/>
        <v>42450.549490740734</v>
      </c>
      <c r="T3637" s="10">
        <f t="shared" si="340"/>
        <v>42480.549490740734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5">
        <f t="shared" si="337"/>
        <v>0</v>
      </c>
      <c r="Q3638" t="str">
        <f t="shared" si="338"/>
        <v>theater</v>
      </c>
      <c r="R3638" t="str">
        <f t="shared" si="341"/>
        <v>musical</v>
      </c>
      <c r="S3638" s="10">
        <f t="shared" si="339"/>
        <v>42226.361446759263</v>
      </c>
      <c r="T3638" s="10">
        <f t="shared" si="340"/>
        <v>42261.361446759263</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30.866666666666664</v>
      </c>
      <c r="P3639" s="5">
        <f t="shared" si="337"/>
        <v>66.142857142857139</v>
      </c>
      <c r="Q3639" t="str">
        <f t="shared" si="338"/>
        <v>theater</v>
      </c>
      <c r="R3639" t="str">
        <f t="shared" si="341"/>
        <v>musical</v>
      </c>
      <c r="S3639" s="10">
        <f t="shared" si="339"/>
        <v>41975.367303240739</v>
      </c>
      <c r="T3639" s="10">
        <f t="shared" si="340"/>
        <v>42005.367303240739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6.5454545454545459</v>
      </c>
      <c r="P3640" s="5">
        <f t="shared" si="337"/>
        <v>108</v>
      </c>
      <c r="Q3640" t="str">
        <f t="shared" si="338"/>
        <v>theater</v>
      </c>
      <c r="R3640" t="str">
        <f t="shared" si="341"/>
        <v>musical</v>
      </c>
      <c r="S3640" s="10">
        <f t="shared" si="339"/>
        <v>42053.339490740742</v>
      </c>
      <c r="T3640" s="10">
        <f t="shared" si="340"/>
        <v>42113.29782407407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4.0000000000000001E-3</v>
      </c>
      <c r="P3641" s="5">
        <f t="shared" si="337"/>
        <v>1</v>
      </c>
      <c r="Q3641" t="str">
        <f t="shared" si="338"/>
        <v>theater</v>
      </c>
      <c r="R3641" t="str">
        <f t="shared" si="341"/>
        <v>musical</v>
      </c>
      <c r="S3641" s="10">
        <f t="shared" si="339"/>
        <v>42590.343819444439</v>
      </c>
      <c r="T3641" s="10">
        <f t="shared" si="340"/>
        <v>42650.299305555549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v>
      </c>
      <c r="P3642" s="5">
        <f t="shared" si="337"/>
        <v>18.333333333333332</v>
      </c>
      <c r="Q3642" t="str">
        <f t="shared" si="338"/>
        <v>theater</v>
      </c>
      <c r="R3642" t="str">
        <f t="shared" si="341"/>
        <v>musical</v>
      </c>
      <c r="S3642" s="10">
        <f t="shared" si="339"/>
        <v>42104.448263888888</v>
      </c>
      <c r="T3642" s="10">
        <f t="shared" si="340"/>
        <v>42134.448263888888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5">
        <f t="shared" si="337"/>
        <v>0</v>
      </c>
      <c r="Q3643" t="str">
        <f t="shared" si="338"/>
        <v>theater</v>
      </c>
      <c r="R3643" t="str">
        <f t="shared" si="341"/>
        <v>musical</v>
      </c>
      <c r="S3643" s="10">
        <f t="shared" si="339"/>
        <v>41899.293738425928</v>
      </c>
      <c r="T3643" s="10">
        <f t="shared" si="340"/>
        <v>41916.875</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2.1428571428571428</v>
      </c>
      <c r="P3644" s="5">
        <f t="shared" si="337"/>
        <v>7.5</v>
      </c>
      <c r="Q3644" t="str">
        <f t="shared" si="338"/>
        <v>theater</v>
      </c>
      <c r="R3644" t="str">
        <f t="shared" si="341"/>
        <v>musical</v>
      </c>
      <c r="S3644" s="10">
        <f t="shared" si="339"/>
        <v>42297.482951388891</v>
      </c>
      <c r="T3644" s="10">
        <f t="shared" si="340"/>
        <v>42338.374999999993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5">
        <f t="shared" si="337"/>
        <v>0</v>
      </c>
      <c r="Q3645" t="str">
        <f t="shared" si="338"/>
        <v>theater</v>
      </c>
      <c r="R3645" t="str">
        <f t="shared" si="341"/>
        <v>musical</v>
      </c>
      <c r="S3645" s="10">
        <f t="shared" si="339"/>
        <v>42284.810636574075</v>
      </c>
      <c r="T3645" s="10">
        <f t="shared" si="340"/>
        <v>42324.852303240739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16.420000000000002</v>
      </c>
      <c r="P3646" s="5">
        <f t="shared" si="337"/>
        <v>68.416666666666671</v>
      </c>
      <c r="Q3646" t="str">
        <f t="shared" si="338"/>
        <v>theater</v>
      </c>
      <c r="R3646" t="str">
        <f t="shared" si="341"/>
        <v>musical</v>
      </c>
      <c r="S3646" s="10">
        <f t="shared" si="339"/>
        <v>42408.908414351848</v>
      </c>
      <c r="T3646" s="10">
        <f t="shared" si="340"/>
        <v>42436.874305555553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0.1</v>
      </c>
      <c r="P3647" s="5">
        <f t="shared" si="337"/>
        <v>1</v>
      </c>
      <c r="Q3647" t="str">
        <f t="shared" si="338"/>
        <v>theater</v>
      </c>
      <c r="R3647" t="str">
        <f t="shared" si="341"/>
        <v>musical</v>
      </c>
      <c r="S3647" s="10">
        <f t="shared" si="339"/>
        <v>42665.637013888881</v>
      </c>
      <c r="T3647" s="10">
        <f t="shared" si="340"/>
        <v>42695.678680555553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4.8099999999999996</v>
      </c>
      <c r="P3648" s="5">
        <f t="shared" si="337"/>
        <v>60.125</v>
      </c>
      <c r="Q3648" t="str">
        <f t="shared" si="338"/>
        <v>theater</v>
      </c>
      <c r="R3648" t="str">
        <f t="shared" si="341"/>
        <v>musical</v>
      </c>
      <c r="S3648" s="10">
        <f t="shared" si="339"/>
        <v>42140.08798611111</v>
      </c>
      <c r="T3648" s="10">
        <f t="shared" si="340"/>
        <v>42171.645833333336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6</v>
      </c>
      <c r="P3649" s="5">
        <f t="shared" si="337"/>
        <v>15</v>
      </c>
      <c r="Q3649" t="str">
        <f t="shared" si="338"/>
        <v>theater</v>
      </c>
      <c r="R3649" t="str">
        <f t="shared" si="341"/>
        <v>musical</v>
      </c>
      <c r="S3649" s="10">
        <f t="shared" si="339"/>
        <v>42598.415821759256</v>
      </c>
      <c r="T3649" s="10">
        <f t="shared" si="340"/>
        <v>42643.415821759256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100.38249999999999</v>
      </c>
      <c r="P3650" s="5">
        <f t="shared" si="337"/>
        <v>550.04109589041093</v>
      </c>
      <c r="Q3650" t="str">
        <f t="shared" si="338"/>
        <v>theater</v>
      </c>
      <c r="R3650" t="str">
        <f t="shared" si="341"/>
        <v>plays</v>
      </c>
      <c r="S3650" s="10">
        <f t="shared" si="339"/>
        <v>41886.958854166667</v>
      </c>
      <c r="T3650" s="10">
        <f t="shared" si="340"/>
        <v>41916.958854166667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E3651/D3651*100</f>
        <v>104</v>
      </c>
      <c r="P3651" s="5">
        <f t="shared" ref="P3651:P3714" si="343">IFERROR(E3651/L3651,0)</f>
        <v>97.5</v>
      </c>
      <c r="Q3651" t="str">
        <f t="shared" ref="Q3651:Q3714" si="344">LEFT(N3651,SEARCH("/",N3651)-1)</f>
        <v>theater</v>
      </c>
      <c r="R3651" t="str">
        <f t="shared" si="341"/>
        <v>plays</v>
      </c>
      <c r="S3651" s="10">
        <f t="shared" ref="S3651:S3714" si="345">J3651/60/60/24+DATE(1970,1,1)-8/24</f>
        <v>41780.379560185182</v>
      </c>
      <c r="T3651" s="10">
        <f t="shared" ref="T3651:T3714" si="346">I3651/60/60/24+DATE(1970,1,1)-8/24</f>
        <v>41806.379560185182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100</v>
      </c>
      <c r="P3652" s="5">
        <f t="shared" si="343"/>
        <v>29.411764705882351</v>
      </c>
      <c r="Q3652" t="str">
        <f t="shared" si="344"/>
        <v>theater</v>
      </c>
      <c r="R3652" t="str">
        <f t="shared" ref="R3652:R3715" si="347">RIGHT(N3652,LEN(N3652)-SEARCH("/",N3652))</f>
        <v>plays</v>
      </c>
      <c r="S3652" s="10">
        <f t="shared" si="345"/>
        <v>42381.145648148151</v>
      </c>
      <c r="T3652" s="10">
        <f t="shared" si="346"/>
        <v>42402.145648148151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5">
        <f t="shared" si="343"/>
        <v>57.777777777777779</v>
      </c>
      <c r="Q3653" t="str">
        <f t="shared" si="344"/>
        <v>theater</v>
      </c>
      <c r="R3653" t="str">
        <f t="shared" si="347"/>
        <v>plays</v>
      </c>
      <c r="S3653" s="10">
        <f t="shared" si="345"/>
        <v>41828.312986111108</v>
      </c>
      <c r="T3653" s="10">
        <f t="shared" si="346"/>
        <v>41861.332638888889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250.66666666666669</v>
      </c>
      <c r="P3654" s="5">
        <f t="shared" si="343"/>
        <v>44.235294117647058</v>
      </c>
      <c r="Q3654" t="str">
        <f t="shared" si="344"/>
        <v>theater</v>
      </c>
      <c r="R3654" t="str">
        <f t="shared" si="347"/>
        <v>plays</v>
      </c>
      <c r="S3654" s="10">
        <f t="shared" si="345"/>
        <v>42596.311365740738</v>
      </c>
      <c r="T3654" s="10">
        <f t="shared" si="346"/>
        <v>42606.832638888889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5">
        <f t="shared" si="343"/>
        <v>60.909090909090907</v>
      </c>
      <c r="Q3655" t="str">
        <f t="shared" si="344"/>
        <v>theater</v>
      </c>
      <c r="R3655" t="str">
        <f t="shared" si="347"/>
        <v>plays</v>
      </c>
      <c r="S3655" s="10">
        <f t="shared" si="345"/>
        <v>42191.030173611107</v>
      </c>
      <c r="T3655" s="10">
        <f t="shared" si="346"/>
        <v>42221.030173611107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5">
        <f t="shared" si="343"/>
        <v>68.84210526315789</v>
      </c>
      <c r="Q3656" t="str">
        <f t="shared" si="344"/>
        <v>theater</v>
      </c>
      <c r="R3656" t="str">
        <f t="shared" si="347"/>
        <v>plays</v>
      </c>
      <c r="S3656" s="10">
        <f t="shared" si="345"/>
        <v>42440.08317129629</v>
      </c>
      <c r="T3656" s="10">
        <f t="shared" si="346"/>
        <v>42463.374999999993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v>
      </c>
      <c r="P3657" s="5">
        <f t="shared" si="343"/>
        <v>73.582278481012665</v>
      </c>
      <c r="Q3657" t="str">
        <f t="shared" si="344"/>
        <v>theater</v>
      </c>
      <c r="R3657" t="str">
        <f t="shared" si="347"/>
        <v>plays</v>
      </c>
      <c r="S3657" s="10">
        <f t="shared" si="345"/>
        <v>42173.469884259255</v>
      </c>
      <c r="T3657" s="10">
        <f t="shared" si="346"/>
        <v>42202.957638888889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105.82000000000001</v>
      </c>
      <c r="P3658" s="5">
        <f t="shared" si="343"/>
        <v>115.02173913043478</v>
      </c>
      <c r="Q3658" t="str">
        <f t="shared" si="344"/>
        <v>theater</v>
      </c>
      <c r="R3658" t="str">
        <f t="shared" si="347"/>
        <v>plays</v>
      </c>
      <c r="S3658" s="10">
        <f t="shared" si="345"/>
        <v>42737.57680555556</v>
      </c>
      <c r="T3658" s="10">
        <f t="shared" si="346"/>
        <v>42767.624305555553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110.75</v>
      </c>
      <c r="P3659" s="5">
        <f t="shared" si="343"/>
        <v>110.75</v>
      </c>
      <c r="Q3659" t="str">
        <f t="shared" si="344"/>
        <v>theater</v>
      </c>
      <c r="R3659" t="str">
        <f t="shared" si="347"/>
        <v>plays</v>
      </c>
      <c r="S3659" s="10">
        <f t="shared" si="345"/>
        <v>42499.296516203707</v>
      </c>
      <c r="T3659" s="10">
        <f t="shared" si="346"/>
        <v>42522.570833333331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5">
        <f t="shared" si="343"/>
        <v>75.5</v>
      </c>
      <c r="Q3660" t="str">
        <f t="shared" si="344"/>
        <v>theater</v>
      </c>
      <c r="R3660" t="str">
        <f t="shared" si="347"/>
        <v>plays</v>
      </c>
      <c r="S3660" s="10">
        <f t="shared" si="345"/>
        <v>41775.525231481479</v>
      </c>
      <c r="T3660" s="10">
        <f t="shared" si="346"/>
        <v>41821.832638888889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5">
        <f t="shared" si="343"/>
        <v>235.46153846153845</v>
      </c>
      <c r="Q3661" t="str">
        <f t="shared" si="344"/>
        <v>theater</v>
      </c>
      <c r="R3661" t="str">
        <f t="shared" si="347"/>
        <v>plays</v>
      </c>
      <c r="S3661" s="10">
        <f t="shared" si="345"/>
        <v>42054.943865740737</v>
      </c>
      <c r="T3661" s="10">
        <f t="shared" si="346"/>
        <v>42082.277083333327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100</v>
      </c>
      <c r="P3662" s="5">
        <f t="shared" si="343"/>
        <v>11.363636363636363</v>
      </c>
      <c r="Q3662" t="str">
        <f t="shared" si="344"/>
        <v>theater</v>
      </c>
      <c r="R3662" t="str">
        <f t="shared" si="347"/>
        <v>plays</v>
      </c>
      <c r="S3662" s="10">
        <f t="shared" si="345"/>
        <v>41971.547743055555</v>
      </c>
      <c r="T3662" s="10">
        <f t="shared" si="346"/>
        <v>41996.547743055555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5">
        <f t="shared" si="343"/>
        <v>92.5</v>
      </c>
      <c r="Q3663" t="str">
        <f t="shared" si="344"/>
        <v>theater</v>
      </c>
      <c r="R3663" t="str">
        <f t="shared" si="347"/>
        <v>plays</v>
      </c>
      <c r="S3663" s="10">
        <f t="shared" si="345"/>
        <v>42447.563333333332</v>
      </c>
      <c r="T3663" s="10">
        <f t="shared" si="346"/>
        <v>42469.833333333336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5">
        <f t="shared" si="343"/>
        <v>202.85</v>
      </c>
      <c r="Q3664" t="str">
        <f t="shared" si="344"/>
        <v>theater</v>
      </c>
      <c r="R3664" t="str">
        <f t="shared" si="347"/>
        <v>plays</v>
      </c>
      <c r="S3664" s="10">
        <f t="shared" si="345"/>
        <v>42063.886736111112</v>
      </c>
      <c r="T3664" s="10">
        <f t="shared" si="346"/>
        <v>42093.84506944444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5">
        <f t="shared" si="343"/>
        <v>26</v>
      </c>
      <c r="Q3665" t="str">
        <f t="shared" si="344"/>
        <v>theater</v>
      </c>
      <c r="R3665" t="str">
        <f t="shared" si="347"/>
        <v>plays</v>
      </c>
      <c r="S3665" s="10">
        <f t="shared" si="345"/>
        <v>42665.118402777771</v>
      </c>
      <c r="T3665" s="10">
        <f t="shared" si="346"/>
        <v>42725.160069444442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5">
        <f t="shared" si="343"/>
        <v>46.05263157894737</v>
      </c>
      <c r="Q3666" t="str">
        <f t="shared" si="344"/>
        <v>theater</v>
      </c>
      <c r="R3666" t="str">
        <f t="shared" si="347"/>
        <v>plays</v>
      </c>
      <c r="S3666" s="10">
        <f t="shared" si="345"/>
        <v>42522.91538194444</v>
      </c>
      <c r="T3666" s="10">
        <f t="shared" si="346"/>
        <v>42536.91538194444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115.16129032258064</v>
      </c>
      <c r="P3667" s="5">
        <f t="shared" si="343"/>
        <v>51</v>
      </c>
      <c r="Q3667" t="str">
        <f t="shared" si="344"/>
        <v>theater</v>
      </c>
      <c r="R3667" t="str">
        <f t="shared" si="347"/>
        <v>plays</v>
      </c>
      <c r="S3667" s="10">
        <f t="shared" si="345"/>
        <v>42294.47479166666</v>
      </c>
      <c r="T3667" s="10">
        <f t="shared" si="346"/>
        <v>42305.495833333327</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100</v>
      </c>
      <c r="P3668" s="5">
        <f t="shared" si="343"/>
        <v>31.578947368421051</v>
      </c>
      <c r="Q3668" t="str">
        <f t="shared" si="344"/>
        <v>theater</v>
      </c>
      <c r="R3668" t="str">
        <f t="shared" si="347"/>
        <v>plays</v>
      </c>
      <c r="S3668" s="10">
        <f t="shared" si="345"/>
        <v>41822.571550925924</v>
      </c>
      <c r="T3668" s="10">
        <f t="shared" si="346"/>
        <v>41843.958333333328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103.17033333333335</v>
      </c>
      <c r="P3669" s="5">
        <f t="shared" si="343"/>
        <v>53.363965517241382</v>
      </c>
      <c r="Q3669" t="str">
        <f t="shared" si="344"/>
        <v>theater</v>
      </c>
      <c r="R3669" t="str">
        <f t="shared" si="347"/>
        <v>plays</v>
      </c>
      <c r="S3669" s="10">
        <f t="shared" si="345"/>
        <v>42173.636793981481</v>
      </c>
      <c r="T3669" s="10">
        <f t="shared" si="346"/>
        <v>42203.636793981481</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5">
        <f t="shared" si="343"/>
        <v>36.964285714285715</v>
      </c>
      <c r="Q3670" t="str">
        <f t="shared" si="344"/>
        <v>theater</v>
      </c>
      <c r="R3670" t="str">
        <f t="shared" si="347"/>
        <v>plays</v>
      </c>
      <c r="S3670" s="10">
        <f t="shared" si="345"/>
        <v>42185.222824074073</v>
      </c>
      <c r="T3670" s="10">
        <f t="shared" si="346"/>
        <v>42208.439583333333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5">
        <f t="shared" si="343"/>
        <v>81.294117647058826</v>
      </c>
      <c r="Q3671" t="str">
        <f t="shared" si="344"/>
        <v>theater</v>
      </c>
      <c r="R3671" t="str">
        <f t="shared" si="347"/>
        <v>plays</v>
      </c>
      <c r="S3671" s="10">
        <f t="shared" si="345"/>
        <v>42136.341863425921</v>
      </c>
      <c r="T3671" s="10">
        <f t="shared" si="346"/>
        <v>42166.341863425921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5">
        <f t="shared" si="343"/>
        <v>20.083333333333332</v>
      </c>
      <c r="Q3672" t="str">
        <f t="shared" si="344"/>
        <v>theater</v>
      </c>
      <c r="R3672" t="str">
        <f t="shared" si="347"/>
        <v>plays</v>
      </c>
      <c r="S3672" s="10">
        <f t="shared" si="345"/>
        <v>42142.180682870363</v>
      </c>
      <c r="T3672" s="10">
        <f t="shared" si="346"/>
        <v>42155.624999999993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100.85714285714286</v>
      </c>
      <c r="P3673" s="5">
        <f t="shared" si="343"/>
        <v>88.25</v>
      </c>
      <c r="Q3673" t="str">
        <f t="shared" si="344"/>
        <v>theater</v>
      </c>
      <c r="R3673" t="str">
        <f t="shared" si="347"/>
        <v>plays</v>
      </c>
      <c r="S3673" s="10">
        <f t="shared" si="345"/>
        <v>41820.294756944444</v>
      </c>
      <c r="T3673" s="10">
        <f t="shared" si="346"/>
        <v>41840.832638888889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101.53333333333335</v>
      </c>
      <c r="P3674" s="5">
        <f t="shared" si="343"/>
        <v>53.438596491228068</v>
      </c>
      <c r="Q3674" t="str">
        <f t="shared" si="344"/>
        <v>theater</v>
      </c>
      <c r="R3674" t="str">
        <f t="shared" si="347"/>
        <v>plays</v>
      </c>
      <c r="S3674" s="10">
        <f t="shared" si="345"/>
        <v>41878.613240740735</v>
      </c>
      <c r="T3674" s="10">
        <f t="shared" si="346"/>
        <v>41908.613240740735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5">
        <f t="shared" si="343"/>
        <v>39.868421052631582</v>
      </c>
      <c r="Q3675" t="str">
        <f t="shared" si="344"/>
        <v>theater</v>
      </c>
      <c r="R3675" t="str">
        <f t="shared" si="347"/>
        <v>plays</v>
      </c>
      <c r="S3675" s="10">
        <f t="shared" si="345"/>
        <v>41913.961770833332</v>
      </c>
      <c r="T3675" s="10">
        <f t="shared" si="346"/>
        <v>41948.202777777777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100</v>
      </c>
      <c r="P3676" s="5">
        <f t="shared" si="343"/>
        <v>145.16129032258064</v>
      </c>
      <c r="Q3676" t="str">
        <f t="shared" si="344"/>
        <v>theater</v>
      </c>
      <c r="R3676" t="str">
        <f t="shared" si="347"/>
        <v>plays</v>
      </c>
      <c r="S3676" s="10">
        <f t="shared" si="345"/>
        <v>42556.539687499993</v>
      </c>
      <c r="T3676" s="10">
        <f t="shared" si="346"/>
        <v>42616.539687499993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140</v>
      </c>
      <c r="P3677" s="5">
        <f t="shared" si="343"/>
        <v>23.333333333333332</v>
      </c>
      <c r="Q3677" t="str">
        <f t="shared" si="344"/>
        <v>theater</v>
      </c>
      <c r="R3677" t="str">
        <f t="shared" si="347"/>
        <v>plays</v>
      </c>
      <c r="S3677" s="10">
        <f t="shared" si="345"/>
        <v>42493.263680555552</v>
      </c>
      <c r="T3677" s="10">
        <f t="shared" si="346"/>
        <v>42505.624999999993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v>
      </c>
      <c r="P3678" s="5">
        <f t="shared" si="343"/>
        <v>64.375</v>
      </c>
      <c r="Q3678" t="str">
        <f t="shared" si="344"/>
        <v>theater</v>
      </c>
      <c r="R3678" t="str">
        <f t="shared" si="347"/>
        <v>plays</v>
      </c>
      <c r="S3678" s="10">
        <f t="shared" si="345"/>
        <v>41876.482453703698</v>
      </c>
      <c r="T3678" s="10">
        <f t="shared" si="346"/>
        <v>41894.482453703698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102.90416666666667</v>
      </c>
      <c r="P3679" s="5">
        <f t="shared" si="343"/>
        <v>62.052763819095475</v>
      </c>
      <c r="Q3679" t="str">
        <f t="shared" si="344"/>
        <v>theater</v>
      </c>
      <c r="R3679" t="str">
        <f t="shared" si="347"/>
        <v>plays</v>
      </c>
      <c r="S3679" s="10">
        <f t="shared" si="345"/>
        <v>41802.240949074068</v>
      </c>
      <c r="T3679" s="10">
        <f t="shared" si="346"/>
        <v>41822.832638888889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5">
        <f t="shared" si="343"/>
        <v>66.129032258064512</v>
      </c>
      <c r="Q3680" t="str">
        <f t="shared" si="344"/>
        <v>theater</v>
      </c>
      <c r="R3680" t="str">
        <f t="shared" si="347"/>
        <v>plays</v>
      </c>
      <c r="S3680" s="10">
        <f t="shared" si="345"/>
        <v>42120.197893518511</v>
      </c>
      <c r="T3680" s="10">
        <f t="shared" si="346"/>
        <v>42155.197893518511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5">
        <f t="shared" si="343"/>
        <v>73.400000000000006</v>
      </c>
      <c r="Q3681" t="str">
        <f t="shared" si="344"/>
        <v>theater</v>
      </c>
      <c r="R3681" t="str">
        <f t="shared" si="347"/>
        <v>plays</v>
      </c>
      <c r="S3681" s="10">
        <f t="shared" si="345"/>
        <v>41786.428020833329</v>
      </c>
      <c r="T3681" s="10">
        <f t="shared" si="346"/>
        <v>41820.874305555553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112.76666666666667</v>
      </c>
      <c r="P3682" s="5">
        <f t="shared" si="343"/>
        <v>99.5</v>
      </c>
      <c r="Q3682" t="str">
        <f t="shared" si="344"/>
        <v>theater</v>
      </c>
      <c r="R3682" t="str">
        <f t="shared" si="347"/>
        <v>plays</v>
      </c>
      <c r="S3682" s="10">
        <f t="shared" si="345"/>
        <v>42627.120763888881</v>
      </c>
      <c r="T3682" s="10">
        <f t="shared" si="346"/>
        <v>42648.120763888881</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5">
        <f t="shared" si="343"/>
        <v>62.166666666666664</v>
      </c>
      <c r="Q3683" t="str">
        <f t="shared" si="344"/>
        <v>theater</v>
      </c>
      <c r="R3683" t="str">
        <f t="shared" si="347"/>
        <v>plays</v>
      </c>
      <c r="S3683" s="10">
        <f t="shared" si="345"/>
        <v>42374.318171296291</v>
      </c>
      <c r="T3683" s="10">
        <f t="shared" si="346"/>
        <v>42384.318171296291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5">
        <f t="shared" si="343"/>
        <v>62.328358208955223</v>
      </c>
      <c r="Q3684" t="str">
        <f t="shared" si="344"/>
        <v>theater</v>
      </c>
      <c r="R3684" t="str">
        <f t="shared" si="347"/>
        <v>plays</v>
      </c>
      <c r="S3684" s="10">
        <f t="shared" si="345"/>
        <v>41772.352060185185</v>
      </c>
      <c r="T3684" s="10">
        <f t="shared" si="346"/>
        <v>41805.957638888889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110.85714285714286</v>
      </c>
      <c r="P3685" s="5">
        <f t="shared" si="343"/>
        <v>58.787878787878789</v>
      </c>
      <c r="Q3685" t="str">
        <f t="shared" si="344"/>
        <v>theater</v>
      </c>
      <c r="R3685" t="str">
        <f t="shared" si="347"/>
        <v>plays</v>
      </c>
      <c r="S3685" s="10">
        <f t="shared" si="345"/>
        <v>42632.783518518518</v>
      </c>
      <c r="T3685" s="10">
        <f t="shared" si="346"/>
        <v>42662.783518518518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139.06666666666666</v>
      </c>
      <c r="P3686" s="5">
        <f t="shared" si="343"/>
        <v>45.347826086956523</v>
      </c>
      <c r="Q3686" t="str">
        <f t="shared" si="344"/>
        <v>theater</v>
      </c>
      <c r="R3686" t="str">
        <f t="shared" si="347"/>
        <v>plays</v>
      </c>
      <c r="S3686" s="10">
        <f t="shared" si="345"/>
        <v>42218.84706018518</v>
      </c>
      <c r="T3686" s="10">
        <f t="shared" si="346"/>
        <v>42248.84706018518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5">
        <f t="shared" si="343"/>
        <v>41.944444444444443</v>
      </c>
      <c r="Q3687" t="str">
        <f t="shared" si="344"/>
        <v>theater</v>
      </c>
      <c r="R3687" t="str">
        <f t="shared" si="347"/>
        <v>plays</v>
      </c>
      <c r="S3687" s="10">
        <f t="shared" si="345"/>
        <v>41753.259942129625</v>
      </c>
      <c r="T3687" s="10">
        <f t="shared" si="346"/>
        <v>41778.541666666664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5">
        <f t="shared" si="343"/>
        <v>59.166666666666664</v>
      </c>
      <c r="Q3688" t="str">
        <f t="shared" si="344"/>
        <v>theater</v>
      </c>
      <c r="R3688" t="str">
        <f t="shared" si="347"/>
        <v>plays</v>
      </c>
      <c r="S3688" s="10">
        <f t="shared" si="345"/>
        <v>42230.329398148147</v>
      </c>
      <c r="T3688" s="10">
        <f t="shared" si="346"/>
        <v>42244.832638888889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v>
      </c>
      <c r="P3689" s="5">
        <f t="shared" si="343"/>
        <v>200.49</v>
      </c>
      <c r="Q3689" t="str">
        <f t="shared" si="344"/>
        <v>theater</v>
      </c>
      <c r="R3689" t="str">
        <f t="shared" si="347"/>
        <v>plays</v>
      </c>
      <c r="S3689" s="10">
        <f t="shared" si="345"/>
        <v>41786.884895833333</v>
      </c>
      <c r="T3689" s="10">
        <f t="shared" si="346"/>
        <v>41816.884895833333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5">
        <f t="shared" si="343"/>
        <v>83.974358974358978</v>
      </c>
      <c r="Q3690" t="str">
        <f t="shared" si="344"/>
        <v>theater</v>
      </c>
      <c r="R3690" t="str">
        <f t="shared" si="347"/>
        <v>plays</v>
      </c>
      <c r="S3690" s="10">
        <f t="shared" si="345"/>
        <v>41829.453749999993</v>
      </c>
      <c r="T3690" s="10">
        <f t="shared" si="346"/>
        <v>41859.453749999993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5">
        <f t="shared" si="343"/>
        <v>57.258064516129032</v>
      </c>
      <c r="Q3691" t="str">
        <f t="shared" si="344"/>
        <v>theater</v>
      </c>
      <c r="R3691" t="str">
        <f t="shared" si="347"/>
        <v>plays</v>
      </c>
      <c r="S3691" s="10">
        <f t="shared" si="345"/>
        <v>42147.49350694444</v>
      </c>
      <c r="T3691" s="10">
        <f t="shared" si="346"/>
        <v>42176.600694444445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120</v>
      </c>
      <c r="P3692" s="5">
        <f t="shared" si="343"/>
        <v>58.064516129032256</v>
      </c>
      <c r="Q3692" t="str">
        <f t="shared" si="344"/>
        <v>theater</v>
      </c>
      <c r="R3692" t="str">
        <f t="shared" si="347"/>
        <v>plays</v>
      </c>
      <c r="S3692" s="10">
        <f t="shared" si="345"/>
        <v>41940.264849537038</v>
      </c>
      <c r="T3692" s="10">
        <f t="shared" si="346"/>
        <v>41970.306516203702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5">
        <f t="shared" si="343"/>
        <v>186.80291970802921</v>
      </c>
      <c r="Q3693" t="str">
        <f t="shared" si="344"/>
        <v>theater</v>
      </c>
      <c r="R3693" t="str">
        <f t="shared" si="347"/>
        <v>plays</v>
      </c>
      <c r="S3693" s="10">
        <f t="shared" si="345"/>
        <v>42020.367233796293</v>
      </c>
      <c r="T3693" s="10">
        <f t="shared" si="346"/>
        <v>42064.874305555553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5">
        <f t="shared" si="343"/>
        <v>74.117647058823536</v>
      </c>
      <c r="Q3694" t="str">
        <f t="shared" si="344"/>
        <v>theater</v>
      </c>
      <c r="R3694" t="str">
        <f t="shared" si="347"/>
        <v>plays</v>
      </c>
      <c r="S3694" s="10">
        <f t="shared" si="345"/>
        <v>41891.631701388884</v>
      </c>
      <c r="T3694" s="10">
        <f t="shared" si="346"/>
        <v>41900.666666666664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5">
        <f t="shared" si="343"/>
        <v>30.714285714285715</v>
      </c>
      <c r="Q3695" t="str">
        <f t="shared" si="344"/>
        <v>theater</v>
      </c>
      <c r="R3695" t="str">
        <f t="shared" si="347"/>
        <v>plays</v>
      </c>
      <c r="S3695" s="10">
        <f t="shared" si="345"/>
        <v>42308.85797453703</v>
      </c>
      <c r="T3695" s="10">
        <f t="shared" si="346"/>
        <v>42338.604166666664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5">
        <f t="shared" si="343"/>
        <v>62.666666666666664</v>
      </c>
      <c r="Q3696" t="str">
        <f t="shared" si="344"/>
        <v>theater</v>
      </c>
      <c r="R3696" t="str">
        <f t="shared" si="347"/>
        <v>plays</v>
      </c>
      <c r="S3696" s="10">
        <f t="shared" si="345"/>
        <v>42489.800543981481</v>
      </c>
      <c r="T3696" s="10">
        <f t="shared" si="346"/>
        <v>42526.749999999993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5">
        <f t="shared" si="343"/>
        <v>121.36363636363636</v>
      </c>
      <c r="Q3697" t="str">
        <f t="shared" si="344"/>
        <v>theater</v>
      </c>
      <c r="R3697" t="str">
        <f t="shared" si="347"/>
        <v>plays</v>
      </c>
      <c r="S3697" s="10">
        <f t="shared" si="345"/>
        <v>41995.537152777775</v>
      </c>
      <c r="T3697" s="10">
        <f t="shared" si="346"/>
        <v>42015.537152777775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5">
        <f t="shared" si="343"/>
        <v>39.743589743589745</v>
      </c>
      <c r="Q3698" t="str">
        <f t="shared" si="344"/>
        <v>theater</v>
      </c>
      <c r="R3698" t="str">
        <f t="shared" si="347"/>
        <v>plays</v>
      </c>
      <c r="S3698" s="10">
        <f t="shared" si="345"/>
        <v>41988.283749999995</v>
      </c>
      <c r="T3698" s="10">
        <f t="shared" si="346"/>
        <v>42048.283749999995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5">
        <f t="shared" si="343"/>
        <v>72</v>
      </c>
      <c r="Q3699" t="str">
        <f t="shared" si="344"/>
        <v>theater</v>
      </c>
      <c r="R3699" t="str">
        <f t="shared" si="347"/>
        <v>plays</v>
      </c>
      <c r="S3699" s="10">
        <f t="shared" si="345"/>
        <v>42479.1325</v>
      </c>
      <c r="T3699" s="10">
        <f t="shared" si="346"/>
        <v>42500.1325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5">
        <f t="shared" si="343"/>
        <v>40.632352941176471</v>
      </c>
      <c r="Q3700" t="str">
        <f t="shared" si="344"/>
        <v>theater</v>
      </c>
      <c r="R3700" t="str">
        <f t="shared" si="347"/>
        <v>plays</v>
      </c>
      <c r="S3700" s="10">
        <f t="shared" si="345"/>
        <v>42401.473229166666</v>
      </c>
      <c r="T3700" s="10">
        <f t="shared" si="346"/>
        <v>42431.473229166666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5">
        <f t="shared" si="343"/>
        <v>63</v>
      </c>
      <c r="Q3701" t="str">
        <f t="shared" si="344"/>
        <v>theater</v>
      </c>
      <c r="R3701" t="str">
        <f t="shared" si="347"/>
        <v>plays</v>
      </c>
      <c r="S3701" s="10">
        <f t="shared" si="345"/>
        <v>41897.268703703703</v>
      </c>
      <c r="T3701" s="10">
        <f t="shared" si="346"/>
        <v>41927.268703703703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5">
        <f t="shared" si="343"/>
        <v>33.666666666666664</v>
      </c>
      <c r="Q3702" t="str">
        <f t="shared" si="344"/>
        <v>theater</v>
      </c>
      <c r="R3702" t="str">
        <f t="shared" si="347"/>
        <v>plays</v>
      </c>
      <c r="S3702" s="10">
        <f t="shared" si="345"/>
        <v>41882.25231481481</v>
      </c>
      <c r="T3702" s="10">
        <f t="shared" si="346"/>
        <v>41912.333333333328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5">
        <f t="shared" si="343"/>
        <v>38.589743589743591</v>
      </c>
      <c r="Q3703" t="str">
        <f t="shared" si="344"/>
        <v>theater</v>
      </c>
      <c r="R3703" t="str">
        <f t="shared" si="347"/>
        <v>plays</v>
      </c>
      <c r="S3703" s="10">
        <f t="shared" si="345"/>
        <v>42129.208252314813</v>
      </c>
      <c r="T3703" s="10">
        <f t="shared" si="346"/>
        <v>42159.208252314813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5">
        <f t="shared" si="343"/>
        <v>155.95238095238096</v>
      </c>
      <c r="Q3704" t="str">
        <f t="shared" si="344"/>
        <v>theater</v>
      </c>
      <c r="R3704" t="str">
        <f t="shared" si="347"/>
        <v>plays</v>
      </c>
      <c r="S3704" s="10">
        <f t="shared" si="345"/>
        <v>42524.204675925925</v>
      </c>
      <c r="T3704" s="10">
        <f t="shared" si="346"/>
        <v>42561.624305555553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5">
        <f t="shared" si="343"/>
        <v>43.2</v>
      </c>
      <c r="Q3705" t="str">
        <f t="shared" si="344"/>
        <v>theater</v>
      </c>
      <c r="R3705" t="str">
        <f t="shared" si="347"/>
        <v>plays</v>
      </c>
      <c r="S3705" s="10">
        <f t="shared" si="345"/>
        <v>42556.171157407407</v>
      </c>
      <c r="T3705" s="10">
        <f t="shared" si="346"/>
        <v>42594.957638888889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136.33666666666667</v>
      </c>
      <c r="P3706" s="5">
        <f t="shared" si="343"/>
        <v>15.148518518518518</v>
      </c>
      <c r="Q3706" t="str">
        <f t="shared" si="344"/>
        <v>theater</v>
      </c>
      <c r="R3706" t="str">
        <f t="shared" si="347"/>
        <v>plays</v>
      </c>
      <c r="S3706" s="10">
        <f t="shared" si="345"/>
        <v>42461.356412037036</v>
      </c>
      <c r="T3706" s="10">
        <f t="shared" si="346"/>
        <v>42521.356412037036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103.46657233816768</v>
      </c>
      <c r="P3707" s="5">
        <f t="shared" si="343"/>
        <v>83.571428571428569</v>
      </c>
      <c r="Q3707" t="str">
        <f t="shared" si="344"/>
        <v>theater</v>
      </c>
      <c r="R3707" t="str">
        <f t="shared" si="347"/>
        <v>plays</v>
      </c>
      <c r="S3707" s="10">
        <f t="shared" si="345"/>
        <v>41792.209652777776</v>
      </c>
      <c r="T3707" s="10">
        <f t="shared" si="346"/>
        <v>41813.416666666664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5">
        <f t="shared" si="343"/>
        <v>140</v>
      </c>
      <c r="Q3708" t="str">
        <f t="shared" si="344"/>
        <v>theater</v>
      </c>
      <c r="R3708" t="str">
        <f t="shared" si="347"/>
        <v>plays</v>
      </c>
      <c r="S3708" s="10">
        <f t="shared" si="345"/>
        <v>41879.580428240741</v>
      </c>
      <c r="T3708" s="10">
        <f t="shared" si="346"/>
        <v>41894.580428240741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5">
        <f t="shared" si="343"/>
        <v>80.869565217391298</v>
      </c>
      <c r="Q3709" t="str">
        <f t="shared" si="344"/>
        <v>theater</v>
      </c>
      <c r="R3709" t="str">
        <f t="shared" si="347"/>
        <v>plays</v>
      </c>
      <c r="S3709" s="10">
        <f t="shared" si="345"/>
        <v>42551.715023148143</v>
      </c>
      <c r="T3709" s="10">
        <f t="shared" si="346"/>
        <v>42572.893055555549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300</v>
      </c>
      <c r="P3710" s="5">
        <f t="shared" si="343"/>
        <v>53.846153846153847</v>
      </c>
      <c r="Q3710" t="str">
        <f t="shared" si="344"/>
        <v>theater</v>
      </c>
      <c r="R3710" t="str">
        <f t="shared" si="347"/>
        <v>plays</v>
      </c>
      <c r="S3710" s="10">
        <f t="shared" si="345"/>
        <v>41809.808865740735</v>
      </c>
      <c r="T3710" s="10">
        <f t="shared" si="346"/>
        <v>41823.808865740735</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5">
        <f t="shared" si="343"/>
        <v>30.928571428571427</v>
      </c>
      <c r="Q3711" t="str">
        <f t="shared" si="344"/>
        <v>theater</v>
      </c>
      <c r="R3711" t="str">
        <f t="shared" si="347"/>
        <v>plays</v>
      </c>
      <c r="S3711" s="10">
        <f t="shared" si="345"/>
        <v>41785.374374999999</v>
      </c>
      <c r="T3711" s="10">
        <f t="shared" si="346"/>
        <v>41815.374374999999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5">
        <f t="shared" si="343"/>
        <v>67.962962962962962</v>
      </c>
      <c r="Q3712" t="str">
        <f t="shared" si="344"/>
        <v>theater</v>
      </c>
      <c r="R3712" t="str">
        <f t="shared" si="347"/>
        <v>plays</v>
      </c>
      <c r="S3712" s="10">
        <f t="shared" si="345"/>
        <v>42072.242916666662</v>
      </c>
      <c r="T3712" s="10">
        <f t="shared" si="346"/>
        <v>42097.242916666662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5">
        <f t="shared" si="343"/>
        <v>27.142857142857142</v>
      </c>
      <c r="Q3713" t="str">
        <f t="shared" si="344"/>
        <v>theater</v>
      </c>
      <c r="R3713" t="str">
        <f t="shared" si="347"/>
        <v>plays</v>
      </c>
      <c r="S3713" s="10">
        <f t="shared" si="345"/>
        <v>41779.3908912037</v>
      </c>
      <c r="T3713" s="10">
        <f t="shared" si="346"/>
        <v>41805.333333333328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153.73333333333335</v>
      </c>
      <c r="P3714" s="5">
        <f t="shared" si="343"/>
        <v>110.86538461538461</v>
      </c>
      <c r="Q3714" t="str">
        <f t="shared" si="344"/>
        <v>theater</v>
      </c>
      <c r="R3714" t="str">
        <f t="shared" si="347"/>
        <v>plays</v>
      </c>
      <c r="S3714" s="10">
        <f t="shared" si="345"/>
        <v>42133.838738425926</v>
      </c>
      <c r="T3714" s="10">
        <f t="shared" si="346"/>
        <v>42154.957638888889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E3715/D3715*100</f>
        <v>101.49999999999999</v>
      </c>
      <c r="P3715" s="5">
        <f t="shared" ref="P3715:P3778" si="349">IFERROR(E3715/L3715,0)</f>
        <v>106.84210526315789</v>
      </c>
      <c r="Q3715" t="str">
        <f t="shared" ref="Q3715:Q3778" si="350">LEFT(N3715,SEARCH("/",N3715)-1)</f>
        <v>theater</v>
      </c>
      <c r="R3715" t="str">
        <f t="shared" si="347"/>
        <v>plays</v>
      </c>
      <c r="S3715" s="10">
        <f t="shared" ref="S3715:S3778" si="351">J3715/60/60/24+DATE(1970,1,1)-8/24</f>
        <v>42505.404699074068</v>
      </c>
      <c r="T3715" s="10">
        <f t="shared" ref="T3715:T3778" si="352">I3715/60/60/24+DATE(1970,1,1)-8/24</f>
        <v>42525.404699074068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5">
        <f t="shared" si="349"/>
        <v>105.51546391752578</v>
      </c>
      <c r="Q3716" t="str">
        <f t="shared" si="350"/>
        <v>theater</v>
      </c>
      <c r="R3716" t="str">
        <f t="shared" ref="R3716:R3779" si="353">RIGHT(N3716,LEN(N3716)-SEARCH("/",N3716))</f>
        <v>plays</v>
      </c>
      <c r="S3716" s="10">
        <f t="shared" si="351"/>
        <v>42118.222997685189</v>
      </c>
      <c r="T3716" s="10">
        <f t="shared" si="352"/>
        <v>42149.832638888889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5">
        <f t="shared" si="349"/>
        <v>132.96296296296296</v>
      </c>
      <c r="Q3717" t="str">
        <f t="shared" si="350"/>
        <v>theater</v>
      </c>
      <c r="R3717" t="str">
        <f t="shared" si="353"/>
        <v>plays</v>
      </c>
      <c r="S3717" s="10">
        <f t="shared" si="351"/>
        <v>42036.662256944437</v>
      </c>
      <c r="T3717" s="10">
        <f t="shared" si="352"/>
        <v>42094.202777777777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v>
      </c>
      <c r="P3718" s="5">
        <f t="shared" si="349"/>
        <v>51.916666666666664</v>
      </c>
      <c r="Q3718" t="str">
        <f t="shared" si="350"/>
        <v>theater</v>
      </c>
      <c r="R3718" t="str">
        <f t="shared" si="353"/>
        <v>plays</v>
      </c>
      <c r="S3718" s="10">
        <f t="shared" si="351"/>
        <v>42360.554502314808</v>
      </c>
      <c r="T3718" s="10">
        <f t="shared" si="352"/>
        <v>42390.554502314808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v>
      </c>
      <c r="P3719" s="5">
        <f t="shared" si="349"/>
        <v>310</v>
      </c>
      <c r="Q3719" t="str">
        <f t="shared" si="350"/>
        <v>theater</v>
      </c>
      <c r="R3719" t="str">
        <f t="shared" si="353"/>
        <v>plays</v>
      </c>
      <c r="S3719" s="10">
        <f t="shared" si="351"/>
        <v>42102.532974537033</v>
      </c>
      <c r="T3719" s="10">
        <f t="shared" si="352"/>
        <v>42133.532974537033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v>
      </c>
      <c r="P3720" s="5">
        <f t="shared" si="349"/>
        <v>26.021739130434781</v>
      </c>
      <c r="Q3720" t="str">
        <f t="shared" si="350"/>
        <v>theater</v>
      </c>
      <c r="R3720" t="str">
        <f t="shared" si="353"/>
        <v>plays</v>
      </c>
      <c r="S3720" s="10">
        <f t="shared" si="351"/>
        <v>42032.382812499993</v>
      </c>
      <c r="T3720" s="10">
        <f t="shared" si="352"/>
        <v>42062.382812499993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210</v>
      </c>
      <c r="P3721" s="5">
        <f t="shared" si="349"/>
        <v>105</v>
      </c>
      <c r="Q3721" t="str">
        <f t="shared" si="350"/>
        <v>theater</v>
      </c>
      <c r="R3721" t="str">
        <f t="shared" si="353"/>
        <v>plays</v>
      </c>
      <c r="S3721" s="10">
        <f t="shared" si="351"/>
        <v>42147.396597222221</v>
      </c>
      <c r="T3721" s="10">
        <f t="shared" si="352"/>
        <v>42177.396597222221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5">
        <f t="shared" si="349"/>
        <v>86.224999999999994</v>
      </c>
      <c r="Q3722" t="str">
        <f t="shared" si="350"/>
        <v>theater</v>
      </c>
      <c r="R3722" t="str">
        <f t="shared" si="353"/>
        <v>plays</v>
      </c>
      <c r="S3722" s="10">
        <f t="shared" si="351"/>
        <v>42165.659791666665</v>
      </c>
      <c r="T3722" s="10">
        <f t="shared" si="352"/>
        <v>42187.659791666665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5">
        <f t="shared" si="349"/>
        <v>114.54545454545455</v>
      </c>
      <c r="Q3723" t="str">
        <f t="shared" si="350"/>
        <v>theater</v>
      </c>
      <c r="R3723" t="str">
        <f t="shared" si="353"/>
        <v>plays</v>
      </c>
      <c r="S3723" s="10">
        <f t="shared" si="351"/>
        <v>41927.602824074071</v>
      </c>
      <c r="T3723" s="10">
        <f t="shared" si="352"/>
        <v>41948.644490740735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111.20000000000002</v>
      </c>
      <c r="P3724" s="5">
        <f t="shared" si="349"/>
        <v>47.657142857142858</v>
      </c>
      <c r="Q3724" t="str">
        <f t="shared" si="350"/>
        <v>theater</v>
      </c>
      <c r="R3724" t="str">
        <f t="shared" si="353"/>
        <v>plays</v>
      </c>
      <c r="S3724" s="10">
        <f t="shared" si="351"/>
        <v>42381.338506944441</v>
      </c>
      <c r="T3724" s="10">
        <f t="shared" si="352"/>
        <v>42411.624305555553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5">
        <f t="shared" si="349"/>
        <v>72.888888888888886</v>
      </c>
      <c r="Q3725" t="str">
        <f t="shared" si="350"/>
        <v>theater</v>
      </c>
      <c r="R3725" t="str">
        <f t="shared" si="353"/>
        <v>plays</v>
      </c>
      <c r="S3725" s="10">
        <f t="shared" si="351"/>
        <v>41943.419699074075</v>
      </c>
      <c r="T3725" s="10">
        <f t="shared" si="352"/>
        <v>41973.461365740739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5">
        <f t="shared" si="349"/>
        <v>49.545505617977533</v>
      </c>
      <c r="Q3726" t="str">
        <f t="shared" si="350"/>
        <v>theater</v>
      </c>
      <c r="R3726" t="str">
        <f t="shared" si="353"/>
        <v>plays</v>
      </c>
      <c r="S3726" s="10">
        <f t="shared" si="351"/>
        <v>42465.158101851855</v>
      </c>
      <c r="T3726" s="10">
        <f t="shared" si="352"/>
        <v>42494.624999999993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5">
        <f t="shared" si="349"/>
        <v>25.4</v>
      </c>
      <c r="Q3727" t="str">
        <f t="shared" si="350"/>
        <v>theater</v>
      </c>
      <c r="R3727" t="str">
        <f t="shared" si="353"/>
        <v>plays</v>
      </c>
      <c r="S3727" s="10">
        <f t="shared" si="351"/>
        <v>42401.611886574072</v>
      </c>
      <c r="T3727" s="10">
        <f t="shared" si="352"/>
        <v>42418.562499999993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338.70588235294122</v>
      </c>
      <c r="P3728" s="5">
        <f t="shared" si="349"/>
        <v>62.586956521739133</v>
      </c>
      <c r="Q3728" t="str">
        <f t="shared" si="350"/>
        <v>theater</v>
      </c>
      <c r="R3728" t="str">
        <f t="shared" si="353"/>
        <v>plays</v>
      </c>
      <c r="S3728" s="10">
        <f t="shared" si="351"/>
        <v>42461.807534722226</v>
      </c>
      <c r="T3728" s="10">
        <f t="shared" si="352"/>
        <v>42489.541666666664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v>
      </c>
      <c r="P3729" s="5">
        <f t="shared" si="349"/>
        <v>61.060606060606062</v>
      </c>
      <c r="Q3729" t="str">
        <f t="shared" si="350"/>
        <v>theater</v>
      </c>
      <c r="R3729" t="str">
        <f t="shared" si="353"/>
        <v>plays</v>
      </c>
      <c r="S3729" s="10">
        <f t="shared" si="351"/>
        <v>42632.014976851853</v>
      </c>
      <c r="T3729" s="10">
        <f t="shared" si="352"/>
        <v>42662.871527777774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v>
      </c>
      <c r="P3730" s="5">
        <f t="shared" si="349"/>
        <v>60.064516129032256</v>
      </c>
      <c r="Q3730" t="str">
        <f t="shared" si="350"/>
        <v>theater</v>
      </c>
      <c r="R3730" t="str">
        <f t="shared" si="353"/>
        <v>plays</v>
      </c>
      <c r="S3730" s="10">
        <f t="shared" si="351"/>
        <v>42204.837685185186</v>
      </c>
      <c r="T3730" s="10">
        <f t="shared" si="352"/>
        <v>42234.837685185186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v>
      </c>
      <c r="P3731" s="5">
        <f t="shared" si="349"/>
        <v>72.400000000000006</v>
      </c>
      <c r="Q3731" t="str">
        <f t="shared" si="350"/>
        <v>theater</v>
      </c>
      <c r="R3731" t="str">
        <f t="shared" si="353"/>
        <v>plays</v>
      </c>
      <c r="S3731" s="10">
        <f t="shared" si="351"/>
        <v>42040.871666666666</v>
      </c>
      <c r="T3731" s="10">
        <f t="shared" si="352"/>
        <v>42085.829999999994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10</v>
      </c>
      <c r="P3732" s="5">
        <f t="shared" si="349"/>
        <v>100</v>
      </c>
      <c r="Q3732" t="str">
        <f t="shared" si="350"/>
        <v>theater</v>
      </c>
      <c r="R3732" t="str">
        <f t="shared" si="353"/>
        <v>plays</v>
      </c>
      <c r="S3732" s="10">
        <f t="shared" si="351"/>
        <v>42203.34443287037</v>
      </c>
      <c r="T3732" s="10">
        <f t="shared" si="352"/>
        <v>42233.34443287037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11.272727272727273</v>
      </c>
      <c r="P3733" s="5">
        <f t="shared" si="349"/>
        <v>51.666666666666664</v>
      </c>
      <c r="Q3733" t="str">
        <f t="shared" si="350"/>
        <v>theater</v>
      </c>
      <c r="R3733" t="str">
        <f t="shared" si="353"/>
        <v>plays</v>
      </c>
      <c r="S3733" s="10">
        <f t="shared" si="351"/>
        <v>41983.419513888883</v>
      </c>
      <c r="T3733" s="10">
        <f t="shared" si="352"/>
        <v>42013.807638888888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15.411764705882353</v>
      </c>
      <c r="P3734" s="5">
        <f t="shared" si="349"/>
        <v>32.75</v>
      </c>
      <c r="Q3734" t="str">
        <f t="shared" si="350"/>
        <v>theater</v>
      </c>
      <c r="R3734" t="str">
        <f t="shared" si="353"/>
        <v>plays</v>
      </c>
      <c r="S3734" s="10">
        <f t="shared" si="351"/>
        <v>41968.344131944446</v>
      </c>
      <c r="T3734" s="10">
        <f t="shared" si="352"/>
        <v>42028.166666666664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5">
        <f t="shared" si="349"/>
        <v>0</v>
      </c>
      <c r="Q3735" t="str">
        <f t="shared" si="350"/>
        <v>theater</v>
      </c>
      <c r="R3735" t="str">
        <f t="shared" si="353"/>
        <v>plays</v>
      </c>
      <c r="S3735" s="10">
        <f t="shared" si="351"/>
        <v>42102.691064814811</v>
      </c>
      <c r="T3735" s="10">
        <f t="shared" si="352"/>
        <v>42112.604166666664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28.466666666666669</v>
      </c>
      <c r="P3736" s="5">
        <f t="shared" si="349"/>
        <v>61</v>
      </c>
      <c r="Q3736" t="str">
        <f t="shared" si="350"/>
        <v>theater</v>
      </c>
      <c r="R3736" t="str">
        <f t="shared" si="353"/>
        <v>plays</v>
      </c>
      <c r="S3736" s="10">
        <f t="shared" si="351"/>
        <v>42089.568240740737</v>
      </c>
      <c r="T3736" s="10">
        <f t="shared" si="352"/>
        <v>42149.568240740737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13.333333333333334</v>
      </c>
      <c r="P3737" s="5">
        <f t="shared" si="349"/>
        <v>10</v>
      </c>
      <c r="Q3737" t="str">
        <f t="shared" si="350"/>
        <v>theater</v>
      </c>
      <c r="R3737" t="str">
        <f t="shared" si="353"/>
        <v>plays</v>
      </c>
      <c r="S3737" s="10">
        <f t="shared" si="351"/>
        <v>42122.359826388885</v>
      </c>
      <c r="T3737" s="10">
        <f t="shared" si="352"/>
        <v>42152.359826388885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0.66666666666666674</v>
      </c>
      <c r="P3738" s="5">
        <f t="shared" si="349"/>
        <v>10</v>
      </c>
      <c r="Q3738" t="str">
        <f t="shared" si="350"/>
        <v>theater</v>
      </c>
      <c r="R3738" t="str">
        <f t="shared" si="353"/>
        <v>plays</v>
      </c>
      <c r="S3738" s="10">
        <f t="shared" si="351"/>
        <v>42048.378391203696</v>
      </c>
      <c r="T3738" s="10">
        <f t="shared" si="352"/>
        <v>42086.416666666664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21.428571428571427</v>
      </c>
      <c r="P3739" s="5">
        <f t="shared" si="349"/>
        <v>37.5</v>
      </c>
      <c r="Q3739" t="str">
        <f t="shared" si="350"/>
        <v>theater</v>
      </c>
      <c r="R3739" t="str">
        <f t="shared" si="353"/>
        <v>plays</v>
      </c>
      <c r="S3739" s="10">
        <f t="shared" si="351"/>
        <v>42297.357673611106</v>
      </c>
      <c r="T3739" s="10">
        <f t="shared" si="352"/>
        <v>42319.957638888889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18</v>
      </c>
      <c r="P3740" s="5">
        <f t="shared" si="349"/>
        <v>45</v>
      </c>
      <c r="Q3740" t="str">
        <f t="shared" si="350"/>
        <v>theater</v>
      </c>
      <c r="R3740" t="str">
        <f t="shared" si="353"/>
        <v>plays</v>
      </c>
      <c r="S3740" s="10">
        <f t="shared" si="351"/>
        <v>41813.605381944442</v>
      </c>
      <c r="T3740" s="10">
        <f t="shared" si="352"/>
        <v>41835.583333333328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20.125</v>
      </c>
      <c r="P3741" s="5">
        <f t="shared" si="349"/>
        <v>100.625</v>
      </c>
      <c r="Q3741" t="str">
        <f t="shared" si="350"/>
        <v>theater</v>
      </c>
      <c r="R3741" t="str">
        <f t="shared" si="353"/>
        <v>plays</v>
      </c>
      <c r="S3741" s="10">
        <f t="shared" si="351"/>
        <v>42548.116527777776</v>
      </c>
      <c r="T3741" s="10">
        <f t="shared" si="352"/>
        <v>42568.116527777776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17.899999999999999</v>
      </c>
      <c r="P3742" s="5">
        <f t="shared" si="349"/>
        <v>25.571428571428573</v>
      </c>
      <c r="Q3742" t="str">
        <f t="shared" si="350"/>
        <v>theater</v>
      </c>
      <c r="R3742" t="str">
        <f t="shared" si="353"/>
        <v>plays</v>
      </c>
      <c r="S3742" s="10">
        <f t="shared" si="351"/>
        <v>41832.756423611107</v>
      </c>
      <c r="T3742" s="10">
        <f t="shared" si="352"/>
        <v>41862.745810185181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5">
        <f t="shared" si="349"/>
        <v>0</v>
      </c>
      <c r="Q3743" t="str">
        <f t="shared" si="350"/>
        <v>theater</v>
      </c>
      <c r="R3743" t="str">
        <f t="shared" si="353"/>
        <v>plays</v>
      </c>
      <c r="S3743" s="10">
        <f t="shared" si="351"/>
        <v>42325.587384259255</v>
      </c>
      <c r="T3743" s="10">
        <f t="shared" si="352"/>
        <v>42355.587384259255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2</v>
      </c>
      <c r="P3744" s="5">
        <f t="shared" si="349"/>
        <v>25</v>
      </c>
      <c r="Q3744" t="str">
        <f t="shared" si="350"/>
        <v>theater</v>
      </c>
      <c r="R3744" t="str">
        <f t="shared" si="353"/>
        <v>plays</v>
      </c>
      <c r="S3744" s="10">
        <f t="shared" si="351"/>
        <v>41857.881296296291</v>
      </c>
      <c r="T3744" s="10">
        <f t="shared" si="352"/>
        <v>41887.881296296291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5">
        <f t="shared" si="349"/>
        <v>0</v>
      </c>
      <c r="Q3745" t="str">
        <f t="shared" si="350"/>
        <v>theater</v>
      </c>
      <c r="R3745" t="str">
        <f t="shared" si="353"/>
        <v>plays</v>
      </c>
      <c r="S3745" s="10">
        <f t="shared" si="351"/>
        <v>41793.376898148148</v>
      </c>
      <c r="T3745" s="10">
        <f t="shared" si="352"/>
        <v>41823.376898148148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5">
        <f t="shared" si="349"/>
        <v>0</v>
      </c>
      <c r="Q3746" t="str">
        <f t="shared" si="350"/>
        <v>theater</v>
      </c>
      <c r="R3746" t="str">
        <f t="shared" si="353"/>
        <v>plays</v>
      </c>
      <c r="S3746" s="10">
        <f t="shared" si="351"/>
        <v>41793.480925925927</v>
      </c>
      <c r="T3746" s="10">
        <f t="shared" si="352"/>
        <v>41824.832638888889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10</v>
      </c>
      <c r="P3747" s="5">
        <f t="shared" si="349"/>
        <v>10</v>
      </c>
      <c r="Q3747" t="str">
        <f t="shared" si="350"/>
        <v>theater</v>
      </c>
      <c r="R3747" t="str">
        <f t="shared" si="353"/>
        <v>plays</v>
      </c>
      <c r="S3747" s="10">
        <f t="shared" si="351"/>
        <v>41831.364606481482</v>
      </c>
      <c r="T3747" s="10">
        <f t="shared" si="352"/>
        <v>41861.364606481482</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v>
      </c>
      <c r="P3748" s="5">
        <f t="shared" si="349"/>
        <v>202</v>
      </c>
      <c r="Q3748" t="str">
        <f t="shared" si="350"/>
        <v>theater</v>
      </c>
      <c r="R3748" t="str">
        <f t="shared" si="353"/>
        <v>plays</v>
      </c>
      <c r="S3748" s="10">
        <f t="shared" si="351"/>
        <v>42621.05600694444</v>
      </c>
      <c r="T3748" s="10">
        <f t="shared" si="352"/>
        <v>42651.05600694444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1</v>
      </c>
      <c r="P3749" s="5">
        <f t="shared" si="349"/>
        <v>25</v>
      </c>
      <c r="Q3749" t="str">
        <f t="shared" si="350"/>
        <v>theater</v>
      </c>
      <c r="R3749" t="str">
        <f t="shared" si="353"/>
        <v>plays</v>
      </c>
      <c r="S3749" s="10">
        <f t="shared" si="351"/>
        <v>42163.966388888883</v>
      </c>
      <c r="T3749" s="10">
        <f t="shared" si="352"/>
        <v>42190.624305555553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103.52</v>
      </c>
      <c r="P3750" s="5">
        <f t="shared" si="349"/>
        <v>99.538461538461533</v>
      </c>
      <c r="Q3750" t="str">
        <f t="shared" si="350"/>
        <v>theater</v>
      </c>
      <c r="R3750" t="str">
        <f t="shared" si="353"/>
        <v>musical</v>
      </c>
      <c r="S3750" s="10">
        <f t="shared" si="351"/>
        <v>42395.373101851852</v>
      </c>
      <c r="T3750" s="10">
        <f t="shared" si="352"/>
        <v>42415.915972222218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5">
        <f t="shared" si="349"/>
        <v>75</v>
      </c>
      <c r="Q3751" t="str">
        <f t="shared" si="350"/>
        <v>theater</v>
      </c>
      <c r="R3751" t="str">
        <f t="shared" si="353"/>
        <v>musical</v>
      </c>
      <c r="S3751" s="10">
        <f t="shared" si="351"/>
        <v>42457.793842592589</v>
      </c>
      <c r="T3751" s="10">
        <f t="shared" si="352"/>
        <v>42488.832638888889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5">
        <f t="shared" si="349"/>
        <v>215.25</v>
      </c>
      <c r="Q3752" t="str">
        <f t="shared" si="350"/>
        <v>theater</v>
      </c>
      <c r="R3752" t="str">
        <f t="shared" si="353"/>
        <v>musical</v>
      </c>
      <c r="S3752" s="10">
        <f t="shared" si="351"/>
        <v>42016.648240740738</v>
      </c>
      <c r="T3752" s="10">
        <f t="shared" si="352"/>
        <v>42044.999305555553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v>
      </c>
      <c r="P3753" s="5">
        <f t="shared" si="349"/>
        <v>120.54545454545455</v>
      </c>
      <c r="Q3753" t="str">
        <f t="shared" si="350"/>
        <v>theater</v>
      </c>
      <c r="R3753" t="str">
        <f t="shared" si="353"/>
        <v>musical</v>
      </c>
      <c r="S3753" s="10">
        <f t="shared" si="351"/>
        <v>42402.702233796292</v>
      </c>
      <c r="T3753" s="10">
        <f t="shared" si="352"/>
        <v>42462.66056712962</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5">
        <f t="shared" si="349"/>
        <v>37.666666666666664</v>
      </c>
      <c r="Q3754" t="str">
        <f t="shared" si="350"/>
        <v>theater</v>
      </c>
      <c r="R3754" t="str">
        <f t="shared" si="353"/>
        <v>musical</v>
      </c>
      <c r="S3754" s="10">
        <f t="shared" si="351"/>
        <v>42619.469155092585</v>
      </c>
      <c r="T3754" s="10">
        <f t="shared" si="352"/>
        <v>42659.541666666664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v>
      </c>
      <c r="P3755" s="5">
        <f t="shared" si="349"/>
        <v>172.23333333333332</v>
      </c>
      <c r="Q3755" t="str">
        <f t="shared" si="350"/>
        <v>theater</v>
      </c>
      <c r="R3755" t="str">
        <f t="shared" si="353"/>
        <v>musical</v>
      </c>
      <c r="S3755" s="10">
        <f t="shared" si="351"/>
        <v>42128.490740740737</v>
      </c>
      <c r="T3755" s="10">
        <f t="shared" si="352"/>
        <v>42157.666666666664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120</v>
      </c>
      <c r="P3756" s="5">
        <f t="shared" si="349"/>
        <v>111.11111111111111</v>
      </c>
      <c r="Q3756" t="str">
        <f t="shared" si="350"/>
        <v>theater</v>
      </c>
      <c r="R3756" t="str">
        <f t="shared" si="353"/>
        <v>musical</v>
      </c>
      <c r="S3756" s="10">
        <f t="shared" si="351"/>
        <v>41808.54788194444</v>
      </c>
      <c r="T3756" s="10">
        <f t="shared" si="352"/>
        <v>41845.874305555553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129.63636363636363</v>
      </c>
      <c r="P3757" s="5">
        <f t="shared" si="349"/>
        <v>25.464285714285715</v>
      </c>
      <c r="Q3757" t="str">
        <f t="shared" si="350"/>
        <v>theater</v>
      </c>
      <c r="R3757" t="str">
        <f t="shared" si="353"/>
        <v>musical</v>
      </c>
      <c r="S3757" s="10">
        <f t="shared" si="351"/>
        <v>42445.533645833326</v>
      </c>
      <c r="T3757" s="10">
        <f t="shared" si="352"/>
        <v>42475.533645833326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5">
        <f t="shared" si="349"/>
        <v>267.64705882352939</v>
      </c>
      <c r="Q3758" t="str">
        <f t="shared" si="350"/>
        <v>theater</v>
      </c>
      <c r="R3758" t="str">
        <f t="shared" si="353"/>
        <v>musical</v>
      </c>
      <c r="S3758" s="10">
        <f t="shared" si="351"/>
        <v>41771.481458333328</v>
      </c>
      <c r="T3758" s="10">
        <f t="shared" si="352"/>
        <v>41801.481458333328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5">
        <f t="shared" si="349"/>
        <v>75.959999999999994</v>
      </c>
      <c r="Q3759" t="str">
        <f t="shared" si="350"/>
        <v>theater</v>
      </c>
      <c r="R3759" t="str">
        <f t="shared" si="353"/>
        <v>musical</v>
      </c>
      <c r="S3759" s="10">
        <f t="shared" si="351"/>
        <v>41954.517534722218</v>
      </c>
      <c r="T3759" s="10">
        <f t="shared" si="352"/>
        <v>41974.517534722218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5">
        <f t="shared" si="349"/>
        <v>59.03846153846154</v>
      </c>
      <c r="Q3760" t="str">
        <f t="shared" si="350"/>
        <v>theater</v>
      </c>
      <c r="R3760" t="str">
        <f t="shared" si="353"/>
        <v>musical</v>
      </c>
      <c r="S3760" s="10">
        <f t="shared" si="351"/>
        <v>41747.13817129629</v>
      </c>
      <c r="T3760" s="10">
        <f t="shared" si="352"/>
        <v>41777.875</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5">
        <f t="shared" si="349"/>
        <v>50.111022727272733</v>
      </c>
      <c r="Q3761" t="str">
        <f t="shared" si="350"/>
        <v>theater</v>
      </c>
      <c r="R3761" t="str">
        <f t="shared" si="353"/>
        <v>musical</v>
      </c>
      <c r="S3761" s="10">
        <f t="shared" si="351"/>
        <v>42181.774918981479</v>
      </c>
      <c r="T3761" s="10">
        <f t="shared" si="352"/>
        <v>42241.774918981479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5">
        <f t="shared" si="349"/>
        <v>55.502967032967035</v>
      </c>
      <c r="Q3762" t="str">
        <f t="shared" si="350"/>
        <v>theater</v>
      </c>
      <c r="R3762" t="str">
        <f t="shared" si="353"/>
        <v>musical</v>
      </c>
      <c r="S3762" s="10">
        <f t="shared" si="351"/>
        <v>41739.191967592589</v>
      </c>
      <c r="T3762" s="10">
        <f t="shared" si="352"/>
        <v>41764.191967592589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100</v>
      </c>
      <c r="P3763" s="5">
        <f t="shared" si="349"/>
        <v>166.66666666666666</v>
      </c>
      <c r="Q3763" t="str">
        <f t="shared" si="350"/>
        <v>theater</v>
      </c>
      <c r="R3763" t="str">
        <f t="shared" si="353"/>
        <v>musical</v>
      </c>
      <c r="S3763" s="10">
        <f t="shared" si="351"/>
        <v>42173.133530092593</v>
      </c>
      <c r="T3763" s="10">
        <f t="shared" si="352"/>
        <v>42226.624999999993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5">
        <f t="shared" si="349"/>
        <v>47.428571428571431</v>
      </c>
      <c r="Q3764" t="str">
        <f t="shared" si="350"/>
        <v>theater</v>
      </c>
      <c r="R3764" t="str">
        <f t="shared" si="353"/>
        <v>musical</v>
      </c>
      <c r="S3764" s="10">
        <f t="shared" si="351"/>
        <v>42193.480196759258</v>
      </c>
      <c r="T3764" s="10">
        <f t="shared" si="352"/>
        <v>42218.480196759258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100</v>
      </c>
      <c r="P3765" s="5">
        <f t="shared" si="349"/>
        <v>64.935064935064929</v>
      </c>
      <c r="Q3765" t="str">
        <f t="shared" si="350"/>
        <v>theater</v>
      </c>
      <c r="R3765" t="str">
        <f t="shared" si="353"/>
        <v>musical</v>
      </c>
      <c r="S3765" s="10">
        <f t="shared" si="351"/>
        <v>42065.416967592588</v>
      </c>
      <c r="T3765" s="10">
        <f t="shared" si="352"/>
        <v>42095.375300925924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100</v>
      </c>
      <c r="P3766" s="5">
        <f t="shared" si="349"/>
        <v>55.555555555555557</v>
      </c>
      <c r="Q3766" t="str">
        <f t="shared" si="350"/>
        <v>theater</v>
      </c>
      <c r="R3766" t="str">
        <f t="shared" si="353"/>
        <v>musical</v>
      </c>
      <c r="S3766" s="10">
        <f t="shared" si="351"/>
        <v>42499.509629629632</v>
      </c>
      <c r="T3766" s="10">
        <f t="shared" si="352"/>
        <v>42518.691666666658</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5">
        <f t="shared" si="349"/>
        <v>74.224299065420567</v>
      </c>
      <c r="Q3767" t="str">
        <f t="shared" si="350"/>
        <v>theater</v>
      </c>
      <c r="R3767" t="str">
        <f t="shared" si="353"/>
        <v>musical</v>
      </c>
      <c r="S3767" s="10">
        <f t="shared" si="351"/>
        <v>41820.443078703705</v>
      </c>
      <c r="T3767" s="10">
        <f t="shared" si="352"/>
        <v>41850.443078703705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5">
        <f t="shared" si="349"/>
        <v>106.9271875</v>
      </c>
      <c r="Q3768" t="str">
        <f t="shared" si="350"/>
        <v>theater</v>
      </c>
      <c r="R3768" t="str">
        <f t="shared" si="353"/>
        <v>musical</v>
      </c>
      <c r="S3768" s="10">
        <f t="shared" si="351"/>
        <v>41787.833854166667</v>
      </c>
      <c r="T3768" s="10">
        <f t="shared" si="352"/>
        <v>41822.833854166667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5">
        <f t="shared" si="349"/>
        <v>41.696428571428569</v>
      </c>
      <c r="Q3769" t="str">
        <f t="shared" si="350"/>
        <v>theater</v>
      </c>
      <c r="R3769" t="str">
        <f t="shared" si="353"/>
        <v>musical</v>
      </c>
      <c r="S3769" s="10">
        <f t="shared" si="351"/>
        <v>42049.686307870368</v>
      </c>
      <c r="T3769" s="10">
        <f t="shared" si="352"/>
        <v>42063.874305555553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107.65274999999998</v>
      </c>
      <c r="P3770" s="5">
        <f t="shared" si="349"/>
        <v>74.243275862068955</v>
      </c>
      <c r="Q3770" t="str">
        <f t="shared" si="350"/>
        <v>theater</v>
      </c>
      <c r="R3770" t="str">
        <f t="shared" si="353"/>
        <v>musical</v>
      </c>
      <c r="S3770" s="10">
        <f t="shared" si="351"/>
        <v>41772.394560185181</v>
      </c>
      <c r="T3770" s="10">
        <f t="shared" si="352"/>
        <v>41802.394560185181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100</v>
      </c>
      <c r="P3771" s="5">
        <f t="shared" si="349"/>
        <v>73.333333333333329</v>
      </c>
      <c r="Q3771" t="str">
        <f t="shared" si="350"/>
        <v>theater</v>
      </c>
      <c r="R3771" t="str">
        <f t="shared" si="353"/>
        <v>musical</v>
      </c>
      <c r="S3771" s="10">
        <f t="shared" si="351"/>
        <v>42445.264803240738</v>
      </c>
      <c r="T3771" s="10">
        <f t="shared" si="352"/>
        <v>42475.264803240738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100</v>
      </c>
      <c r="P3772" s="5">
        <f t="shared" si="349"/>
        <v>100</v>
      </c>
      <c r="Q3772" t="str">
        <f t="shared" si="350"/>
        <v>theater</v>
      </c>
      <c r="R3772" t="str">
        <f t="shared" si="353"/>
        <v>musical</v>
      </c>
      <c r="S3772" s="10">
        <f t="shared" si="351"/>
        <v>42138.597337962965</v>
      </c>
      <c r="T3772" s="10">
        <f t="shared" si="352"/>
        <v>42168.597337962965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5">
        <f t="shared" si="349"/>
        <v>38.421052631578945</v>
      </c>
      <c r="Q3773" t="str">
        <f t="shared" si="350"/>
        <v>theater</v>
      </c>
      <c r="R3773" t="str">
        <f t="shared" si="353"/>
        <v>musical</v>
      </c>
      <c r="S3773" s="10">
        <f t="shared" si="351"/>
        <v>42493.52375</v>
      </c>
      <c r="T3773" s="10">
        <f t="shared" si="352"/>
        <v>42507.666666666664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v>
      </c>
      <c r="P3774" s="5">
        <f t="shared" si="349"/>
        <v>166.96969696969697</v>
      </c>
      <c r="Q3774" t="str">
        <f t="shared" si="350"/>
        <v>theater</v>
      </c>
      <c r="R3774" t="str">
        <f t="shared" si="353"/>
        <v>musical</v>
      </c>
      <c r="S3774" s="10">
        <f t="shared" si="351"/>
        <v>42682.283634259256</v>
      </c>
      <c r="T3774" s="10">
        <f t="shared" si="352"/>
        <v>42702.916666666664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v>
      </c>
      <c r="P3775" s="5">
        <f t="shared" si="349"/>
        <v>94.912280701754383</v>
      </c>
      <c r="Q3775" t="str">
        <f t="shared" si="350"/>
        <v>theater</v>
      </c>
      <c r="R3775" t="str">
        <f t="shared" si="353"/>
        <v>musical</v>
      </c>
      <c r="S3775" s="10">
        <f t="shared" si="351"/>
        <v>42655.67184027777</v>
      </c>
      <c r="T3775" s="10">
        <f t="shared" si="352"/>
        <v>42688.755555555552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100</v>
      </c>
      <c r="P3776" s="5">
        <f t="shared" si="349"/>
        <v>100</v>
      </c>
      <c r="Q3776" t="str">
        <f t="shared" si="350"/>
        <v>theater</v>
      </c>
      <c r="R3776" t="str">
        <f t="shared" si="353"/>
        <v>musical</v>
      </c>
      <c r="S3776" s="10">
        <f t="shared" si="351"/>
        <v>42087.458969907406</v>
      </c>
      <c r="T3776" s="10">
        <f t="shared" si="352"/>
        <v>42103.458969907406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100.25</v>
      </c>
      <c r="P3777" s="5">
        <f t="shared" si="349"/>
        <v>143.21428571428572</v>
      </c>
      <c r="Q3777" t="str">
        <f t="shared" si="350"/>
        <v>theater</v>
      </c>
      <c r="R3777" t="str">
        <f t="shared" si="353"/>
        <v>musical</v>
      </c>
      <c r="S3777" s="10">
        <f t="shared" si="351"/>
        <v>42075.609293981477</v>
      </c>
      <c r="T3777" s="10">
        <f t="shared" si="352"/>
        <v>42102.833333333336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5">
        <f t="shared" si="349"/>
        <v>90.819148936170208</v>
      </c>
      <c r="Q3778" t="str">
        <f t="shared" si="350"/>
        <v>theater</v>
      </c>
      <c r="R3778" t="str">
        <f t="shared" si="353"/>
        <v>musical</v>
      </c>
      <c r="S3778" s="10">
        <f t="shared" si="351"/>
        <v>41814.034467592588</v>
      </c>
      <c r="T3778" s="10">
        <f t="shared" si="352"/>
        <v>41851.708333333328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E3779/D3779*100</f>
        <v>143.19999999999999</v>
      </c>
      <c r="P3779" s="5">
        <f t="shared" ref="P3779:P3842" si="355">IFERROR(E3779/L3779,0)</f>
        <v>48.542372881355931</v>
      </c>
      <c r="Q3779" t="str">
        <f t="shared" ref="Q3779:Q3842" si="356">LEFT(N3779,SEARCH("/",N3779)-1)</f>
        <v>theater</v>
      </c>
      <c r="R3779" t="str">
        <f t="shared" si="353"/>
        <v>musical</v>
      </c>
      <c r="S3779" s="10">
        <f t="shared" ref="S3779:S3842" si="357">J3779/60/60/24+DATE(1970,1,1)-8/24</f>
        <v>41886.778020833335</v>
      </c>
      <c r="T3779" s="10">
        <f t="shared" ref="T3779:T3842" si="358">I3779/60/60/24+DATE(1970,1,1)-8/24</f>
        <v>41908.833333333328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105.04166666666667</v>
      </c>
      <c r="P3780" s="5">
        <f t="shared" si="355"/>
        <v>70.027777777777771</v>
      </c>
      <c r="Q3780" t="str">
        <f t="shared" si="356"/>
        <v>theater</v>
      </c>
      <c r="R3780" t="str">
        <f t="shared" ref="R3780:R3843" si="359">RIGHT(N3780,LEN(N3780)-SEARCH("/",N3780))</f>
        <v>musical</v>
      </c>
      <c r="S3780" s="10">
        <f t="shared" si="357"/>
        <v>41989.485879629625</v>
      </c>
      <c r="T3780" s="10">
        <f t="shared" si="358"/>
        <v>42049.485879629625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v>
      </c>
      <c r="P3781" s="5">
        <f t="shared" si="355"/>
        <v>135.62608695652173</v>
      </c>
      <c r="Q3781" t="str">
        <f t="shared" si="356"/>
        <v>theater</v>
      </c>
      <c r="R3781" t="str">
        <f t="shared" si="359"/>
        <v>musical</v>
      </c>
      <c r="S3781" s="10">
        <f t="shared" si="357"/>
        <v>42425.402083333327</v>
      </c>
      <c r="T3781" s="10">
        <f t="shared" si="358"/>
        <v>42455.36041666667</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120</v>
      </c>
      <c r="P3782" s="5">
        <f t="shared" si="355"/>
        <v>100</v>
      </c>
      <c r="Q3782" t="str">
        <f t="shared" si="356"/>
        <v>theater</v>
      </c>
      <c r="R3782" t="str">
        <f t="shared" si="359"/>
        <v>musical</v>
      </c>
      <c r="S3782" s="10">
        <f t="shared" si="357"/>
        <v>42165.886400462965</v>
      </c>
      <c r="T3782" s="10">
        <f t="shared" si="358"/>
        <v>42198.504166666658</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5">
        <f t="shared" si="355"/>
        <v>94.90384615384616</v>
      </c>
      <c r="Q3783" t="str">
        <f t="shared" si="356"/>
        <v>theater</v>
      </c>
      <c r="R3783" t="str">
        <f t="shared" si="359"/>
        <v>musical</v>
      </c>
      <c r="S3783" s="10">
        <f t="shared" si="357"/>
        <v>41865.549594907403</v>
      </c>
      <c r="T3783" s="10">
        <f t="shared" si="358"/>
        <v>41890.549594907403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v>
      </c>
      <c r="P3784" s="5">
        <f t="shared" si="355"/>
        <v>75.370370370370367</v>
      </c>
      <c r="Q3784" t="str">
        <f t="shared" si="356"/>
        <v>theater</v>
      </c>
      <c r="R3784" t="str">
        <f t="shared" si="359"/>
        <v>musical</v>
      </c>
      <c r="S3784" s="10">
        <f t="shared" si="357"/>
        <v>42546.528900462967</v>
      </c>
      <c r="T3784" s="10">
        <f t="shared" si="358"/>
        <v>42575.624999999993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5">
        <f t="shared" si="355"/>
        <v>64.458333333333329</v>
      </c>
      <c r="Q3785" t="str">
        <f t="shared" si="356"/>
        <v>theater</v>
      </c>
      <c r="R3785" t="str">
        <f t="shared" si="359"/>
        <v>musical</v>
      </c>
      <c r="S3785" s="10">
        <f t="shared" si="357"/>
        <v>42419.806944444441</v>
      </c>
      <c r="T3785" s="10">
        <f t="shared" si="358"/>
        <v>42444.333333333336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5">
        <f t="shared" si="355"/>
        <v>115</v>
      </c>
      <c r="Q3786" t="str">
        <f t="shared" si="356"/>
        <v>theater</v>
      </c>
      <c r="R3786" t="str">
        <f t="shared" si="359"/>
        <v>musical</v>
      </c>
      <c r="S3786" s="10">
        <f t="shared" si="357"/>
        <v>42531.647361111107</v>
      </c>
      <c r="T3786" s="10">
        <f t="shared" si="358"/>
        <v>42561.647361111107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v>
      </c>
      <c r="P3787" s="5">
        <f t="shared" si="355"/>
        <v>100.5</v>
      </c>
      <c r="Q3787" t="str">
        <f t="shared" si="356"/>
        <v>theater</v>
      </c>
      <c r="R3787" t="str">
        <f t="shared" si="359"/>
        <v>musical</v>
      </c>
      <c r="S3787" s="10">
        <f t="shared" si="357"/>
        <v>42548.305196759255</v>
      </c>
      <c r="T3787" s="10">
        <f t="shared" si="358"/>
        <v>42584.085416666661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110.96666666666665</v>
      </c>
      <c r="P3788" s="5">
        <f t="shared" si="355"/>
        <v>93.774647887323937</v>
      </c>
      <c r="Q3788" t="str">
        <f t="shared" si="356"/>
        <v>theater</v>
      </c>
      <c r="R3788" t="str">
        <f t="shared" si="359"/>
        <v>musical</v>
      </c>
      <c r="S3788" s="10">
        <f t="shared" si="357"/>
        <v>42486.704571759255</v>
      </c>
      <c r="T3788" s="10">
        <f t="shared" si="358"/>
        <v>42516.704571759255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5">
        <f t="shared" si="355"/>
        <v>35.1</v>
      </c>
      <c r="Q3789" t="str">
        <f t="shared" si="356"/>
        <v>theater</v>
      </c>
      <c r="R3789" t="str">
        <f t="shared" si="359"/>
        <v>musical</v>
      </c>
      <c r="S3789" s="10">
        <f t="shared" si="357"/>
        <v>42167.201458333329</v>
      </c>
      <c r="T3789" s="10">
        <f t="shared" si="358"/>
        <v>42195.832638888889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0.66666666666666674</v>
      </c>
      <c r="P3790" s="5">
        <f t="shared" si="355"/>
        <v>500</v>
      </c>
      <c r="Q3790" t="str">
        <f t="shared" si="356"/>
        <v>theater</v>
      </c>
      <c r="R3790" t="str">
        <f t="shared" si="359"/>
        <v>musical</v>
      </c>
      <c r="S3790" s="10">
        <f t="shared" si="357"/>
        <v>42333.362488425926</v>
      </c>
      <c r="T3790" s="10">
        <f t="shared" si="358"/>
        <v>42361.345833333333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v>
      </c>
      <c r="P3791" s="5">
        <f t="shared" si="355"/>
        <v>29</v>
      </c>
      <c r="Q3791" t="str">
        <f t="shared" si="356"/>
        <v>theater</v>
      </c>
      <c r="R3791" t="str">
        <f t="shared" si="359"/>
        <v>musical</v>
      </c>
      <c r="S3791" s="10">
        <f t="shared" si="357"/>
        <v>42138.465486111112</v>
      </c>
      <c r="T3791" s="10">
        <f t="shared" si="358"/>
        <v>42170.465486111112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5">
        <f t="shared" si="355"/>
        <v>0</v>
      </c>
      <c r="Q3792" t="str">
        <f t="shared" si="356"/>
        <v>theater</v>
      </c>
      <c r="R3792" t="str">
        <f t="shared" si="359"/>
        <v>musical</v>
      </c>
      <c r="S3792" s="10">
        <f t="shared" si="357"/>
        <v>42666.333599537036</v>
      </c>
      <c r="T3792" s="10">
        <f t="shared" si="358"/>
        <v>42696.3752662037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5">
        <f t="shared" si="355"/>
        <v>0</v>
      </c>
      <c r="Q3793" t="str">
        <f t="shared" si="356"/>
        <v>theater</v>
      </c>
      <c r="R3793" t="str">
        <f t="shared" si="359"/>
        <v>musical</v>
      </c>
      <c r="S3793" s="10">
        <f t="shared" si="357"/>
        <v>41766.3587037037</v>
      </c>
      <c r="T3793" s="10">
        <f t="shared" si="358"/>
        <v>41826.3587037037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0.27999999999999997</v>
      </c>
      <c r="P3794" s="5">
        <f t="shared" si="355"/>
        <v>17.5</v>
      </c>
      <c r="Q3794" t="str">
        <f t="shared" si="356"/>
        <v>theater</v>
      </c>
      <c r="R3794" t="str">
        <f t="shared" si="359"/>
        <v>musical</v>
      </c>
      <c r="S3794" s="10">
        <f t="shared" si="357"/>
        <v>42170.113680555551</v>
      </c>
      <c r="T3794" s="10">
        <f t="shared" si="358"/>
        <v>42200.113680555551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59.657142857142851</v>
      </c>
      <c r="P3795" s="5">
        <f t="shared" si="355"/>
        <v>174</v>
      </c>
      <c r="Q3795" t="str">
        <f t="shared" si="356"/>
        <v>theater</v>
      </c>
      <c r="R3795" t="str">
        <f t="shared" si="359"/>
        <v>musical</v>
      </c>
      <c r="S3795" s="10">
        <f t="shared" si="357"/>
        <v>41968.60565972222</v>
      </c>
      <c r="T3795" s="10">
        <f t="shared" si="358"/>
        <v>41989.60565972222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1</v>
      </c>
      <c r="P3796" s="5">
        <f t="shared" si="355"/>
        <v>50</v>
      </c>
      <c r="Q3796" t="str">
        <f t="shared" si="356"/>
        <v>theater</v>
      </c>
      <c r="R3796" t="str">
        <f t="shared" si="359"/>
        <v>musical</v>
      </c>
      <c r="S3796" s="10">
        <f t="shared" si="357"/>
        <v>42132.247152777774</v>
      </c>
      <c r="T3796" s="10">
        <f t="shared" si="358"/>
        <v>42162.247152777774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1.6666666666666667</v>
      </c>
      <c r="P3797" s="5">
        <f t="shared" si="355"/>
        <v>5</v>
      </c>
      <c r="Q3797" t="str">
        <f t="shared" si="356"/>
        <v>theater</v>
      </c>
      <c r="R3797" t="str">
        <f t="shared" si="359"/>
        <v>musical</v>
      </c>
      <c r="S3797" s="10">
        <f t="shared" si="357"/>
        <v>42201.102893518517</v>
      </c>
      <c r="T3797" s="10">
        <f t="shared" si="358"/>
        <v>42244.604166666664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4.4444444444444444E-3</v>
      </c>
      <c r="P3798" s="5">
        <f t="shared" si="355"/>
        <v>1</v>
      </c>
      <c r="Q3798" t="str">
        <f t="shared" si="356"/>
        <v>theater</v>
      </c>
      <c r="R3798" t="str">
        <f t="shared" si="359"/>
        <v>musical</v>
      </c>
      <c r="S3798" s="10">
        <f t="shared" si="357"/>
        <v>42688.696250000001</v>
      </c>
      <c r="T3798" s="10">
        <f t="shared" si="358"/>
        <v>42748.696250000001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89.666666666666657</v>
      </c>
      <c r="P3799" s="5">
        <f t="shared" si="355"/>
        <v>145.40540540540542</v>
      </c>
      <c r="Q3799" t="str">
        <f t="shared" si="356"/>
        <v>theater</v>
      </c>
      <c r="R3799" t="str">
        <f t="shared" si="359"/>
        <v>musical</v>
      </c>
      <c r="S3799" s="10">
        <f t="shared" si="357"/>
        <v>42084.548206018517</v>
      </c>
      <c r="T3799" s="10">
        <f t="shared" si="358"/>
        <v>42114.548206018517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1.4642857142857144</v>
      </c>
      <c r="P3800" s="5">
        <f t="shared" si="355"/>
        <v>205</v>
      </c>
      <c r="Q3800" t="str">
        <f t="shared" si="356"/>
        <v>theater</v>
      </c>
      <c r="R3800" t="str">
        <f t="shared" si="359"/>
        <v>musical</v>
      </c>
      <c r="S3800" s="10">
        <f t="shared" si="357"/>
        <v>41831.389444444445</v>
      </c>
      <c r="T3800" s="10">
        <f t="shared" si="358"/>
        <v>41861.389444444445</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4.0199999999999996</v>
      </c>
      <c r="P3801" s="5">
        <f t="shared" si="355"/>
        <v>100.5</v>
      </c>
      <c r="Q3801" t="str">
        <f t="shared" si="356"/>
        <v>theater</v>
      </c>
      <c r="R3801" t="str">
        <f t="shared" si="359"/>
        <v>musical</v>
      </c>
      <c r="S3801" s="10">
        <f t="shared" si="357"/>
        <v>42410.597719907404</v>
      </c>
      <c r="T3801" s="10">
        <f t="shared" si="358"/>
        <v>42440.597719907404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v>
      </c>
      <c r="P3802" s="5">
        <f t="shared" si="355"/>
        <v>55.0625</v>
      </c>
      <c r="Q3802" t="str">
        <f t="shared" si="356"/>
        <v>theater</v>
      </c>
      <c r="R3802" t="str">
        <f t="shared" si="359"/>
        <v>musical</v>
      </c>
      <c r="S3802" s="10">
        <f t="shared" si="357"/>
        <v>41982.403738425921</v>
      </c>
      <c r="T3802" s="10">
        <f t="shared" si="358"/>
        <v>42014.874305555553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8.52</v>
      </c>
      <c r="P3803" s="5">
        <f t="shared" si="355"/>
        <v>47.333333333333336</v>
      </c>
      <c r="Q3803" t="str">
        <f t="shared" si="356"/>
        <v>theater</v>
      </c>
      <c r="R3803" t="str">
        <f t="shared" si="359"/>
        <v>musical</v>
      </c>
      <c r="S3803" s="10">
        <f t="shared" si="357"/>
        <v>41975.342777777776</v>
      </c>
      <c r="T3803" s="10">
        <f t="shared" si="358"/>
        <v>42006.342777777776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5">
        <f t="shared" si="355"/>
        <v>0</v>
      </c>
      <c r="Q3804" t="str">
        <f t="shared" si="356"/>
        <v>theater</v>
      </c>
      <c r="R3804" t="str">
        <f t="shared" si="359"/>
        <v>musical</v>
      </c>
      <c r="S3804" s="10">
        <f t="shared" si="357"/>
        <v>42268.792893518512</v>
      </c>
      <c r="T3804" s="10">
        <f t="shared" si="358"/>
        <v>42298.792893518512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19.650000000000002</v>
      </c>
      <c r="P3805" s="5">
        <f t="shared" si="355"/>
        <v>58.95</v>
      </c>
      <c r="Q3805" t="str">
        <f t="shared" si="356"/>
        <v>theater</v>
      </c>
      <c r="R3805" t="str">
        <f t="shared" si="359"/>
        <v>musical</v>
      </c>
      <c r="S3805" s="10">
        <f t="shared" si="357"/>
        <v>42403.638518518514</v>
      </c>
      <c r="T3805" s="10">
        <f t="shared" si="358"/>
        <v>42433.638518518514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5">
        <f t="shared" si="355"/>
        <v>0</v>
      </c>
      <c r="Q3806" t="str">
        <f t="shared" si="356"/>
        <v>theater</v>
      </c>
      <c r="R3806" t="str">
        <f t="shared" si="359"/>
        <v>musical</v>
      </c>
      <c r="S3806" s="10">
        <f t="shared" si="357"/>
        <v>42526.676203703704</v>
      </c>
      <c r="T3806" s="10">
        <f t="shared" si="358"/>
        <v>42581.958333333336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2E-3</v>
      </c>
      <c r="P3807" s="5">
        <f t="shared" si="355"/>
        <v>1.5</v>
      </c>
      <c r="Q3807" t="str">
        <f t="shared" si="356"/>
        <v>theater</v>
      </c>
      <c r="R3807" t="str">
        <f t="shared" si="359"/>
        <v>musical</v>
      </c>
      <c r="S3807" s="10">
        <f t="shared" si="357"/>
        <v>41849.553703703699</v>
      </c>
      <c r="T3807" s="10">
        <f t="shared" si="358"/>
        <v>41909.553703703699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6.6666666666666666E-2</v>
      </c>
      <c r="P3808" s="5">
        <f t="shared" si="355"/>
        <v>5</v>
      </c>
      <c r="Q3808" t="str">
        <f t="shared" si="356"/>
        <v>theater</v>
      </c>
      <c r="R3808" t="str">
        <f t="shared" si="359"/>
        <v>musical</v>
      </c>
      <c r="S3808" s="10">
        <f t="shared" si="357"/>
        <v>41798.925706018512</v>
      </c>
      <c r="T3808" s="10">
        <f t="shared" si="358"/>
        <v>41818.925706018512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30.333333333333336</v>
      </c>
      <c r="P3809" s="5">
        <f t="shared" si="355"/>
        <v>50.555555555555557</v>
      </c>
      <c r="Q3809" t="str">
        <f t="shared" si="356"/>
        <v>theater</v>
      </c>
      <c r="R3809" t="str">
        <f t="shared" si="359"/>
        <v>musical</v>
      </c>
      <c r="S3809" s="10">
        <f t="shared" si="357"/>
        <v>42090.575682870367</v>
      </c>
      <c r="T3809" s="10">
        <f t="shared" si="358"/>
        <v>42097.575682870367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100</v>
      </c>
      <c r="P3810" s="5">
        <f t="shared" si="355"/>
        <v>41.666666666666664</v>
      </c>
      <c r="Q3810" t="str">
        <f t="shared" si="356"/>
        <v>theater</v>
      </c>
      <c r="R3810" t="str">
        <f t="shared" si="359"/>
        <v>plays</v>
      </c>
      <c r="S3810" s="10">
        <f t="shared" si="357"/>
        <v>42059.12059027778</v>
      </c>
      <c r="T3810" s="10">
        <f t="shared" si="358"/>
        <v>42119.078923611109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5">
        <f t="shared" si="355"/>
        <v>53.289473684210527</v>
      </c>
      <c r="Q3811" t="str">
        <f t="shared" si="356"/>
        <v>theater</v>
      </c>
      <c r="R3811" t="str">
        <f t="shared" si="359"/>
        <v>plays</v>
      </c>
      <c r="S3811" s="10">
        <f t="shared" si="357"/>
        <v>41800.193368055552</v>
      </c>
      <c r="T3811" s="10">
        <f t="shared" si="358"/>
        <v>41850.625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121.73333333333333</v>
      </c>
      <c r="P3812" s="5">
        <f t="shared" si="355"/>
        <v>70.230769230769226</v>
      </c>
      <c r="Q3812" t="str">
        <f t="shared" si="356"/>
        <v>theater</v>
      </c>
      <c r="R3812" t="str">
        <f t="shared" si="359"/>
        <v>plays</v>
      </c>
      <c r="S3812" s="10">
        <f t="shared" si="357"/>
        <v>42054.515717592592</v>
      </c>
      <c r="T3812" s="10">
        <f t="shared" si="358"/>
        <v>42084.474050925921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330</v>
      </c>
      <c r="P3813" s="5">
        <f t="shared" si="355"/>
        <v>43.421052631578945</v>
      </c>
      <c r="Q3813" t="str">
        <f t="shared" si="356"/>
        <v>theater</v>
      </c>
      <c r="R3813" t="str">
        <f t="shared" si="359"/>
        <v>plays</v>
      </c>
      <c r="S3813" s="10">
        <f t="shared" si="357"/>
        <v>42487.293668981474</v>
      </c>
      <c r="T3813" s="10">
        <f t="shared" si="358"/>
        <v>42521.124999999993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109.55</v>
      </c>
      <c r="P3814" s="5">
        <f t="shared" si="355"/>
        <v>199.18181818181819</v>
      </c>
      <c r="Q3814" t="str">
        <f t="shared" si="356"/>
        <v>theater</v>
      </c>
      <c r="R3814" t="str">
        <f t="shared" si="359"/>
        <v>plays</v>
      </c>
      <c r="S3814" s="10">
        <f t="shared" si="357"/>
        <v>42109.417916666665</v>
      </c>
      <c r="T3814" s="10">
        <f t="shared" si="358"/>
        <v>42155.832638888889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5">
        <f t="shared" si="355"/>
        <v>78.518148148148143</v>
      </c>
      <c r="Q3815" t="str">
        <f t="shared" si="356"/>
        <v>theater</v>
      </c>
      <c r="R3815" t="str">
        <f t="shared" si="359"/>
        <v>plays</v>
      </c>
      <c r="S3815" s="10">
        <f t="shared" si="357"/>
        <v>42496.942372685182</v>
      </c>
      <c r="T3815" s="10">
        <f t="shared" si="358"/>
        <v>42535.571527777771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5">
        <f t="shared" si="355"/>
        <v>61.823529411764703</v>
      </c>
      <c r="Q3816" t="str">
        <f t="shared" si="356"/>
        <v>theater</v>
      </c>
      <c r="R3816" t="str">
        <f t="shared" si="359"/>
        <v>plays</v>
      </c>
      <c r="S3816" s="10">
        <f t="shared" si="357"/>
        <v>42058.570740740739</v>
      </c>
      <c r="T3816" s="10">
        <f t="shared" si="358"/>
        <v>42094.832638888889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v>
      </c>
      <c r="P3817" s="5">
        <f t="shared" si="355"/>
        <v>50.000500000000002</v>
      </c>
      <c r="Q3817" t="str">
        <f t="shared" si="356"/>
        <v>theater</v>
      </c>
      <c r="R3817" t="str">
        <f t="shared" si="359"/>
        <v>plays</v>
      </c>
      <c r="S3817" s="10">
        <f t="shared" si="357"/>
        <v>42206.926585648143</v>
      </c>
      <c r="T3817" s="10">
        <f t="shared" si="358"/>
        <v>42236.624999999993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5">
        <f t="shared" si="355"/>
        <v>48.339729729729726</v>
      </c>
      <c r="Q3818" t="str">
        <f t="shared" si="356"/>
        <v>theater</v>
      </c>
      <c r="R3818" t="str">
        <f t="shared" si="359"/>
        <v>plays</v>
      </c>
      <c r="S3818" s="10">
        <f t="shared" si="357"/>
        <v>41807.356747685182</v>
      </c>
      <c r="T3818" s="10">
        <f t="shared" si="358"/>
        <v>41837.356747685182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5">
        <f t="shared" si="355"/>
        <v>107.25</v>
      </c>
      <c r="Q3819" t="str">
        <f t="shared" si="356"/>
        <v>theater</v>
      </c>
      <c r="R3819" t="str">
        <f t="shared" si="359"/>
        <v>plays</v>
      </c>
      <c r="S3819" s="10">
        <f t="shared" si="357"/>
        <v>42284.363611111105</v>
      </c>
      <c r="T3819" s="10">
        <f t="shared" si="358"/>
        <v>42300.832638888889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227.99999999999997</v>
      </c>
      <c r="P3820" s="5">
        <f t="shared" si="355"/>
        <v>57</v>
      </c>
      <c r="Q3820" t="str">
        <f t="shared" si="356"/>
        <v>theater</v>
      </c>
      <c r="R3820" t="str">
        <f t="shared" si="359"/>
        <v>plays</v>
      </c>
      <c r="S3820" s="10">
        <f t="shared" si="357"/>
        <v>42045.509050925924</v>
      </c>
      <c r="T3820" s="10">
        <f t="shared" si="358"/>
        <v>42075.467384259253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v>
      </c>
      <c r="P3821" s="5">
        <f t="shared" si="355"/>
        <v>40.92307692307692</v>
      </c>
      <c r="Q3821" t="str">
        <f t="shared" si="356"/>
        <v>theater</v>
      </c>
      <c r="R3821" t="str">
        <f t="shared" si="359"/>
        <v>plays</v>
      </c>
      <c r="S3821" s="10">
        <f t="shared" si="357"/>
        <v>42183.876203703701</v>
      </c>
      <c r="T3821" s="10">
        <f t="shared" si="358"/>
        <v>42202.543055555558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143.33333333333334</v>
      </c>
      <c r="P3822" s="5">
        <f t="shared" si="355"/>
        <v>21.5</v>
      </c>
      <c r="Q3822" t="str">
        <f t="shared" si="356"/>
        <v>theater</v>
      </c>
      <c r="R3822" t="str">
        <f t="shared" si="359"/>
        <v>plays</v>
      </c>
      <c r="S3822" s="10">
        <f t="shared" si="357"/>
        <v>42160.318483796298</v>
      </c>
      <c r="T3822" s="10">
        <f t="shared" si="358"/>
        <v>42190.318483796298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5">
        <f t="shared" si="355"/>
        <v>79.543478260869563</v>
      </c>
      <c r="Q3823" t="str">
        <f t="shared" si="356"/>
        <v>theater</v>
      </c>
      <c r="R3823" t="str">
        <f t="shared" si="359"/>
        <v>plays</v>
      </c>
      <c r="S3823" s="10">
        <f t="shared" si="357"/>
        <v>42340.847303240742</v>
      </c>
      <c r="T3823" s="10">
        <f t="shared" si="358"/>
        <v>42372.847303240742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5">
        <f t="shared" si="355"/>
        <v>72.381578947368425</v>
      </c>
      <c r="Q3824" t="str">
        <f t="shared" si="356"/>
        <v>theater</v>
      </c>
      <c r="R3824" t="str">
        <f t="shared" si="359"/>
        <v>plays</v>
      </c>
      <c r="S3824" s="10">
        <f t="shared" si="357"/>
        <v>42329.504826388882</v>
      </c>
      <c r="T3824" s="10">
        <f t="shared" si="358"/>
        <v>42388.624305555553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5">
        <f t="shared" si="355"/>
        <v>64.634146341463421</v>
      </c>
      <c r="Q3825" t="str">
        <f t="shared" si="356"/>
        <v>theater</v>
      </c>
      <c r="R3825" t="str">
        <f t="shared" si="359"/>
        <v>plays</v>
      </c>
      <c r="S3825" s="10">
        <f t="shared" si="357"/>
        <v>42170.576898148145</v>
      </c>
      <c r="T3825" s="10">
        <f t="shared" si="358"/>
        <v>42204.832638888889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5">
        <f t="shared" si="355"/>
        <v>38.571428571428569</v>
      </c>
      <c r="Q3826" t="str">
        <f t="shared" si="356"/>
        <v>theater</v>
      </c>
      <c r="R3826" t="str">
        <f t="shared" si="359"/>
        <v>plays</v>
      </c>
      <c r="S3826" s="10">
        <f t="shared" si="357"/>
        <v>42571.292858796289</v>
      </c>
      <c r="T3826" s="10">
        <f t="shared" si="358"/>
        <v>42583.236805555549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5">
        <f t="shared" si="355"/>
        <v>107.57142857142857</v>
      </c>
      <c r="Q3827" t="str">
        <f t="shared" si="356"/>
        <v>theater</v>
      </c>
      <c r="R3827" t="str">
        <f t="shared" si="359"/>
        <v>plays</v>
      </c>
      <c r="S3827" s="10">
        <f t="shared" si="357"/>
        <v>42150.736273148148</v>
      </c>
      <c r="T3827" s="10">
        <f t="shared" si="358"/>
        <v>42171.736273148148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5">
        <f t="shared" si="355"/>
        <v>27.5</v>
      </c>
      <c r="Q3828" t="str">
        <f t="shared" si="356"/>
        <v>theater</v>
      </c>
      <c r="R3828" t="str">
        <f t="shared" si="359"/>
        <v>plays</v>
      </c>
      <c r="S3828" s="10">
        <f t="shared" si="357"/>
        <v>42101.090208333328</v>
      </c>
      <c r="T3828" s="10">
        <f t="shared" si="358"/>
        <v>42131.090208333328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5">
        <f t="shared" si="355"/>
        <v>70.461538461538467</v>
      </c>
      <c r="Q3829" t="str">
        <f t="shared" si="356"/>
        <v>theater</v>
      </c>
      <c r="R3829" t="str">
        <f t="shared" si="359"/>
        <v>plays</v>
      </c>
      <c r="S3829" s="10">
        <f t="shared" si="357"/>
        <v>42034.594918981478</v>
      </c>
      <c r="T3829" s="10">
        <f t="shared" si="358"/>
        <v>42089.666666666664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100</v>
      </c>
      <c r="P3830" s="5">
        <f t="shared" si="355"/>
        <v>178.57142857142858</v>
      </c>
      <c r="Q3830" t="str">
        <f t="shared" si="356"/>
        <v>theater</v>
      </c>
      <c r="R3830" t="str">
        <f t="shared" si="359"/>
        <v>plays</v>
      </c>
      <c r="S3830" s="10">
        <f t="shared" si="357"/>
        <v>41944.194293981483</v>
      </c>
      <c r="T3830" s="10">
        <f t="shared" si="358"/>
        <v>42004.235960648148</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5">
        <f t="shared" si="355"/>
        <v>62.625</v>
      </c>
      <c r="Q3831" t="str">
        <f t="shared" si="356"/>
        <v>theater</v>
      </c>
      <c r="R3831" t="str">
        <f t="shared" si="359"/>
        <v>plays</v>
      </c>
      <c r="S3831" s="10">
        <f t="shared" si="357"/>
        <v>42593.532071759262</v>
      </c>
      <c r="T3831" s="10">
        <f t="shared" si="358"/>
        <v>42613.532071759262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5">
        <f t="shared" si="355"/>
        <v>75</v>
      </c>
      <c r="Q3832" t="str">
        <f t="shared" si="356"/>
        <v>theater</v>
      </c>
      <c r="R3832" t="str">
        <f t="shared" si="359"/>
        <v>plays</v>
      </c>
      <c r="S3832" s="10">
        <f t="shared" si="357"/>
        <v>42503.407534722217</v>
      </c>
      <c r="T3832" s="10">
        <f t="shared" si="358"/>
        <v>42517.407534722217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5">
        <f t="shared" si="355"/>
        <v>58.901111111111113</v>
      </c>
      <c r="Q3833" t="str">
        <f t="shared" si="356"/>
        <v>theater</v>
      </c>
      <c r="R3833" t="str">
        <f t="shared" si="359"/>
        <v>plays</v>
      </c>
      <c r="S3833" s="10">
        <f t="shared" si="357"/>
        <v>41927.515567129631</v>
      </c>
      <c r="T3833" s="10">
        <f t="shared" si="358"/>
        <v>41948.557233796295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5">
        <f t="shared" si="355"/>
        <v>139.55555555555554</v>
      </c>
      <c r="Q3834" t="str">
        <f t="shared" si="356"/>
        <v>theater</v>
      </c>
      <c r="R3834" t="str">
        <f t="shared" si="359"/>
        <v>plays</v>
      </c>
      <c r="S3834" s="10">
        <f t="shared" si="357"/>
        <v>42374.781655092585</v>
      </c>
      <c r="T3834" s="10">
        <f t="shared" si="358"/>
        <v>42419.781655092585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5">
        <f t="shared" si="355"/>
        <v>70</v>
      </c>
      <c r="Q3835" t="str">
        <f t="shared" si="356"/>
        <v>theater</v>
      </c>
      <c r="R3835" t="str">
        <f t="shared" si="359"/>
        <v>plays</v>
      </c>
      <c r="S3835" s="10">
        <f t="shared" si="357"/>
        <v>41963.53902777777</v>
      </c>
      <c r="T3835" s="10">
        <f t="shared" si="358"/>
        <v>41974.464583333327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109.03333333333333</v>
      </c>
      <c r="P3836" s="5">
        <f t="shared" si="355"/>
        <v>57.385964912280699</v>
      </c>
      <c r="Q3836" t="str">
        <f t="shared" si="356"/>
        <v>theater</v>
      </c>
      <c r="R3836" t="str">
        <f t="shared" si="359"/>
        <v>plays</v>
      </c>
      <c r="S3836" s="10">
        <f t="shared" si="357"/>
        <v>42143.111886574072</v>
      </c>
      <c r="T3836" s="10">
        <f t="shared" si="358"/>
        <v>42173.111886574072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160</v>
      </c>
      <c r="P3837" s="5">
        <f t="shared" si="355"/>
        <v>40</v>
      </c>
      <c r="Q3837" t="str">
        <f t="shared" si="356"/>
        <v>theater</v>
      </c>
      <c r="R3837" t="str">
        <f t="shared" si="359"/>
        <v>plays</v>
      </c>
      <c r="S3837" s="10">
        <f t="shared" si="357"/>
        <v>42460.608888888884</v>
      </c>
      <c r="T3837" s="10">
        <f t="shared" si="358"/>
        <v>42481.608888888884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5">
        <f t="shared" si="355"/>
        <v>64.285714285714292</v>
      </c>
      <c r="Q3838" t="str">
        <f t="shared" si="356"/>
        <v>theater</v>
      </c>
      <c r="R3838" t="str">
        <f t="shared" si="359"/>
        <v>plays</v>
      </c>
      <c r="S3838" s="10">
        <f t="shared" si="357"/>
        <v>42553.593194444438</v>
      </c>
      <c r="T3838" s="10">
        <f t="shared" si="358"/>
        <v>42584.839583333327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102.1</v>
      </c>
      <c r="P3839" s="5">
        <f t="shared" si="355"/>
        <v>120.11764705882354</v>
      </c>
      <c r="Q3839" t="str">
        <f t="shared" si="356"/>
        <v>theater</v>
      </c>
      <c r="R3839" t="str">
        <f t="shared" si="359"/>
        <v>plays</v>
      </c>
      <c r="S3839" s="10">
        <f t="shared" si="357"/>
        <v>42152.432384259257</v>
      </c>
      <c r="T3839" s="10">
        <f t="shared" si="358"/>
        <v>42188.432384259257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5">
        <f t="shared" si="355"/>
        <v>1008.24</v>
      </c>
      <c r="Q3840" t="str">
        <f t="shared" si="356"/>
        <v>theater</v>
      </c>
      <c r="R3840" t="str">
        <f t="shared" si="359"/>
        <v>plays</v>
      </c>
      <c r="S3840" s="10">
        <f t="shared" si="357"/>
        <v>42116.377418981479</v>
      </c>
      <c r="T3840" s="10">
        <f t="shared" si="358"/>
        <v>42146.377418981479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5">
        <f t="shared" si="355"/>
        <v>63.28125</v>
      </c>
      <c r="Q3841" t="str">
        <f t="shared" si="356"/>
        <v>theater</v>
      </c>
      <c r="R3841" t="str">
        <f t="shared" si="359"/>
        <v>plays</v>
      </c>
      <c r="S3841" s="10">
        <f t="shared" si="357"/>
        <v>42154.809305555551</v>
      </c>
      <c r="T3841" s="10">
        <f t="shared" si="358"/>
        <v>42214.809305555551</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6500</v>
      </c>
      <c r="P3842" s="5">
        <f t="shared" si="355"/>
        <v>21.666666666666668</v>
      </c>
      <c r="Q3842" t="str">
        <f t="shared" si="356"/>
        <v>theater</v>
      </c>
      <c r="R3842" t="str">
        <f t="shared" si="359"/>
        <v>plays</v>
      </c>
      <c r="S3842" s="10">
        <f t="shared" si="357"/>
        <v>42432.368391203701</v>
      </c>
      <c r="T3842" s="10">
        <f t="shared" si="358"/>
        <v>42457.32672453703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E3843/D3843*100</f>
        <v>8.7200000000000006</v>
      </c>
      <c r="P3843" s="5">
        <f t="shared" ref="P3843:P3906" si="361">IFERROR(E3843/L3843,0)</f>
        <v>25.647058823529413</v>
      </c>
      <c r="Q3843" t="str">
        <f t="shared" ref="Q3843:Q3906" si="362">LEFT(N3843,SEARCH("/",N3843)-1)</f>
        <v>theater</v>
      </c>
      <c r="R3843" t="str">
        <f t="shared" si="359"/>
        <v>plays</v>
      </c>
      <c r="S3843" s="10">
        <f t="shared" ref="S3843:S3906" si="363">J3843/60/60/24+DATE(1970,1,1)-8/24</f>
        <v>41780.45239583333</v>
      </c>
      <c r="T3843" s="10">
        <f t="shared" ref="T3843:T3906" si="364">I3843/60/60/24+DATE(1970,1,1)-8/24</f>
        <v>41840.45239583333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21.94</v>
      </c>
      <c r="P3844" s="5">
        <f t="shared" si="361"/>
        <v>47.695652173913047</v>
      </c>
      <c r="Q3844" t="str">
        <f t="shared" si="362"/>
        <v>theater</v>
      </c>
      <c r="R3844" t="str">
        <f t="shared" ref="R3844:R3907" si="365">RIGHT(N3844,LEN(N3844)-SEARCH("/",N3844))</f>
        <v>plays</v>
      </c>
      <c r="S3844" s="10">
        <f t="shared" si="363"/>
        <v>41740.160324074073</v>
      </c>
      <c r="T3844" s="10">
        <f t="shared" si="364"/>
        <v>41770.160324074073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21.3</v>
      </c>
      <c r="P3845" s="5">
        <f t="shared" si="361"/>
        <v>56.05263157894737</v>
      </c>
      <c r="Q3845" t="str">
        <f t="shared" si="362"/>
        <v>theater</v>
      </c>
      <c r="R3845" t="str">
        <f t="shared" si="365"/>
        <v>plays</v>
      </c>
      <c r="S3845" s="10">
        <f t="shared" si="363"/>
        <v>41765.739166666666</v>
      </c>
      <c r="T3845" s="10">
        <f t="shared" si="364"/>
        <v>41790.739166666666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41.489795918367342</v>
      </c>
      <c r="P3846" s="5">
        <f t="shared" si="361"/>
        <v>81.319999999999993</v>
      </c>
      <c r="Q3846" t="str">
        <f t="shared" si="362"/>
        <v>theater</v>
      </c>
      <c r="R3846" t="str">
        <f t="shared" si="365"/>
        <v>plays</v>
      </c>
      <c r="S3846" s="10">
        <f t="shared" si="363"/>
        <v>41766.283958333333</v>
      </c>
      <c r="T3846" s="10">
        <f t="shared" si="364"/>
        <v>41792.957638888889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2.105</v>
      </c>
      <c r="P3847" s="5">
        <f t="shared" si="361"/>
        <v>70.166666666666671</v>
      </c>
      <c r="Q3847" t="str">
        <f t="shared" si="362"/>
        <v>theater</v>
      </c>
      <c r="R3847" t="str">
        <f t="shared" si="365"/>
        <v>plays</v>
      </c>
      <c r="S3847" s="10">
        <f t="shared" si="363"/>
        <v>42248.293680555551</v>
      </c>
      <c r="T3847" s="10">
        <f t="shared" si="364"/>
        <v>42278.293680555551</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v>
      </c>
      <c r="P3848" s="5">
        <f t="shared" si="361"/>
        <v>23.625</v>
      </c>
      <c r="Q3848" t="str">
        <f t="shared" si="362"/>
        <v>theater</v>
      </c>
      <c r="R3848" t="str">
        <f t="shared" si="365"/>
        <v>plays</v>
      </c>
      <c r="S3848" s="10">
        <f t="shared" si="363"/>
        <v>41884.88821759259</v>
      </c>
      <c r="T3848" s="10">
        <f t="shared" si="364"/>
        <v>41915.957638888889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16.161904761904761</v>
      </c>
      <c r="P3849" s="5">
        <f t="shared" si="361"/>
        <v>188.55555555555554</v>
      </c>
      <c r="Q3849" t="str">
        <f t="shared" si="362"/>
        <v>theater</v>
      </c>
      <c r="R3849" t="str">
        <f t="shared" si="365"/>
        <v>plays</v>
      </c>
      <c r="S3849" s="10">
        <f t="shared" si="363"/>
        <v>42158.891099537032</v>
      </c>
      <c r="T3849" s="10">
        <f t="shared" si="364"/>
        <v>42203.891099537032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16.376923076923077</v>
      </c>
      <c r="P3850" s="5">
        <f t="shared" si="361"/>
        <v>49.511627906976742</v>
      </c>
      <c r="Q3850" t="str">
        <f t="shared" si="362"/>
        <v>theater</v>
      </c>
      <c r="R3850" t="str">
        <f t="shared" si="365"/>
        <v>plays</v>
      </c>
      <c r="S3850" s="10">
        <f t="shared" si="363"/>
        <v>42265.483668981477</v>
      </c>
      <c r="T3850" s="10">
        <f t="shared" si="364"/>
        <v>42295.483668981477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v>
      </c>
      <c r="P3851" s="5">
        <f t="shared" si="361"/>
        <v>75.464285714285708</v>
      </c>
      <c r="Q3851" t="str">
        <f t="shared" si="362"/>
        <v>theater</v>
      </c>
      <c r="R3851" t="str">
        <f t="shared" si="365"/>
        <v>plays</v>
      </c>
      <c r="S3851" s="10">
        <f t="shared" si="363"/>
        <v>42136.433842592589</v>
      </c>
      <c r="T3851" s="10">
        <f t="shared" si="364"/>
        <v>42166.433842592589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3.8</v>
      </c>
      <c r="P3852" s="5">
        <f t="shared" si="361"/>
        <v>9.5</v>
      </c>
      <c r="Q3852" t="str">
        <f t="shared" si="362"/>
        <v>theater</v>
      </c>
      <c r="R3852" t="str">
        <f t="shared" si="365"/>
        <v>plays</v>
      </c>
      <c r="S3852" s="10">
        <f t="shared" si="363"/>
        <v>41974.791006944441</v>
      </c>
      <c r="T3852" s="10">
        <f t="shared" si="364"/>
        <v>42004.791006944441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34.08</v>
      </c>
      <c r="P3853" s="5">
        <f t="shared" si="361"/>
        <v>35.5</v>
      </c>
      <c r="Q3853" t="str">
        <f t="shared" si="362"/>
        <v>theater</v>
      </c>
      <c r="R3853" t="str">
        <f t="shared" si="365"/>
        <v>plays</v>
      </c>
      <c r="S3853" s="10">
        <f t="shared" si="363"/>
        <v>42172.10623842592</v>
      </c>
      <c r="T3853" s="10">
        <f t="shared" si="364"/>
        <v>42202.10623842592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0.2</v>
      </c>
      <c r="P3854" s="5">
        <f t="shared" si="361"/>
        <v>10</v>
      </c>
      <c r="Q3854" t="str">
        <f t="shared" si="362"/>
        <v>theater</v>
      </c>
      <c r="R3854" t="str">
        <f t="shared" si="365"/>
        <v>plays</v>
      </c>
      <c r="S3854" s="10">
        <f t="shared" si="363"/>
        <v>42064.857361111113</v>
      </c>
      <c r="T3854" s="10">
        <f t="shared" si="364"/>
        <v>42089.815694444442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2.5999999999999999E-2</v>
      </c>
      <c r="P3855" s="5">
        <f t="shared" si="361"/>
        <v>13</v>
      </c>
      <c r="Q3855" t="str">
        <f t="shared" si="362"/>
        <v>theater</v>
      </c>
      <c r="R3855" t="str">
        <f t="shared" si="365"/>
        <v>plays</v>
      </c>
      <c r="S3855" s="10">
        <f t="shared" si="363"/>
        <v>41848.506689814814</v>
      </c>
      <c r="T3855" s="10">
        <f t="shared" si="364"/>
        <v>41883.506689814814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16.254545454545454</v>
      </c>
      <c r="P3856" s="5">
        <f t="shared" si="361"/>
        <v>89.4</v>
      </c>
      <c r="Q3856" t="str">
        <f t="shared" si="362"/>
        <v>theater</v>
      </c>
      <c r="R3856" t="str">
        <f t="shared" si="365"/>
        <v>plays</v>
      </c>
      <c r="S3856" s="10">
        <f t="shared" si="363"/>
        <v>42103.55159722222</v>
      </c>
      <c r="T3856" s="10">
        <f t="shared" si="364"/>
        <v>42133.55159722222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v>
      </c>
      <c r="P3857" s="5">
        <f t="shared" si="361"/>
        <v>25</v>
      </c>
      <c r="Q3857" t="str">
        <f t="shared" si="362"/>
        <v>theater</v>
      </c>
      <c r="R3857" t="str">
        <f t="shared" si="365"/>
        <v>plays</v>
      </c>
      <c r="S3857" s="10">
        <f t="shared" si="363"/>
        <v>42059.637395833335</v>
      </c>
      <c r="T3857" s="10">
        <f t="shared" si="364"/>
        <v>42089.595729166664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0.02</v>
      </c>
      <c r="P3858" s="5">
        <f t="shared" si="361"/>
        <v>1</v>
      </c>
      <c r="Q3858" t="str">
        <f t="shared" si="362"/>
        <v>theater</v>
      </c>
      <c r="R3858" t="str">
        <f t="shared" si="365"/>
        <v>plays</v>
      </c>
      <c r="S3858" s="10">
        <f t="shared" si="363"/>
        <v>42041.409756944442</v>
      </c>
      <c r="T3858" s="10">
        <f t="shared" si="364"/>
        <v>42071.368090277778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5.2</v>
      </c>
      <c r="P3859" s="5">
        <f t="shared" si="361"/>
        <v>65</v>
      </c>
      <c r="Q3859" t="str">
        <f t="shared" si="362"/>
        <v>theater</v>
      </c>
      <c r="R3859" t="str">
        <f t="shared" si="365"/>
        <v>plays</v>
      </c>
      <c r="S3859" s="10">
        <f t="shared" si="363"/>
        <v>41829.403819444444</v>
      </c>
      <c r="T3859" s="10">
        <f t="shared" si="364"/>
        <v>41852.383333333331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2</v>
      </c>
      <c r="P3860" s="5">
        <f t="shared" si="361"/>
        <v>10</v>
      </c>
      <c r="Q3860" t="str">
        <f t="shared" si="362"/>
        <v>theater</v>
      </c>
      <c r="R3860" t="str">
        <f t="shared" si="365"/>
        <v>plays</v>
      </c>
      <c r="S3860" s="10">
        <f t="shared" si="363"/>
        <v>42128.097731481481</v>
      </c>
      <c r="T3860" s="10">
        <f t="shared" si="364"/>
        <v>42146.541666666664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0.04</v>
      </c>
      <c r="P3861" s="5">
        <f t="shared" si="361"/>
        <v>1</v>
      </c>
      <c r="Q3861" t="str">
        <f t="shared" si="362"/>
        <v>theater</v>
      </c>
      <c r="R3861" t="str">
        <f t="shared" si="365"/>
        <v>plays</v>
      </c>
      <c r="S3861" s="10">
        <f t="shared" si="363"/>
        <v>41789.560266203705</v>
      </c>
      <c r="T3861" s="10">
        <f t="shared" si="364"/>
        <v>41815.541666666664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17.666666666666668</v>
      </c>
      <c r="P3862" s="5">
        <f t="shared" si="361"/>
        <v>81.538461538461533</v>
      </c>
      <c r="Q3862" t="str">
        <f t="shared" si="362"/>
        <v>theater</v>
      </c>
      <c r="R3862" t="str">
        <f t="shared" si="365"/>
        <v>plays</v>
      </c>
      <c r="S3862" s="10">
        <f t="shared" si="363"/>
        <v>41833.327662037031</v>
      </c>
      <c r="T3862" s="10">
        <f t="shared" si="364"/>
        <v>41863.327662037031</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5</v>
      </c>
      <c r="P3863" s="5">
        <f t="shared" si="361"/>
        <v>100</v>
      </c>
      <c r="Q3863" t="str">
        <f t="shared" si="362"/>
        <v>theater</v>
      </c>
      <c r="R3863" t="str">
        <f t="shared" si="365"/>
        <v>plays</v>
      </c>
      <c r="S3863" s="10">
        <f t="shared" si="363"/>
        <v>41914.256678240738</v>
      </c>
      <c r="T3863" s="10">
        <f t="shared" si="364"/>
        <v>41955.574305555558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1.3333333333333334E-2</v>
      </c>
      <c r="P3864" s="5">
        <f t="shared" si="361"/>
        <v>1</v>
      </c>
      <c r="Q3864" t="str">
        <f t="shared" si="362"/>
        <v>theater</v>
      </c>
      <c r="R3864" t="str">
        <f t="shared" si="365"/>
        <v>plays</v>
      </c>
      <c r="S3864" s="10">
        <f t="shared" si="363"/>
        <v>42610.927731481475</v>
      </c>
      <c r="T3864" s="10">
        <f t="shared" si="364"/>
        <v>42625.374305555553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5">
        <f t="shared" si="361"/>
        <v>0</v>
      </c>
      <c r="Q3865" t="str">
        <f t="shared" si="362"/>
        <v>theater</v>
      </c>
      <c r="R3865" t="str">
        <f t="shared" si="365"/>
        <v>plays</v>
      </c>
      <c r="S3865" s="10">
        <f t="shared" si="363"/>
        <v>42253.299826388888</v>
      </c>
      <c r="T3865" s="10">
        <f t="shared" si="364"/>
        <v>42313.341493055552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v>
      </c>
      <c r="P3866" s="5">
        <f t="shared" si="361"/>
        <v>20</v>
      </c>
      <c r="Q3866" t="str">
        <f t="shared" si="362"/>
        <v>theater</v>
      </c>
      <c r="R3866" t="str">
        <f t="shared" si="365"/>
        <v>plays</v>
      </c>
      <c r="S3866" s="10">
        <f t="shared" si="363"/>
        <v>42295.558495370373</v>
      </c>
      <c r="T3866" s="10">
        <f t="shared" si="364"/>
        <v>42325.60016203703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26.937422295897225</v>
      </c>
      <c r="P3867" s="5">
        <f t="shared" si="361"/>
        <v>46.428571428571431</v>
      </c>
      <c r="Q3867" t="str">
        <f t="shared" si="362"/>
        <v>theater</v>
      </c>
      <c r="R3867" t="str">
        <f t="shared" si="365"/>
        <v>plays</v>
      </c>
      <c r="S3867" s="10">
        <f t="shared" si="363"/>
        <v>41841.31826388889</v>
      </c>
      <c r="T3867" s="10">
        <f t="shared" si="364"/>
        <v>41880.895833333328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0.54999999999999993</v>
      </c>
      <c r="P3868" s="5">
        <f t="shared" si="361"/>
        <v>5.5</v>
      </c>
      <c r="Q3868" t="str">
        <f t="shared" si="362"/>
        <v>theater</v>
      </c>
      <c r="R3868" t="str">
        <f t="shared" si="365"/>
        <v>plays</v>
      </c>
      <c r="S3868" s="10">
        <f t="shared" si="363"/>
        <v>42402.613668981481</v>
      </c>
      <c r="T3868" s="10">
        <f t="shared" si="364"/>
        <v>42451.811805555553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12.55</v>
      </c>
      <c r="P3869" s="5">
        <f t="shared" si="361"/>
        <v>50.2</v>
      </c>
      <c r="Q3869" t="str">
        <f t="shared" si="362"/>
        <v>theater</v>
      </c>
      <c r="R3869" t="str">
        <f t="shared" si="365"/>
        <v>plays</v>
      </c>
      <c r="S3869" s="10">
        <f t="shared" si="363"/>
        <v>42509.480775462966</v>
      </c>
      <c r="T3869" s="10">
        <f t="shared" si="364"/>
        <v>42539.480775462966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0.2</v>
      </c>
      <c r="P3870" s="5">
        <f t="shared" si="361"/>
        <v>10</v>
      </c>
      <c r="Q3870" t="str">
        <f t="shared" si="362"/>
        <v>theater</v>
      </c>
      <c r="R3870" t="str">
        <f t="shared" si="365"/>
        <v>musical</v>
      </c>
      <c r="S3870" s="10">
        <f t="shared" si="363"/>
        <v>41865.326446759253</v>
      </c>
      <c r="T3870" s="10">
        <f t="shared" si="364"/>
        <v>41890.326446759253</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3.4474868431088401</v>
      </c>
      <c r="P3871" s="5">
        <f t="shared" si="361"/>
        <v>30.133333333333333</v>
      </c>
      <c r="Q3871" t="str">
        <f t="shared" si="362"/>
        <v>theater</v>
      </c>
      <c r="R3871" t="str">
        <f t="shared" si="365"/>
        <v>musical</v>
      </c>
      <c r="S3871" s="10">
        <f t="shared" si="363"/>
        <v>42047.391111111108</v>
      </c>
      <c r="T3871" s="10">
        <f t="shared" si="364"/>
        <v>42076.799305555549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15</v>
      </c>
      <c r="P3872" s="5">
        <f t="shared" si="361"/>
        <v>150</v>
      </c>
      <c r="Q3872" t="str">
        <f t="shared" si="362"/>
        <v>theater</v>
      </c>
      <c r="R3872" t="str">
        <f t="shared" si="365"/>
        <v>musical</v>
      </c>
      <c r="S3872" s="10">
        <f t="shared" si="363"/>
        <v>41792.838865740734</v>
      </c>
      <c r="T3872" s="10">
        <f t="shared" si="364"/>
        <v>41822.838865740734</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2.666666666666667</v>
      </c>
      <c r="P3873" s="5">
        <f t="shared" si="361"/>
        <v>13.333333333333334</v>
      </c>
      <c r="Q3873" t="str">
        <f t="shared" si="362"/>
        <v>theater</v>
      </c>
      <c r="R3873" t="str">
        <f t="shared" si="365"/>
        <v>musical</v>
      </c>
      <c r="S3873" s="10">
        <f t="shared" si="363"/>
        <v>42763.447337962956</v>
      </c>
      <c r="T3873" s="10">
        <f t="shared" si="364"/>
        <v>42823.405671296299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5">
        <f t="shared" si="361"/>
        <v>0</v>
      </c>
      <c r="Q3874" t="str">
        <f t="shared" si="362"/>
        <v>theater</v>
      </c>
      <c r="R3874" t="str">
        <f t="shared" si="365"/>
        <v>musical</v>
      </c>
      <c r="S3874" s="10">
        <f t="shared" si="363"/>
        <v>42179.8124537037</v>
      </c>
      <c r="T3874" s="10">
        <f t="shared" si="364"/>
        <v>42229.8124537037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5">
        <f t="shared" si="361"/>
        <v>0</v>
      </c>
      <c r="Q3875" t="str">
        <f t="shared" si="362"/>
        <v>theater</v>
      </c>
      <c r="R3875" t="str">
        <f t="shared" si="365"/>
        <v>musical</v>
      </c>
      <c r="S3875" s="10">
        <f t="shared" si="363"/>
        <v>42255.362673611111</v>
      </c>
      <c r="T3875" s="10">
        <f t="shared" si="364"/>
        <v>42285.362673611111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5">
        <f t="shared" si="361"/>
        <v>0</v>
      </c>
      <c r="Q3876" t="str">
        <f t="shared" si="362"/>
        <v>theater</v>
      </c>
      <c r="R3876" t="str">
        <f t="shared" si="365"/>
        <v>musical</v>
      </c>
      <c r="S3876" s="10">
        <f t="shared" si="363"/>
        <v>42006.683124999996</v>
      </c>
      <c r="T3876" s="10">
        <f t="shared" si="364"/>
        <v>42027.708333333336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5">
        <f t="shared" si="361"/>
        <v>0</v>
      </c>
      <c r="Q3877" t="str">
        <f t="shared" si="362"/>
        <v>theater</v>
      </c>
      <c r="R3877" t="str">
        <f t="shared" si="365"/>
        <v>musical</v>
      </c>
      <c r="S3877" s="10">
        <f t="shared" si="363"/>
        <v>42615.013483796291</v>
      </c>
      <c r="T3877" s="10">
        <f t="shared" si="364"/>
        <v>42616.083333333336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52.794871794871788</v>
      </c>
      <c r="P3878" s="5">
        <f t="shared" si="361"/>
        <v>44.760869565217391</v>
      </c>
      <c r="Q3878" t="str">
        <f t="shared" si="362"/>
        <v>theater</v>
      </c>
      <c r="R3878" t="str">
        <f t="shared" si="365"/>
        <v>musical</v>
      </c>
      <c r="S3878" s="10">
        <f t="shared" si="363"/>
        <v>42372.290833333333</v>
      </c>
      <c r="T3878" s="10">
        <f t="shared" si="364"/>
        <v>42402.290833333333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4.9639999999999995</v>
      </c>
      <c r="P3879" s="5">
        <f t="shared" si="361"/>
        <v>88.642857142857139</v>
      </c>
      <c r="Q3879" t="str">
        <f t="shared" si="362"/>
        <v>theater</v>
      </c>
      <c r="R3879" t="str">
        <f t="shared" si="365"/>
        <v>musical</v>
      </c>
      <c r="S3879" s="10">
        <f t="shared" si="363"/>
        <v>42682.344351851854</v>
      </c>
      <c r="T3879" s="10">
        <f t="shared" si="364"/>
        <v>42712.344351851854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5.5555555555555552E-2</v>
      </c>
      <c r="P3880" s="5">
        <f t="shared" si="361"/>
        <v>10</v>
      </c>
      <c r="Q3880" t="str">
        <f t="shared" si="362"/>
        <v>theater</v>
      </c>
      <c r="R3880" t="str">
        <f t="shared" si="365"/>
        <v>musical</v>
      </c>
      <c r="S3880" s="10">
        <f t="shared" si="363"/>
        <v>42154.485486111109</v>
      </c>
      <c r="T3880" s="10">
        <f t="shared" si="364"/>
        <v>42184.832638888889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5">
        <f t="shared" si="361"/>
        <v>0</v>
      </c>
      <c r="Q3881" t="str">
        <f t="shared" si="362"/>
        <v>theater</v>
      </c>
      <c r="R3881" t="str">
        <f t="shared" si="365"/>
        <v>musical</v>
      </c>
      <c r="S3881" s="10">
        <f t="shared" si="363"/>
        <v>41999.527731481481</v>
      </c>
      <c r="T3881" s="10">
        <f t="shared" si="364"/>
        <v>42029.527731481481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13.066666666666665</v>
      </c>
      <c r="P3882" s="5">
        <f t="shared" si="361"/>
        <v>57.647058823529413</v>
      </c>
      <c r="Q3882" t="str">
        <f t="shared" si="362"/>
        <v>theater</v>
      </c>
      <c r="R3882" t="str">
        <f t="shared" si="365"/>
        <v>musical</v>
      </c>
      <c r="S3882" s="10">
        <f t="shared" si="363"/>
        <v>41815.481712962959</v>
      </c>
      <c r="T3882" s="10">
        <f t="shared" si="364"/>
        <v>41850.625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5</v>
      </c>
      <c r="P3883" s="5">
        <f t="shared" si="361"/>
        <v>25</v>
      </c>
      <c r="Q3883" t="str">
        <f t="shared" si="362"/>
        <v>theater</v>
      </c>
      <c r="R3883" t="str">
        <f t="shared" si="365"/>
        <v>musical</v>
      </c>
      <c r="S3883" s="10">
        <f t="shared" si="363"/>
        <v>42755.685173611106</v>
      </c>
      <c r="T3883" s="10">
        <f t="shared" si="364"/>
        <v>42785.685173611106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5">
        <f t="shared" si="361"/>
        <v>0</v>
      </c>
      <c r="Q3884" t="str">
        <f t="shared" si="362"/>
        <v>theater</v>
      </c>
      <c r="R3884" t="str">
        <f t="shared" si="365"/>
        <v>musical</v>
      </c>
      <c r="S3884" s="10">
        <f t="shared" si="363"/>
        <v>42373.65011574074</v>
      </c>
      <c r="T3884" s="10">
        <f t="shared" si="364"/>
        <v>42400.627083333333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5">
        <f t="shared" si="361"/>
        <v>0</v>
      </c>
      <c r="Q3885" t="str">
        <f t="shared" si="362"/>
        <v>theater</v>
      </c>
      <c r="R3885" t="str">
        <f t="shared" si="365"/>
        <v>musical</v>
      </c>
      <c r="S3885" s="10">
        <f t="shared" si="363"/>
        <v>41854.269317129627</v>
      </c>
      <c r="T3885" s="10">
        <f t="shared" si="364"/>
        <v>41884.269317129627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5">
        <f t="shared" si="361"/>
        <v>0</v>
      </c>
      <c r="Q3886" t="str">
        <f t="shared" si="362"/>
        <v>theater</v>
      </c>
      <c r="R3886" t="str">
        <f t="shared" si="365"/>
        <v>musical</v>
      </c>
      <c r="S3886" s="10">
        <f t="shared" si="363"/>
        <v>42065.458240740736</v>
      </c>
      <c r="T3886" s="10">
        <f t="shared" si="364"/>
        <v>42090.416574074072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5">
        <f t="shared" si="361"/>
        <v>0</v>
      </c>
      <c r="Q3887" t="str">
        <f t="shared" si="362"/>
        <v>theater</v>
      </c>
      <c r="R3887" t="str">
        <f t="shared" si="365"/>
        <v>musical</v>
      </c>
      <c r="S3887" s="10">
        <f t="shared" si="363"/>
        <v>42469.617951388886</v>
      </c>
      <c r="T3887" s="10">
        <f t="shared" si="364"/>
        <v>42499.617951388886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5">
        <f t="shared" si="361"/>
        <v>0</v>
      </c>
      <c r="Q3888" t="str">
        <f t="shared" si="362"/>
        <v>theater</v>
      </c>
      <c r="R3888" t="str">
        <f t="shared" si="365"/>
        <v>musical</v>
      </c>
      <c r="S3888" s="10">
        <f t="shared" si="363"/>
        <v>41953.894699074073</v>
      </c>
      <c r="T3888" s="10">
        <f t="shared" si="364"/>
        <v>41983.894699074073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v>
      </c>
      <c r="P3889" s="5">
        <f t="shared" si="361"/>
        <v>17.5</v>
      </c>
      <c r="Q3889" t="str">
        <f t="shared" si="362"/>
        <v>theater</v>
      </c>
      <c r="R3889" t="str">
        <f t="shared" si="365"/>
        <v>musical</v>
      </c>
      <c r="S3889" s="10">
        <f t="shared" si="363"/>
        <v>42079.524641203701</v>
      </c>
      <c r="T3889" s="10">
        <f t="shared" si="364"/>
        <v>42125.583333333336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27.1</v>
      </c>
      <c r="P3890" s="5">
        <f t="shared" si="361"/>
        <v>38.714285714285715</v>
      </c>
      <c r="Q3890" t="str">
        <f t="shared" si="362"/>
        <v>theater</v>
      </c>
      <c r="R3890" t="str">
        <f t="shared" si="365"/>
        <v>plays</v>
      </c>
      <c r="S3890" s="10">
        <f t="shared" si="363"/>
        <v>42762.212476851848</v>
      </c>
      <c r="T3890" s="10">
        <f t="shared" si="364"/>
        <v>42792.212476851848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v>
      </c>
      <c r="P3891" s="5">
        <f t="shared" si="361"/>
        <v>13.111111111111111</v>
      </c>
      <c r="Q3891" t="str">
        <f t="shared" si="362"/>
        <v>theater</v>
      </c>
      <c r="R3891" t="str">
        <f t="shared" si="365"/>
        <v>plays</v>
      </c>
      <c r="S3891" s="10">
        <f t="shared" si="363"/>
        <v>41976.671643518515</v>
      </c>
      <c r="T3891" s="10">
        <f t="shared" si="364"/>
        <v>42008.643055555549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16.826666666666668</v>
      </c>
      <c r="P3892" s="5">
        <f t="shared" si="361"/>
        <v>315.5</v>
      </c>
      <c r="Q3892" t="str">
        <f t="shared" si="362"/>
        <v>theater</v>
      </c>
      <c r="R3892" t="str">
        <f t="shared" si="365"/>
        <v>plays</v>
      </c>
      <c r="S3892" s="10">
        <f t="shared" si="363"/>
        <v>42171.42527777778</v>
      </c>
      <c r="T3892" s="10">
        <f t="shared" si="364"/>
        <v>42231.42527777778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32.5</v>
      </c>
      <c r="P3893" s="5">
        <f t="shared" si="361"/>
        <v>37.142857142857146</v>
      </c>
      <c r="Q3893" t="str">
        <f t="shared" si="362"/>
        <v>theater</v>
      </c>
      <c r="R3893" t="str">
        <f t="shared" si="365"/>
        <v>plays</v>
      </c>
      <c r="S3893" s="10">
        <f t="shared" si="363"/>
        <v>42055.799120370364</v>
      </c>
      <c r="T3893" s="10">
        <f t="shared" si="364"/>
        <v>42085.874305555553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5">
        <f t="shared" si="361"/>
        <v>0</v>
      </c>
      <c r="Q3894" t="str">
        <f t="shared" si="362"/>
        <v>theater</v>
      </c>
      <c r="R3894" t="str">
        <f t="shared" si="365"/>
        <v>plays</v>
      </c>
      <c r="S3894" s="10">
        <f t="shared" si="363"/>
        <v>41867.31894675926</v>
      </c>
      <c r="T3894" s="10">
        <f t="shared" si="364"/>
        <v>41874.958333333328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21.55</v>
      </c>
      <c r="P3895" s="5">
        <f t="shared" si="361"/>
        <v>128.27380952380952</v>
      </c>
      <c r="Q3895" t="str">
        <f t="shared" si="362"/>
        <v>theater</v>
      </c>
      <c r="R3895" t="str">
        <f t="shared" si="365"/>
        <v>plays</v>
      </c>
      <c r="S3895" s="10">
        <f t="shared" si="363"/>
        <v>41779.324537037035</v>
      </c>
      <c r="T3895" s="10">
        <f t="shared" si="364"/>
        <v>41820.916666666664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3.4666666666666663</v>
      </c>
      <c r="P3896" s="5">
        <f t="shared" si="361"/>
        <v>47.272727272727273</v>
      </c>
      <c r="Q3896" t="str">
        <f t="shared" si="362"/>
        <v>theater</v>
      </c>
      <c r="R3896" t="str">
        <f t="shared" si="365"/>
        <v>plays</v>
      </c>
      <c r="S3896" s="10">
        <f t="shared" si="363"/>
        <v>42679.625138888885</v>
      </c>
      <c r="T3896" s="10">
        <f t="shared" si="364"/>
        <v>42709.874305555553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5</v>
      </c>
      <c r="P3897" s="5">
        <f t="shared" si="361"/>
        <v>50</v>
      </c>
      <c r="Q3897" t="str">
        <f t="shared" si="362"/>
        <v>theater</v>
      </c>
      <c r="R3897" t="str">
        <f t="shared" si="365"/>
        <v>plays</v>
      </c>
      <c r="S3897" s="10">
        <f t="shared" si="363"/>
        <v>42031.916875000003</v>
      </c>
      <c r="T3897" s="10">
        <f t="shared" si="364"/>
        <v>42062.916875000003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10.625</v>
      </c>
      <c r="P3898" s="5">
        <f t="shared" si="361"/>
        <v>42.5</v>
      </c>
      <c r="Q3898" t="str">
        <f t="shared" si="362"/>
        <v>theater</v>
      </c>
      <c r="R3898" t="str">
        <f t="shared" si="365"/>
        <v>plays</v>
      </c>
      <c r="S3898" s="10">
        <f t="shared" si="363"/>
        <v>41792.858541666668</v>
      </c>
      <c r="T3898" s="10">
        <f t="shared" si="364"/>
        <v>41806.858541666668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17.599999999999998</v>
      </c>
      <c r="P3899" s="5">
        <f t="shared" si="361"/>
        <v>44</v>
      </c>
      <c r="Q3899" t="str">
        <f t="shared" si="362"/>
        <v>theater</v>
      </c>
      <c r="R3899" t="str">
        <f t="shared" si="365"/>
        <v>plays</v>
      </c>
      <c r="S3899" s="10">
        <f t="shared" si="363"/>
        <v>41982.540312499994</v>
      </c>
      <c r="T3899" s="10">
        <f t="shared" si="364"/>
        <v>42012.540312499994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32.56</v>
      </c>
      <c r="P3900" s="5">
        <f t="shared" si="361"/>
        <v>50.875</v>
      </c>
      <c r="Q3900" t="str">
        <f t="shared" si="362"/>
        <v>theater</v>
      </c>
      <c r="R3900" t="str">
        <f t="shared" si="365"/>
        <v>plays</v>
      </c>
      <c r="S3900" s="10">
        <f t="shared" si="363"/>
        <v>42193.148958333331</v>
      </c>
      <c r="T3900" s="10">
        <f t="shared" si="364"/>
        <v>42233.333333333336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v>
      </c>
      <c r="P3901" s="5">
        <f t="shared" si="361"/>
        <v>62.5</v>
      </c>
      <c r="Q3901" t="str">
        <f t="shared" si="362"/>
        <v>theater</v>
      </c>
      <c r="R3901" t="str">
        <f t="shared" si="365"/>
        <v>plays</v>
      </c>
      <c r="S3901" s="10">
        <f t="shared" si="363"/>
        <v>41843.441678240735</v>
      </c>
      <c r="T3901" s="10">
        <f t="shared" si="364"/>
        <v>41863.441678240735</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5.4</v>
      </c>
      <c r="P3902" s="5">
        <f t="shared" si="361"/>
        <v>27</v>
      </c>
      <c r="Q3902" t="str">
        <f t="shared" si="362"/>
        <v>theater</v>
      </c>
      <c r="R3902" t="str">
        <f t="shared" si="365"/>
        <v>plays</v>
      </c>
      <c r="S3902" s="10">
        <f t="shared" si="363"/>
        <v>42135.759155092594</v>
      </c>
      <c r="T3902" s="10">
        <f t="shared" si="364"/>
        <v>42165.759155092594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0.83333333333333337</v>
      </c>
      <c r="P3903" s="5">
        <f t="shared" si="361"/>
        <v>25</v>
      </c>
      <c r="Q3903" t="str">
        <f t="shared" si="362"/>
        <v>theater</v>
      </c>
      <c r="R3903" t="str">
        <f t="shared" si="365"/>
        <v>plays</v>
      </c>
      <c r="S3903" s="10">
        <f t="shared" si="363"/>
        <v>42317.493043981485</v>
      </c>
      <c r="T3903" s="10">
        <f t="shared" si="364"/>
        <v>42357.493043981485</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48.833333333333336</v>
      </c>
      <c r="P3904" s="5">
        <f t="shared" si="361"/>
        <v>47.258064516129032</v>
      </c>
      <c r="Q3904" t="str">
        <f t="shared" si="362"/>
        <v>theater</v>
      </c>
      <c r="R3904" t="str">
        <f t="shared" si="365"/>
        <v>plays</v>
      </c>
      <c r="S3904" s="10">
        <f t="shared" si="363"/>
        <v>42663.134745370371</v>
      </c>
      <c r="T3904" s="10">
        <f t="shared" si="364"/>
        <v>42688.176412037035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5">
        <f t="shared" si="361"/>
        <v>0</v>
      </c>
      <c r="Q3905" t="str">
        <f t="shared" si="362"/>
        <v>theater</v>
      </c>
      <c r="R3905" t="str">
        <f t="shared" si="365"/>
        <v>plays</v>
      </c>
      <c r="S3905" s="10">
        <f t="shared" si="363"/>
        <v>42185.677835648145</v>
      </c>
      <c r="T3905" s="10">
        <f t="shared" si="364"/>
        <v>42230.484722222223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0.03</v>
      </c>
      <c r="P3906" s="5">
        <f t="shared" si="361"/>
        <v>1.5</v>
      </c>
      <c r="Q3906" t="str">
        <f t="shared" si="362"/>
        <v>theater</v>
      </c>
      <c r="R3906" t="str">
        <f t="shared" si="365"/>
        <v>plays</v>
      </c>
      <c r="S3906" s="10">
        <f t="shared" si="363"/>
        <v>42094.895833333336</v>
      </c>
      <c r="T3906" s="10">
        <f t="shared" si="364"/>
        <v>42108.87777777778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E3907/D3907*100</f>
        <v>11.533333333333333</v>
      </c>
      <c r="P3907" s="5">
        <f t="shared" ref="P3907:P3970" si="367">IFERROR(E3907/L3907,0)</f>
        <v>24.714285714285715</v>
      </c>
      <c r="Q3907" t="str">
        <f t="shared" ref="Q3907:Q3970" si="368">LEFT(N3907,SEARCH("/",N3907)-1)</f>
        <v>theater</v>
      </c>
      <c r="R3907" t="str">
        <f t="shared" si="365"/>
        <v>plays</v>
      </c>
      <c r="S3907" s="10">
        <f t="shared" ref="S3907:S3970" si="369">J3907/60/60/24+DATE(1970,1,1)-8/24</f>
        <v>42124.290543981479</v>
      </c>
      <c r="T3907" s="10">
        <f t="shared" ref="T3907:T3970" si="370">I3907/60/60/24+DATE(1970,1,1)-8/24</f>
        <v>42166.624999999993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67.333333333333329</v>
      </c>
      <c r="P3908" s="5">
        <f t="shared" si="367"/>
        <v>63.125</v>
      </c>
      <c r="Q3908" t="str">
        <f t="shared" si="368"/>
        <v>theater</v>
      </c>
      <c r="R3908" t="str">
        <f t="shared" ref="R3908:R3971" si="371">RIGHT(N3908,LEN(N3908)-SEARCH("/",N3908))</f>
        <v>plays</v>
      </c>
      <c r="S3908" s="10">
        <f t="shared" si="369"/>
        <v>42143.584409722222</v>
      </c>
      <c r="T3908" s="10">
        <f t="shared" si="370"/>
        <v>42181.225694444445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15.299999999999999</v>
      </c>
      <c r="P3909" s="5">
        <f t="shared" si="367"/>
        <v>38.25</v>
      </c>
      <c r="Q3909" t="str">
        <f t="shared" si="368"/>
        <v>theater</v>
      </c>
      <c r="R3909" t="str">
        <f t="shared" si="371"/>
        <v>plays</v>
      </c>
      <c r="S3909" s="10">
        <f t="shared" si="369"/>
        <v>41906.486180555556</v>
      </c>
      <c r="T3909" s="10">
        <f t="shared" si="370"/>
        <v>41938.505555555552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8.6666666666666679</v>
      </c>
      <c r="P3910" s="5">
        <f t="shared" si="367"/>
        <v>16.25</v>
      </c>
      <c r="Q3910" t="str">
        <f t="shared" si="368"/>
        <v>theater</v>
      </c>
      <c r="R3910" t="str">
        <f t="shared" si="371"/>
        <v>plays</v>
      </c>
      <c r="S3910" s="10">
        <f t="shared" si="369"/>
        <v>41833.802037037036</v>
      </c>
      <c r="T3910" s="10">
        <f t="shared" si="370"/>
        <v>41848.802037037036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0.22499999999999998</v>
      </c>
      <c r="P3911" s="5">
        <f t="shared" si="367"/>
        <v>33.75</v>
      </c>
      <c r="Q3911" t="str">
        <f t="shared" si="368"/>
        <v>theater</v>
      </c>
      <c r="R3911" t="str">
        <f t="shared" si="371"/>
        <v>plays</v>
      </c>
      <c r="S3911" s="10">
        <f t="shared" si="369"/>
        <v>41863.025949074072</v>
      </c>
      <c r="T3911" s="10">
        <f t="shared" si="370"/>
        <v>41893.025949074072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3.0833333333333335</v>
      </c>
      <c r="P3912" s="5">
        <f t="shared" si="367"/>
        <v>61.666666666666664</v>
      </c>
      <c r="Q3912" t="str">
        <f t="shared" si="368"/>
        <v>theater</v>
      </c>
      <c r="R3912" t="str">
        <f t="shared" si="371"/>
        <v>plays</v>
      </c>
      <c r="S3912" s="10">
        <f t="shared" si="369"/>
        <v>42224.423576388886</v>
      </c>
      <c r="T3912" s="10">
        <f t="shared" si="370"/>
        <v>42254.423576388886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37.412500000000001</v>
      </c>
      <c r="P3913" s="5">
        <f t="shared" si="367"/>
        <v>83.138888888888886</v>
      </c>
      <c r="Q3913" t="str">
        <f t="shared" si="368"/>
        <v>theater</v>
      </c>
      <c r="R3913" t="str">
        <f t="shared" si="371"/>
        <v>plays</v>
      </c>
      <c r="S3913" s="10">
        <f t="shared" si="369"/>
        <v>41939.478900462964</v>
      </c>
      <c r="T3913" s="10">
        <f t="shared" si="370"/>
        <v>41969.520567129628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6.6666666666666671E-3</v>
      </c>
      <c r="P3914" s="5">
        <f t="shared" si="367"/>
        <v>1</v>
      </c>
      <c r="Q3914" t="str">
        <f t="shared" si="368"/>
        <v>theater</v>
      </c>
      <c r="R3914" t="str">
        <f t="shared" si="371"/>
        <v>plays</v>
      </c>
      <c r="S3914" s="10">
        <f t="shared" si="369"/>
        <v>42058.936689814807</v>
      </c>
      <c r="T3914" s="10">
        <f t="shared" si="370"/>
        <v>42118.857638888883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10</v>
      </c>
      <c r="P3915" s="5">
        <f t="shared" si="367"/>
        <v>142.85714285714286</v>
      </c>
      <c r="Q3915" t="str">
        <f t="shared" si="368"/>
        <v>theater</v>
      </c>
      <c r="R3915" t="str">
        <f t="shared" si="371"/>
        <v>plays</v>
      </c>
      <c r="S3915" s="10">
        <f t="shared" si="369"/>
        <v>42307.877881944441</v>
      </c>
      <c r="T3915" s="10">
        <f t="shared" si="370"/>
        <v>42337.919548611106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36.36</v>
      </c>
      <c r="P3916" s="5">
        <f t="shared" si="367"/>
        <v>33.666666666666664</v>
      </c>
      <c r="Q3916" t="str">
        <f t="shared" si="368"/>
        <v>theater</v>
      </c>
      <c r="R3916" t="str">
        <f t="shared" si="371"/>
        <v>plays</v>
      </c>
      <c r="S3916" s="10">
        <f t="shared" si="369"/>
        <v>42114.485601851848</v>
      </c>
      <c r="T3916" s="10">
        <f t="shared" si="370"/>
        <v>42134.624305555553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0.33333333333333337</v>
      </c>
      <c r="P3917" s="5">
        <f t="shared" si="367"/>
        <v>5</v>
      </c>
      <c r="Q3917" t="str">
        <f t="shared" si="368"/>
        <v>theater</v>
      </c>
      <c r="R3917" t="str">
        <f t="shared" si="371"/>
        <v>plays</v>
      </c>
      <c r="S3917" s="10">
        <f t="shared" si="369"/>
        <v>42492.651724537034</v>
      </c>
      <c r="T3917" s="10">
        <f t="shared" si="370"/>
        <v>42522.651724537034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5">
        <f t="shared" si="367"/>
        <v>0</v>
      </c>
      <c r="Q3918" t="str">
        <f t="shared" si="368"/>
        <v>theater</v>
      </c>
      <c r="R3918" t="str">
        <f t="shared" si="371"/>
        <v>plays</v>
      </c>
      <c r="S3918" s="10">
        <f t="shared" si="369"/>
        <v>42494.138333333329</v>
      </c>
      <c r="T3918" s="10">
        <f t="shared" si="370"/>
        <v>42524.138333333329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0.2857142857142857</v>
      </c>
      <c r="P3919" s="5">
        <f t="shared" si="367"/>
        <v>10</v>
      </c>
      <c r="Q3919" t="str">
        <f t="shared" si="368"/>
        <v>theater</v>
      </c>
      <c r="R3919" t="str">
        <f t="shared" si="371"/>
        <v>plays</v>
      </c>
      <c r="S3919" s="10">
        <f t="shared" si="369"/>
        <v>41863.193993055553</v>
      </c>
      <c r="T3919" s="10">
        <f t="shared" si="370"/>
        <v>41893.193993055553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0.2</v>
      </c>
      <c r="P3920" s="5">
        <f t="shared" si="367"/>
        <v>40</v>
      </c>
      <c r="Q3920" t="str">
        <f t="shared" si="368"/>
        <v>theater</v>
      </c>
      <c r="R3920" t="str">
        <f t="shared" si="371"/>
        <v>plays</v>
      </c>
      <c r="S3920" s="10">
        <f t="shared" si="369"/>
        <v>41843.331284722219</v>
      </c>
      <c r="T3920" s="10">
        <f t="shared" si="370"/>
        <v>41855.333333333328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1.7999999999999998</v>
      </c>
      <c r="P3921" s="5">
        <f t="shared" si="367"/>
        <v>30</v>
      </c>
      <c r="Q3921" t="str">
        <f t="shared" si="368"/>
        <v>theater</v>
      </c>
      <c r="R3921" t="str">
        <f t="shared" si="371"/>
        <v>plays</v>
      </c>
      <c r="S3921" s="10">
        <f t="shared" si="369"/>
        <v>42358.351539351854</v>
      </c>
      <c r="T3921" s="10">
        <f t="shared" si="370"/>
        <v>42386.666666666664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5.4</v>
      </c>
      <c r="P3922" s="5">
        <f t="shared" si="367"/>
        <v>45</v>
      </c>
      <c r="Q3922" t="str">
        <f t="shared" si="368"/>
        <v>theater</v>
      </c>
      <c r="R3922" t="str">
        <f t="shared" si="371"/>
        <v>plays</v>
      </c>
      <c r="S3922" s="10">
        <f t="shared" si="369"/>
        <v>42657.053935185184</v>
      </c>
      <c r="T3922" s="10">
        <f t="shared" si="370"/>
        <v>42687.095601851855</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5">
        <f t="shared" si="367"/>
        <v>0</v>
      </c>
      <c r="Q3923" t="str">
        <f t="shared" si="368"/>
        <v>theater</v>
      </c>
      <c r="R3923" t="str">
        <f t="shared" si="371"/>
        <v>plays</v>
      </c>
      <c r="S3923" s="10">
        <f t="shared" si="369"/>
        <v>41926.208969907406</v>
      </c>
      <c r="T3923" s="10">
        <f t="shared" si="370"/>
        <v>41938.416666666664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8.1333333333333329</v>
      </c>
      <c r="P3924" s="5">
        <f t="shared" si="367"/>
        <v>10.166666666666666</v>
      </c>
      <c r="Q3924" t="str">
        <f t="shared" si="368"/>
        <v>theater</v>
      </c>
      <c r="R3924" t="str">
        <f t="shared" si="371"/>
        <v>plays</v>
      </c>
      <c r="S3924" s="10">
        <f t="shared" si="369"/>
        <v>42020.435300925928</v>
      </c>
      <c r="T3924" s="10">
        <f t="shared" si="370"/>
        <v>42065.624999999993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12.034782608695652</v>
      </c>
      <c r="P3925" s="5">
        <f t="shared" si="367"/>
        <v>81.411764705882348</v>
      </c>
      <c r="Q3925" t="str">
        <f t="shared" si="368"/>
        <v>theater</v>
      </c>
      <c r="R3925" t="str">
        <f t="shared" si="371"/>
        <v>plays</v>
      </c>
      <c r="S3925" s="10">
        <f t="shared" si="369"/>
        <v>42075.646655092591</v>
      </c>
      <c r="T3925" s="10">
        <f t="shared" si="370"/>
        <v>42103.646655092591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15.266666666666667</v>
      </c>
      <c r="P3926" s="5">
        <f t="shared" si="367"/>
        <v>57.25</v>
      </c>
      <c r="Q3926" t="str">
        <f t="shared" si="368"/>
        <v>theater</v>
      </c>
      <c r="R3926" t="str">
        <f t="shared" si="371"/>
        <v>plays</v>
      </c>
      <c r="S3926" s="10">
        <f t="shared" si="369"/>
        <v>41786.626412037032</v>
      </c>
      <c r="T3926" s="10">
        <f t="shared" si="370"/>
        <v>41816.626412037032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10</v>
      </c>
      <c r="P3927" s="5">
        <f t="shared" si="367"/>
        <v>5</v>
      </c>
      <c r="Q3927" t="str">
        <f t="shared" si="368"/>
        <v>theater</v>
      </c>
      <c r="R3927" t="str">
        <f t="shared" si="371"/>
        <v>plays</v>
      </c>
      <c r="S3927" s="10">
        <f t="shared" si="369"/>
        <v>41820.537488425922</v>
      </c>
      <c r="T3927" s="10">
        <f t="shared" si="370"/>
        <v>41850.537488425922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0.3</v>
      </c>
      <c r="P3928" s="5">
        <f t="shared" si="367"/>
        <v>15</v>
      </c>
      <c r="Q3928" t="str">
        <f t="shared" si="368"/>
        <v>theater</v>
      </c>
      <c r="R3928" t="str">
        <f t="shared" si="371"/>
        <v>plays</v>
      </c>
      <c r="S3928" s="10">
        <f t="shared" si="369"/>
        <v>41969.751712962963</v>
      </c>
      <c r="T3928" s="10">
        <f t="shared" si="370"/>
        <v>41999.751712962963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1</v>
      </c>
      <c r="P3929" s="5">
        <f t="shared" si="367"/>
        <v>12.5</v>
      </c>
      <c r="Q3929" t="str">
        <f t="shared" si="368"/>
        <v>theater</v>
      </c>
      <c r="R3929" t="str">
        <f t="shared" si="371"/>
        <v>plays</v>
      </c>
      <c r="S3929" s="10">
        <f t="shared" si="369"/>
        <v>41829.934074074074</v>
      </c>
      <c r="T3929" s="10">
        <f t="shared" si="370"/>
        <v>41859.934074074074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13.020000000000001</v>
      </c>
      <c r="P3930" s="5">
        <f t="shared" si="367"/>
        <v>93</v>
      </c>
      <c r="Q3930" t="str">
        <f t="shared" si="368"/>
        <v>theater</v>
      </c>
      <c r="R3930" t="str">
        <f t="shared" si="371"/>
        <v>plays</v>
      </c>
      <c r="S3930" s="10">
        <f t="shared" si="369"/>
        <v>42265.349849537037</v>
      </c>
      <c r="T3930" s="10">
        <f t="shared" si="370"/>
        <v>42292.874305555553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2.2650000000000001</v>
      </c>
      <c r="P3931" s="5">
        <f t="shared" si="367"/>
        <v>32.357142857142854</v>
      </c>
      <c r="Q3931" t="str">
        <f t="shared" si="368"/>
        <v>theater</v>
      </c>
      <c r="R3931" t="str">
        <f t="shared" si="371"/>
        <v>plays</v>
      </c>
      <c r="S3931" s="10">
        <f t="shared" si="369"/>
        <v>42601.493807870364</v>
      </c>
      <c r="T3931" s="10">
        <f t="shared" si="370"/>
        <v>42631.493807870364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5">
        <f t="shared" si="367"/>
        <v>0</v>
      </c>
      <c r="Q3932" t="str">
        <f t="shared" si="368"/>
        <v>theater</v>
      </c>
      <c r="R3932" t="str">
        <f t="shared" si="371"/>
        <v>plays</v>
      </c>
      <c r="S3932" s="10">
        <f t="shared" si="369"/>
        <v>42433.00541666666</v>
      </c>
      <c r="T3932" s="10">
        <f t="shared" si="370"/>
        <v>42460.916666666664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5">
        <f t="shared" si="367"/>
        <v>0</v>
      </c>
      <c r="Q3933" t="str">
        <f t="shared" si="368"/>
        <v>theater</v>
      </c>
      <c r="R3933" t="str">
        <f t="shared" si="371"/>
        <v>plays</v>
      </c>
      <c r="S3933" s="10">
        <f t="shared" si="369"/>
        <v>42227.818368055552</v>
      </c>
      <c r="T3933" s="10">
        <f t="shared" si="370"/>
        <v>42252.818368055552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8.3333333333333332E-3</v>
      </c>
      <c r="P3934" s="5">
        <f t="shared" si="367"/>
        <v>1</v>
      </c>
      <c r="Q3934" t="str">
        <f t="shared" si="368"/>
        <v>theater</v>
      </c>
      <c r="R3934" t="str">
        <f t="shared" si="371"/>
        <v>plays</v>
      </c>
      <c r="S3934" s="10">
        <f t="shared" si="369"/>
        <v>42414.835231481477</v>
      </c>
      <c r="T3934" s="10">
        <f t="shared" si="370"/>
        <v>42444.793564814812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15.742857142857142</v>
      </c>
      <c r="P3935" s="5">
        <f t="shared" si="367"/>
        <v>91.833333333333329</v>
      </c>
      <c r="Q3935" t="str">
        <f t="shared" si="368"/>
        <v>theater</v>
      </c>
      <c r="R3935" t="str">
        <f t="shared" si="371"/>
        <v>plays</v>
      </c>
      <c r="S3935" s="10">
        <f t="shared" si="369"/>
        <v>42538.634976851848</v>
      </c>
      <c r="T3935" s="10">
        <f t="shared" si="370"/>
        <v>42567.696527777771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11</v>
      </c>
      <c r="P3936" s="5">
        <f t="shared" si="367"/>
        <v>45.833333333333336</v>
      </c>
      <c r="Q3936" t="str">
        <f t="shared" si="368"/>
        <v>theater</v>
      </c>
      <c r="R3936" t="str">
        <f t="shared" si="371"/>
        <v>plays</v>
      </c>
      <c r="S3936" s="10">
        <f t="shared" si="369"/>
        <v>42233.338414351849</v>
      </c>
      <c r="T3936" s="10">
        <f t="shared" si="370"/>
        <v>42278.208333333336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43.833333333333336</v>
      </c>
      <c r="P3937" s="5">
        <f t="shared" si="367"/>
        <v>57.173913043478258</v>
      </c>
      <c r="Q3937" t="str">
        <f t="shared" si="368"/>
        <v>theater</v>
      </c>
      <c r="R3937" t="str">
        <f t="shared" si="371"/>
        <v>plays</v>
      </c>
      <c r="S3937" s="10">
        <f t="shared" si="369"/>
        <v>42221.323449074065</v>
      </c>
      <c r="T3937" s="10">
        <f t="shared" si="370"/>
        <v>42281.323449074065</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5">
        <f t="shared" si="367"/>
        <v>0</v>
      </c>
      <c r="Q3938" t="str">
        <f t="shared" si="368"/>
        <v>theater</v>
      </c>
      <c r="R3938" t="str">
        <f t="shared" si="371"/>
        <v>plays</v>
      </c>
      <c r="S3938" s="10">
        <f t="shared" si="369"/>
        <v>42674.929629629631</v>
      </c>
      <c r="T3938" s="10">
        <f t="shared" si="370"/>
        <v>42704.971296296295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86.135181975736558</v>
      </c>
      <c r="P3939" s="5">
        <f t="shared" si="367"/>
        <v>248.5</v>
      </c>
      <c r="Q3939" t="str">
        <f t="shared" si="368"/>
        <v>theater</v>
      </c>
      <c r="R3939" t="str">
        <f t="shared" si="371"/>
        <v>plays</v>
      </c>
      <c r="S3939" s="10">
        <f t="shared" si="369"/>
        <v>42534.298148148147</v>
      </c>
      <c r="T3939" s="10">
        <f t="shared" si="370"/>
        <v>42562.298148148147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12.196620583717358</v>
      </c>
      <c r="P3940" s="5">
        <f t="shared" si="367"/>
        <v>79.400000000000006</v>
      </c>
      <c r="Q3940" t="str">
        <f t="shared" si="368"/>
        <v>theater</v>
      </c>
      <c r="R3940" t="str">
        <f t="shared" si="371"/>
        <v>plays</v>
      </c>
      <c r="S3940" s="10">
        <f t="shared" si="369"/>
        <v>42151.572384259263</v>
      </c>
      <c r="T3940" s="10">
        <f t="shared" si="370"/>
        <v>42182.572384259263</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0.1</v>
      </c>
      <c r="P3941" s="5">
        <f t="shared" si="367"/>
        <v>5</v>
      </c>
      <c r="Q3941" t="str">
        <f t="shared" si="368"/>
        <v>theater</v>
      </c>
      <c r="R3941" t="str">
        <f t="shared" si="371"/>
        <v>plays</v>
      </c>
      <c r="S3941" s="10">
        <f t="shared" si="369"/>
        <v>41915.066886574074</v>
      </c>
      <c r="T3941" s="10">
        <f t="shared" si="370"/>
        <v>41918.854166666664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0.22</v>
      </c>
      <c r="P3942" s="5">
        <f t="shared" si="367"/>
        <v>5.5</v>
      </c>
      <c r="Q3942" t="str">
        <f t="shared" si="368"/>
        <v>theater</v>
      </c>
      <c r="R3942" t="str">
        <f t="shared" si="371"/>
        <v>plays</v>
      </c>
      <c r="S3942" s="10">
        <f t="shared" si="369"/>
        <v>41961.159155092588</v>
      </c>
      <c r="T3942" s="10">
        <f t="shared" si="370"/>
        <v>42006.159155092588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0.90909090909090906</v>
      </c>
      <c r="P3943" s="5">
        <f t="shared" si="367"/>
        <v>25</v>
      </c>
      <c r="Q3943" t="str">
        <f t="shared" si="368"/>
        <v>theater</v>
      </c>
      <c r="R3943" t="str">
        <f t="shared" si="371"/>
        <v>plays</v>
      </c>
      <c r="S3943" s="10">
        <f t="shared" si="369"/>
        <v>41940.253900462958</v>
      </c>
      <c r="T3943" s="10">
        <f t="shared" si="370"/>
        <v>41967.708333333336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5">
        <f t="shared" si="367"/>
        <v>0</v>
      </c>
      <c r="Q3944" t="str">
        <f t="shared" si="368"/>
        <v>theater</v>
      </c>
      <c r="R3944" t="str">
        <f t="shared" si="371"/>
        <v>plays</v>
      </c>
      <c r="S3944" s="10">
        <f t="shared" si="369"/>
        <v>42111.570763888885</v>
      </c>
      <c r="T3944" s="10">
        <f t="shared" si="370"/>
        <v>42171.570763888885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35.64</v>
      </c>
      <c r="P3945" s="5">
        <f t="shared" si="367"/>
        <v>137.07692307692307</v>
      </c>
      <c r="Q3945" t="str">
        <f t="shared" si="368"/>
        <v>theater</v>
      </c>
      <c r="R3945" t="str">
        <f t="shared" si="371"/>
        <v>plays</v>
      </c>
      <c r="S3945" s="10">
        <f t="shared" si="369"/>
        <v>42279.445231481477</v>
      </c>
      <c r="T3945" s="10">
        <f t="shared" si="370"/>
        <v>42310.368055555555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5">
        <f t="shared" si="367"/>
        <v>0</v>
      </c>
      <c r="Q3946" t="str">
        <f t="shared" si="368"/>
        <v>theater</v>
      </c>
      <c r="R3946" t="str">
        <f t="shared" si="371"/>
        <v>plays</v>
      </c>
      <c r="S3946" s="10">
        <f t="shared" si="369"/>
        <v>42213.329571759255</v>
      </c>
      <c r="T3946" s="10">
        <f t="shared" si="370"/>
        <v>42243.329571759255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0.25</v>
      </c>
      <c r="P3947" s="5">
        <f t="shared" si="367"/>
        <v>5</v>
      </c>
      <c r="Q3947" t="str">
        <f t="shared" si="368"/>
        <v>theater</v>
      </c>
      <c r="R3947" t="str">
        <f t="shared" si="371"/>
        <v>plays</v>
      </c>
      <c r="S3947" s="10">
        <f t="shared" si="369"/>
        <v>42109.468379629623</v>
      </c>
      <c r="T3947" s="10">
        <f t="shared" si="370"/>
        <v>42139.468379629623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v>
      </c>
      <c r="P3948" s="5">
        <f t="shared" si="367"/>
        <v>39</v>
      </c>
      <c r="Q3948" t="str">
        <f t="shared" si="368"/>
        <v>theater</v>
      </c>
      <c r="R3948" t="str">
        <f t="shared" si="371"/>
        <v>plays</v>
      </c>
      <c r="S3948" s="10">
        <f t="shared" si="369"/>
        <v>42031.500254629624</v>
      </c>
      <c r="T3948" s="10">
        <f t="shared" si="370"/>
        <v>42062.999999999993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3.3666666666666663</v>
      </c>
      <c r="P3949" s="5">
        <f t="shared" si="367"/>
        <v>50.5</v>
      </c>
      <c r="Q3949" t="str">
        <f t="shared" si="368"/>
        <v>theater</v>
      </c>
      <c r="R3949" t="str">
        <f t="shared" si="371"/>
        <v>plays</v>
      </c>
      <c r="S3949" s="10">
        <f t="shared" si="369"/>
        <v>42614.809537037036</v>
      </c>
      <c r="T3949" s="10">
        <f t="shared" si="370"/>
        <v>42644.809537037036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5">
        <f t="shared" si="367"/>
        <v>0</v>
      </c>
      <c r="Q3950" t="str">
        <f t="shared" si="368"/>
        <v>theater</v>
      </c>
      <c r="R3950" t="str">
        <f t="shared" si="371"/>
        <v>plays</v>
      </c>
      <c r="S3950" s="10">
        <f t="shared" si="369"/>
        <v>41828.992164351846</v>
      </c>
      <c r="T3950" s="10">
        <f t="shared" si="370"/>
        <v>41888.992164351846</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15.770000000000001</v>
      </c>
      <c r="P3951" s="5">
        <f t="shared" si="367"/>
        <v>49.28125</v>
      </c>
      <c r="Q3951" t="str">
        <f t="shared" si="368"/>
        <v>theater</v>
      </c>
      <c r="R3951" t="str">
        <f t="shared" si="371"/>
        <v>plays</v>
      </c>
      <c r="S3951" s="10">
        <f t="shared" si="369"/>
        <v>42015.787280092591</v>
      </c>
      <c r="T3951" s="10">
        <f t="shared" si="370"/>
        <v>42045.787280092591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0.625</v>
      </c>
      <c r="P3952" s="5">
        <f t="shared" si="367"/>
        <v>25</v>
      </c>
      <c r="Q3952" t="str">
        <f t="shared" si="368"/>
        <v>theater</v>
      </c>
      <c r="R3952" t="str">
        <f t="shared" si="371"/>
        <v>plays</v>
      </c>
      <c r="S3952" s="10">
        <f t="shared" si="369"/>
        <v>42439.368981481479</v>
      </c>
      <c r="T3952" s="10">
        <f t="shared" si="370"/>
        <v>42468.440972222219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5.0000000000000001E-4</v>
      </c>
      <c r="P3953" s="5">
        <f t="shared" si="367"/>
        <v>1</v>
      </c>
      <c r="Q3953" t="str">
        <f t="shared" si="368"/>
        <v>theater</v>
      </c>
      <c r="R3953" t="str">
        <f t="shared" si="371"/>
        <v>plays</v>
      </c>
      <c r="S3953" s="10">
        <f t="shared" si="369"/>
        <v>42433.492384259262</v>
      </c>
      <c r="T3953" s="10">
        <f t="shared" si="370"/>
        <v>42493.45071759259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9.6153846153846159E-2</v>
      </c>
      <c r="P3954" s="5">
        <f t="shared" si="367"/>
        <v>25</v>
      </c>
      <c r="Q3954" t="str">
        <f t="shared" si="368"/>
        <v>theater</v>
      </c>
      <c r="R3954" t="str">
        <f t="shared" si="371"/>
        <v>plays</v>
      </c>
      <c r="S3954" s="10">
        <f t="shared" si="369"/>
        <v>42243.457060185181</v>
      </c>
      <c r="T3954" s="10">
        <f t="shared" si="370"/>
        <v>42303.457060185181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5">
        <f t="shared" si="367"/>
        <v>0</v>
      </c>
      <c r="Q3955" t="str">
        <f t="shared" si="368"/>
        <v>theater</v>
      </c>
      <c r="R3955" t="str">
        <f t="shared" si="371"/>
        <v>plays</v>
      </c>
      <c r="S3955" s="10">
        <f t="shared" si="369"/>
        <v>42549.715115740742</v>
      </c>
      <c r="T3955" s="10">
        <f t="shared" si="370"/>
        <v>42580.645138888889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5">
        <f t="shared" si="367"/>
        <v>0</v>
      </c>
      <c r="Q3956" t="str">
        <f t="shared" si="368"/>
        <v>theater</v>
      </c>
      <c r="R3956" t="str">
        <f t="shared" si="371"/>
        <v>plays</v>
      </c>
      <c r="S3956" s="10">
        <f t="shared" si="369"/>
        <v>41774.317870370367</v>
      </c>
      <c r="T3956" s="10">
        <f t="shared" si="370"/>
        <v>41834.317870370367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24.285714285714285</v>
      </c>
      <c r="P3957" s="5">
        <f t="shared" si="367"/>
        <v>53.125</v>
      </c>
      <c r="Q3957" t="str">
        <f t="shared" si="368"/>
        <v>theater</v>
      </c>
      <c r="R3957" t="str">
        <f t="shared" si="371"/>
        <v>plays</v>
      </c>
      <c r="S3957" s="10">
        <f t="shared" si="369"/>
        <v>42306.515520833331</v>
      </c>
      <c r="T3957" s="10">
        <f t="shared" si="370"/>
        <v>42336.557187499995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5">
        <f t="shared" si="367"/>
        <v>0</v>
      </c>
      <c r="Q3958" t="str">
        <f t="shared" si="368"/>
        <v>theater</v>
      </c>
      <c r="R3958" t="str">
        <f t="shared" si="371"/>
        <v>plays</v>
      </c>
      <c r="S3958" s="10">
        <f t="shared" si="369"/>
        <v>42457.598692129628</v>
      </c>
      <c r="T3958" s="10">
        <f t="shared" si="370"/>
        <v>42484.680555555555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2.5000000000000001E-2</v>
      </c>
      <c r="P3959" s="5">
        <f t="shared" si="367"/>
        <v>7</v>
      </c>
      <c r="Q3959" t="str">
        <f t="shared" si="368"/>
        <v>theater</v>
      </c>
      <c r="R3959" t="str">
        <f t="shared" si="371"/>
        <v>plays</v>
      </c>
      <c r="S3959" s="10">
        <f t="shared" si="369"/>
        <v>42513.642986111103</v>
      </c>
      <c r="T3959" s="10">
        <f t="shared" si="370"/>
        <v>42559.642986111103</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32.049999999999997</v>
      </c>
      <c r="P3960" s="5">
        <f t="shared" si="367"/>
        <v>40.0625</v>
      </c>
      <c r="Q3960" t="str">
        <f t="shared" si="368"/>
        <v>theater</v>
      </c>
      <c r="R3960" t="str">
        <f t="shared" si="371"/>
        <v>plays</v>
      </c>
      <c r="S3960" s="10">
        <f t="shared" si="369"/>
        <v>41816.617037037038</v>
      </c>
      <c r="T3960" s="10">
        <f t="shared" si="370"/>
        <v>41853.25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24.333333333333336</v>
      </c>
      <c r="P3961" s="5">
        <f t="shared" si="367"/>
        <v>24.333333333333332</v>
      </c>
      <c r="Q3961" t="str">
        <f t="shared" si="368"/>
        <v>theater</v>
      </c>
      <c r="R3961" t="str">
        <f t="shared" si="371"/>
        <v>plays</v>
      </c>
      <c r="S3961" s="10">
        <f t="shared" si="369"/>
        <v>41880.455509259256</v>
      </c>
      <c r="T3961" s="10">
        <f t="shared" si="370"/>
        <v>41910.455509259256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1.5</v>
      </c>
      <c r="P3962" s="5">
        <f t="shared" si="367"/>
        <v>11.25</v>
      </c>
      <c r="Q3962" t="str">
        <f t="shared" si="368"/>
        <v>theater</v>
      </c>
      <c r="R3962" t="str">
        <f t="shared" si="371"/>
        <v>plays</v>
      </c>
      <c r="S3962" s="10">
        <f t="shared" si="369"/>
        <v>42342.51222222222</v>
      </c>
      <c r="T3962" s="10">
        <f t="shared" si="370"/>
        <v>42372.51222222222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0.42</v>
      </c>
      <c r="P3963" s="5">
        <f t="shared" si="367"/>
        <v>10.5</v>
      </c>
      <c r="Q3963" t="str">
        <f t="shared" si="368"/>
        <v>theater</v>
      </c>
      <c r="R3963" t="str">
        <f t="shared" si="371"/>
        <v>plays</v>
      </c>
      <c r="S3963" s="10">
        <f t="shared" si="369"/>
        <v>41745.557986111111</v>
      </c>
      <c r="T3963" s="10">
        <f t="shared" si="370"/>
        <v>41767.557986111111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v>
      </c>
      <c r="P3964" s="5">
        <f t="shared" si="367"/>
        <v>15</v>
      </c>
      <c r="Q3964" t="str">
        <f t="shared" si="368"/>
        <v>theater</v>
      </c>
      <c r="R3964" t="str">
        <f t="shared" si="371"/>
        <v>plays</v>
      </c>
      <c r="S3964" s="10">
        <f t="shared" si="369"/>
        <v>42311.288124999999</v>
      </c>
      <c r="T3964" s="10">
        <f t="shared" si="370"/>
        <v>42336.288124999999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5">
        <f t="shared" si="367"/>
        <v>0</v>
      </c>
      <c r="Q3965" t="str">
        <f t="shared" si="368"/>
        <v>theater</v>
      </c>
      <c r="R3965" t="str">
        <f t="shared" si="371"/>
        <v>plays</v>
      </c>
      <c r="S3965" s="10">
        <f t="shared" si="369"/>
        <v>42295.820798611108</v>
      </c>
      <c r="T3965" s="10">
        <f t="shared" si="370"/>
        <v>42325.862465277773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v>
      </c>
      <c r="P3966" s="5">
        <f t="shared" si="367"/>
        <v>42</v>
      </c>
      <c r="Q3966" t="str">
        <f t="shared" si="368"/>
        <v>theater</v>
      </c>
      <c r="R3966" t="str">
        <f t="shared" si="371"/>
        <v>plays</v>
      </c>
      <c r="S3966" s="10">
        <f t="shared" si="369"/>
        <v>42053.388726851852</v>
      </c>
      <c r="T3966" s="10">
        <f t="shared" si="370"/>
        <v>42113.34706018518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14.249999999999998</v>
      </c>
      <c r="P3967" s="5">
        <f t="shared" si="367"/>
        <v>71.25</v>
      </c>
      <c r="Q3967" t="str">
        <f t="shared" si="368"/>
        <v>theater</v>
      </c>
      <c r="R3967" t="str">
        <f t="shared" si="371"/>
        <v>plays</v>
      </c>
      <c r="S3967" s="10">
        <f t="shared" si="369"/>
        <v>42413.902546296296</v>
      </c>
      <c r="T3967" s="10">
        <f t="shared" si="370"/>
        <v>42473.860879629625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0.6</v>
      </c>
      <c r="P3968" s="5">
        <f t="shared" si="367"/>
        <v>22.5</v>
      </c>
      <c r="Q3968" t="str">
        <f t="shared" si="368"/>
        <v>theater</v>
      </c>
      <c r="R3968" t="str">
        <f t="shared" si="371"/>
        <v>plays</v>
      </c>
      <c r="S3968" s="10">
        <f t="shared" si="369"/>
        <v>41801.378217592588</v>
      </c>
      <c r="T3968" s="10">
        <f t="shared" si="370"/>
        <v>41843.790972222218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24.117647058823529</v>
      </c>
      <c r="P3969" s="5">
        <f t="shared" si="367"/>
        <v>41</v>
      </c>
      <c r="Q3969" t="str">
        <f t="shared" si="368"/>
        <v>theater</v>
      </c>
      <c r="R3969" t="str">
        <f t="shared" si="371"/>
        <v>plays</v>
      </c>
      <c r="S3969" s="10">
        <f t="shared" si="369"/>
        <v>42769.957256944443</v>
      </c>
      <c r="T3969" s="10">
        <f t="shared" si="370"/>
        <v>42799.957256944443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10.54</v>
      </c>
      <c r="P3970" s="5">
        <f t="shared" si="367"/>
        <v>47.909090909090907</v>
      </c>
      <c r="Q3970" t="str">
        <f t="shared" si="368"/>
        <v>theater</v>
      </c>
      <c r="R3970" t="str">
        <f t="shared" si="371"/>
        <v>plays</v>
      </c>
      <c r="S3970" s="10">
        <f t="shared" si="369"/>
        <v>42452.48232638889</v>
      </c>
      <c r="T3970" s="10">
        <f t="shared" si="370"/>
        <v>42512.48232638889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E3971/D3971*100</f>
        <v>7.4690265486725664</v>
      </c>
      <c r="P3971" s="5">
        <f t="shared" ref="P3971:P4034" si="373">IFERROR(E3971/L3971,0)</f>
        <v>35.166666666666664</v>
      </c>
      <c r="Q3971" t="str">
        <f t="shared" ref="Q3971:Q4034" si="374">LEFT(N3971,SEARCH("/",N3971)-1)</f>
        <v>theater</v>
      </c>
      <c r="R3971" t="str">
        <f t="shared" si="371"/>
        <v>plays</v>
      </c>
      <c r="S3971" s="10">
        <f t="shared" ref="S3971:S4034" si="375">J3971/60/60/24+DATE(1970,1,1)-8/24</f>
        <v>42601.521365740737</v>
      </c>
      <c r="T3971" s="10">
        <f t="shared" ref="T3971:T4034" si="376">I3971/60/60/24+DATE(1970,1,1)-8/24</f>
        <v>42610.829861111109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7.3333333333333334E-2</v>
      </c>
      <c r="P3972" s="5">
        <f t="shared" si="373"/>
        <v>5.5</v>
      </c>
      <c r="Q3972" t="str">
        <f t="shared" si="374"/>
        <v>theater</v>
      </c>
      <c r="R3972" t="str">
        <f t="shared" ref="R3972:R4035" si="377">RIGHT(N3972,LEN(N3972)-SEARCH("/",N3972))</f>
        <v>plays</v>
      </c>
      <c r="S3972" s="10">
        <f t="shared" si="375"/>
        <v>42447.530219907399</v>
      </c>
      <c r="T3972" s="10">
        <f t="shared" si="376"/>
        <v>42477.530219907399</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0.97142857142857131</v>
      </c>
      <c r="P3973" s="5">
        <f t="shared" si="373"/>
        <v>22.666666666666668</v>
      </c>
      <c r="Q3973" t="str">
        <f t="shared" si="374"/>
        <v>theater</v>
      </c>
      <c r="R3973" t="str">
        <f t="shared" si="377"/>
        <v>plays</v>
      </c>
      <c r="S3973" s="10">
        <f t="shared" si="375"/>
        <v>41811.202847222223</v>
      </c>
      <c r="T3973" s="10">
        <f t="shared" si="376"/>
        <v>41841.202847222223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21.099999999999998</v>
      </c>
      <c r="P3974" s="5">
        <f t="shared" si="373"/>
        <v>26.375</v>
      </c>
      <c r="Q3974" t="str">
        <f t="shared" si="374"/>
        <v>theater</v>
      </c>
      <c r="R3974" t="str">
        <f t="shared" si="377"/>
        <v>plays</v>
      </c>
      <c r="S3974" s="10">
        <f t="shared" si="375"/>
        <v>41980.734189814808</v>
      </c>
      <c r="T3974" s="10">
        <f t="shared" si="376"/>
        <v>42040.734189814808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78.100000000000009</v>
      </c>
      <c r="P3975" s="5">
        <f t="shared" si="373"/>
        <v>105.54054054054055</v>
      </c>
      <c r="Q3975" t="str">
        <f t="shared" si="374"/>
        <v>theater</v>
      </c>
      <c r="R3975" t="str">
        <f t="shared" si="377"/>
        <v>plays</v>
      </c>
      <c r="S3975" s="10">
        <f t="shared" si="375"/>
        <v>42469.350810185184</v>
      </c>
      <c r="T3975" s="10">
        <f t="shared" si="376"/>
        <v>42498.833333333336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32</v>
      </c>
      <c r="P3976" s="5">
        <f t="shared" si="373"/>
        <v>29.09090909090909</v>
      </c>
      <c r="Q3976" t="str">
        <f t="shared" si="374"/>
        <v>theater</v>
      </c>
      <c r="R3976" t="str">
        <f t="shared" si="377"/>
        <v>plays</v>
      </c>
      <c r="S3976" s="10">
        <f t="shared" si="375"/>
        <v>42493.213518518511</v>
      </c>
      <c r="T3976" s="10">
        <f t="shared" si="376"/>
        <v>42523.213518518511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5">
        <f t="shared" si="373"/>
        <v>0</v>
      </c>
      <c r="Q3977" t="str">
        <f t="shared" si="374"/>
        <v>theater</v>
      </c>
      <c r="R3977" t="str">
        <f t="shared" si="377"/>
        <v>plays</v>
      </c>
      <c r="S3977" s="10">
        <f t="shared" si="375"/>
        <v>42534.533541666664</v>
      </c>
      <c r="T3977" s="10">
        <f t="shared" si="376"/>
        <v>42564.533541666664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47.692307692307693</v>
      </c>
      <c r="P3978" s="5">
        <f t="shared" si="373"/>
        <v>62</v>
      </c>
      <c r="Q3978" t="str">
        <f t="shared" si="374"/>
        <v>theater</v>
      </c>
      <c r="R3978" t="str">
        <f t="shared" si="377"/>
        <v>plays</v>
      </c>
      <c r="S3978" s="10">
        <f t="shared" si="375"/>
        <v>41830.525011574071</v>
      </c>
      <c r="T3978" s="10">
        <f t="shared" si="376"/>
        <v>41851.958333333328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1.4500000000000002</v>
      </c>
      <c r="P3979" s="5">
        <f t="shared" si="373"/>
        <v>217.5</v>
      </c>
      <c r="Q3979" t="str">
        <f t="shared" si="374"/>
        <v>theater</v>
      </c>
      <c r="R3979" t="str">
        <f t="shared" si="377"/>
        <v>plays</v>
      </c>
      <c r="S3979" s="10">
        <f t="shared" si="375"/>
        <v>42543.455231481479</v>
      </c>
      <c r="T3979" s="10">
        <f t="shared" si="376"/>
        <v>42573.455231481479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10.7</v>
      </c>
      <c r="P3980" s="5">
        <f t="shared" si="373"/>
        <v>26.75</v>
      </c>
      <c r="Q3980" t="str">
        <f t="shared" si="374"/>
        <v>theater</v>
      </c>
      <c r="R3980" t="str">
        <f t="shared" si="377"/>
        <v>plays</v>
      </c>
      <c r="S3980" s="10">
        <f t="shared" si="375"/>
        <v>41975.309641203705</v>
      </c>
      <c r="T3980" s="10">
        <f t="shared" si="376"/>
        <v>42035.309641203705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v>
      </c>
      <c r="P3981" s="5">
        <f t="shared" si="373"/>
        <v>18.333333333333332</v>
      </c>
      <c r="Q3981" t="str">
        <f t="shared" si="374"/>
        <v>theater</v>
      </c>
      <c r="R3981" t="str">
        <f t="shared" si="377"/>
        <v>plays</v>
      </c>
      <c r="S3981" s="10">
        <f t="shared" si="375"/>
        <v>42069.570104166669</v>
      </c>
      <c r="T3981" s="10">
        <f t="shared" si="376"/>
        <v>42092.499999999993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18</v>
      </c>
      <c r="P3982" s="5">
        <f t="shared" si="373"/>
        <v>64.285714285714292</v>
      </c>
      <c r="Q3982" t="str">
        <f t="shared" si="374"/>
        <v>theater</v>
      </c>
      <c r="R3982" t="str">
        <f t="shared" si="377"/>
        <v>plays</v>
      </c>
      <c r="S3982" s="10">
        <f t="shared" si="375"/>
        <v>41795.265590277777</v>
      </c>
      <c r="T3982" s="10">
        <f t="shared" si="376"/>
        <v>41825.265590277777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v>
      </c>
      <c r="P3983" s="5">
        <f t="shared" si="373"/>
        <v>175</v>
      </c>
      <c r="Q3983" t="str">
        <f t="shared" si="374"/>
        <v>theater</v>
      </c>
      <c r="R3983" t="str">
        <f t="shared" si="377"/>
        <v>plays</v>
      </c>
      <c r="S3983" s="10">
        <f t="shared" si="375"/>
        <v>42507.846631944441</v>
      </c>
      <c r="T3983" s="10">
        <f t="shared" si="376"/>
        <v>42567.846631944441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20</v>
      </c>
      <c r="P3984" s="5">
        <f t="shared" si="373"/>
        <v>34</v>
      </c>
      <c r="Q3984" t="str">
        <f t="shared" si="374"/>
        <v>theater</v>
      </c>
      <c r="R3984" t="str">
        <f t="shared" si="377"/>
        <v>plays</v>
      </c>
      <c r="S3984" s="10">
        <f t="shared" si="375"/>
        <v>42132.476620370369</v>
      </c>
      <c r="T3984" s="10">
        <f t="shared" si="376"/>
        <v>42192.476620370369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34.802513464991023</v>
      </c>
      <c r="P3985" s="5">
        <f t="shared" si="373"/>
        <v>84.282608695652172</v>
      </c>
      <c r="Q3985" t="str">
        <f t="shared" si="374"/>
        <v>theater</v>
      </c>
      <c r="R3985" t="str">
        <f t="shared" si="377"/>
        <v>plays</v>
      </c>
      <c r="S3985" s="10">
        <f t="shared" si="375"/>
        <v>41747.536527777775</v>
      </c>
      <c r="T3985" s="10">
        <f t="shared" si="376"/>
        <v>41778.957638888889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v>
      </c>
      <c r="P3986" s="5">
        <f t="shared" si="373"/>
        <v>9.5</v>
      </c>
      <c r="Q3986" t="str">
        <f t="shared" si="374"/>
        <v>theater</v>
      </c>
      <c r="R3986" t="str">
        <f t="shared" si="377"/>
        <v>plays</v>
      </c>
      <c r="S3986" s="10">
        <f t="shared" si="375"/>
        <v>41920.630138888882</v>
      </c>
      <c r="T3986" s="10">
        <f t="shared" si="376"/>
        <v>41950.666666666664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32.049999999999997</v>
      </c>
      <c r="P3987" s="5">
        <f t="shared" si="373"/>
        <v>33.736842105263158</v>
      </c>
      <c r="Q3987" t="str">
        <f t="shared" si="374"/>
        <v>theater</v>
      </c>
      <c r="R3987" t="str">
        <f t="shared" si="377"/>
        <v>plays</v>
      </c>
      <c r="S3987" s="10">
        <f t="shared" si="375"/>
        <v>42399.374074074069</v>
      </c>
      <c r="T3987" s="10">
        <f t="shared" si="376"/>
        <v>42420.545138888883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v>
      </c>
      <c r="P3988" s="5">
        <f t="shared" si="373"/>
        <v>37.53846153846154</v>
      </c>
      <c r="Q3988" t="str">
        <f t="shared" si="374"/>
        <v>theater</v>
      </c>
      <c r="R3988" t="str">
        <f t="shared" si="377"/>
        <v>plays</v>
      </c>
      <c r="S3988" s="10">
        <f t="shared" si="375"/>
        <v>42467.215208333328</v>
      </c>
      <c r="T3988" s="10">
        <f t="shared" si="376"/>
        <v>42496.211111111108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37.75</v>
      </c>
      <c r="P3989" s="5">
        <f t="shared" si="373"/>
        <v>11.615384615384615</v>
      </c>
      <c r="Q3989" t="str">
        <f t="shared" si="374"/>
        <v>theater</v>
      </c>
      <c r="R3989" t="str">
        <f t="shared" si="377"/>
        <v>plays</v>
      </c>
      <c r="S3989" s="10">
        <f t="shared" si="375"/>
        <v>41765.591319444444</v>
      </c>
      <c r="T3989" s="10">
        <f t="shared" si="376"/>
        <v>41775.591319444444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v>
      </c>
      <c r="P3990" s="5">
        <f t="shared" si="373"/>
        <v>8</v>
      </c>
      <c r="Q3990" t="str">
        <f t="shared" si="374"/>
        <v>theater</v>
      </c>
      <c r="R3990" t="str">
        <f t="shared" si="377"/>
        <v>plays</v>
      </c>
      <c r="S3990" s="10">
        <f t="shared" si="375"/>
        <v>42229.747835648144</v>
      </c>
      <c r="T3990" s="10">
        <f t="shared" si="376"/>
        <v>42244.747835648144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5">
        <f t="shared" si="373"/>
        <v>0</v>
      </c>
      <c r="Q3991" t="str">
        <f t="shared" si="374"/>
        <v>theater</v>
      </c>
      <c r="R3991" t="str">
        <f t="shared" si="377"/>
        <v>plays</v>
      </c>
      <c r="S3991" s="10">
        <f t="shared" si="375"/>
        <v>42286.416446759256</v>
      </c>
      <c r="T3991" s="10">
        <f t="shared" si="376"/>
        <v>42316.458113425928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v>
      </c>
      <c r="P3992" s="5">
        <f t="shared" si="373"/>
        <v>23</v>
      </c>
      <c r="Q3992" t="str">
        <f t="shared" si="374"/>
        <v>theater</v>
      </c>
      <c r="R3992" t="str">
        <f t="shared" si="377"/>
        <v>plays</v>
      </c>
      <c r="S3992" s="10">
        <f t="shared" si="375"/>
        <v>42401.339039351849</v>
      </c>
      <c r="T3992" s="10">
        <f t="shared" si="376"/>
        <v>42431.339039351849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20</v>
      </c>
      <c r="P3993" s="5">
        <f t="shared" si="373"/>
        <v>100</v>
      </c>
      <c r="Q3993" t="str">
        <f t="shared" si="374"/>
        <v>theater</v>
      </c>
      <c r="R3993" t="str">
        <f t="shared" si="377"/>
        <v>plays</v>
      </c>
      <c r="S3993" s="10">
        <f t="shared" si="375"/>
        <v>42125.311134259253</v>
      </c>
      <c r="T3993" s="10">
        <f t="shared" si="376"/>
        <v>42155.311134259253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v>
      </c>
      <c r="P3994" s="5">
        <f t="shared" si="373"/>
        <v>60.111111111111114</v>
      </c>
      <c r="Q3994" t="str">
        <f t="shared" si="374"/>
        <v>theater</v>
      </c>
      <c r="R3994" t="str">
        <f t="shared" si="377"/>
        <v>plays</v>
      </c>
      <c r="S3994" s="10">
        <f t="shared" si="375"/>
        <v>42289.607164351844</v>
      </c>
      <c r="T3994" s="10">
        <f t="shared" si="376"/>
        <v>42349.648831018516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6.0000000000000001E-3</v>
      </c>
      <c r="P3995" s="5">
        <f t="shared" si="373"/>
        <v>3</v>
      </c>
      <c r="Q3995" t="str">
        <f t="shared" si="374"/>
        <v>theater</v>
      </c>
      <c r="R3995" t="str">
        <f t="shared" si="377"/>
        <v>plays</v>
      </c>
      <c r="S3995" s="10">
        <f t="shared" si="375"/>
        <v>42107.531388888885</v>
      </c>
      <c r="T3995" s="10">
        <f t="shared" si="376"/>
        <v>42137.531388888885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0.25</v>
      </c>
      <c r="P3996" s="5">
        <f t="shared" si="373"/>
        <v>5</v>
      </c>
      <c r="Q3996" t="str">
        <f t="shared" si="374"/>
        <v>theater</v>
      </c>
      <c r="R3996" t="str">
        <f t="shared" si="377"/>
        <v>plays</v>
      </c>
      <c r="S3996" s="10">
        <f t="shared" si="375"/>
        <v>41809.056597222218</v>
      </c>
      <c r="T3996" s="10">
        <f t="shared" si="376"/>
        <v>41839.056597222218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35</v>
      </c>
      <c r="P3997" s="5">
        <f t="shared" si="373"/>
        <v>17.5</v>
      </c>
      <c r="Q3997" t="str">
        <f t="shared" si="374"/>
        <v>theater</v>
      </c>
      <c r="R3997" t="str">
        <f t="shared" si="377"/>
        <v>plays</v>
      </c>
      <c r="S3997" s="10">
        <f t="shared" si="375"/>
        <v>42019.350428240738</v>
      </c>
      <c r="T3997" s="10">
        <f t="shared" si="376"/>
        <v>42049.143749999996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16.566666666666666</v>
      </c>
      <c r="P3998" s="5">
        <f t="shared" si="373"/>
        <v>29.235294117647058</v>
      </c>
      <c r="Q3998" t="str">
        <f t="shared" si="374"/>
        <v>theater</v>
      </c>
      <c r="R3998" t="str">
        <f t="shared" si="377"/>
        <v>plays</v>
      </c>
      <c r="S3998" s="10">
        <f t="shared" si="375"/>
        <v>41949.933611111104</v>
      </c>
      <c r="T3998" s="10">
        <f t="shared" si="376"/>
        <v>41963.336111111108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5">
        <f t="shared" si="373"/>
        <v>0</v>
      </c>
      <c r="Q3999" t="str">
        <f t="shared" si="374"/>
        <v>theater</v>
      </c>
      <c r="R3999" t="str">
        <f t="shared" si="377"/>
        <v>plays</v>
      </c>
      <c r="S3999" s="10">
        <f t="shared" si="375"/>
        <v>42069.058113425919</v>
      </c>
      <c r="T3999" s="10">
        <f t="shared" si="376"/>
        <v>42099.016446759262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57.199999999999996</v>
      </c>
      <c r="P4000" s="5">
        <f t="shared" si="373"/>
        <v>59.583333333333336</v>
      </c>
      <c r="Q4000" t="str">
        <f t="shared" si="374"/>
        <v>theater</v>
      </c>
      <c r="R4000" t="str">
        <f t="shared" si="377"/>
        <v>plays</v>
      </c>
      <c r="S4000" s="10">
        <f t="shared" si="375"/>
        <v>42061.629930555551</v>
      </c>
      <c r="T4000" s="10">
        <f t="shared" si="376"/>
        <v>42091.588263888887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16.514285714285716</v>
      </c>
      <c r="P4001" s="5">
        <f t="shared" si="373"/>
        <v>82.571428571428569</v>
      </c>
      <c r="Q4001" t="str">
        <f t="shared" si="374"/>
        <v>theater</v>
      </c>
      <c r="R4001" t="str">
        <f t="shared" si="377"/>
        <v>plays</v>
      </c>
      <c r="S4001" s="10">
        <f t="shared" si="375"/>
        <v>41842.495347222219</v>
      </c>
      <c r="T4001" s="10">
        <f t="shared" si="376"/>
        <v>41882.494317129625</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0.125</v>
      </c>
      <c r="P4002" s="5">
        <f t="shared" si="373"/>
        <v>10</v>
      </c>
      <c r="Q4002" t="str">
        <f t="shared" si="374"/>
        <v>theater</v>
      </c>
      <c r="R4002" t="str">
        <f t="shared" si="377"/>
        <v>plays</v>
      </c>
      <c r="S4002" s="10">
        <f t="shared" si="375"/>
        <v>42437.312013888884</v>
      </c>
      <c r="T4002" s="10">
        <f t="shared" si="376"/>
        <v>42497.27034722222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37.75</v>
      </c>
      <c r="P4003" s="5">
        <f t="shared" si="373"/>
        <v>32.357142857142854</v>
      </c>
      <c r="Q4003" t="str">
        <f t="shared" si="374"/>
        <v>theater</v>
      </c>
      <c r="R4003" t="str">
        <f t="shared" si="377"/>
        <v>plays</v>
      </c>
      <c r="S4003" s="10">
        <f t="shared" si="375"/>
        <v>42775.630879629629</v>
      </c>
      <c r="T4003" s="10">
        <f t="shared" si="376"/>
        <v>42795.458333333336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1.8399999999999999</v>
      </c>
      <c r="P4004" s="5">
        <f t="shared" si="373"/>
        <v>5.75</v>
      </c>
      <c r="Q4004" t="str">
        <f t="shared" si="374"/>
        <v>theater</v>
      </c>
      <c r="R4004" t="str">
        <f t="shared" si="377"/>
        <v>plays</v>
      </c>
      <c r="S4004" s="10">
        <f t="shared" si="375"/>
        <v>41878.710196759253</v>
      </c>
      <c r="T4004" s="10">
        <f t="shared" si="376"/>
        <v>41908.710196759253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10.050000000000001</v>
      </c>
      <c r="P4005" s="5">
        <f t="shared" si="373"/>
        <v>100.5</v>
      </c>
      <c r="Q4005" t="str">
        <f t="shared" si="374"/>
        <v>theater</v>
      </c>
      <c r="R4005" t="str">
        <f t="shared" si="377"/>
        <v>plays</v>
      </c>
      <c r="S4005" s="10">
        <f t="shared" si="375"/>
        <v>42020.254016203697</v>
      </c>
      <c r="T4005" s="10">
        <f t="shared" si="376"/>
        <v>42050.254016203697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0.2</v>
      </c>
      <c r="P4006" s="5">
        <f t="shared" si="373"/>
        <v>1</v>
      </c>
      <c r="Q4006" t="str">
        <f t="shared" si="374"/>
        <v>theater</v>
      </c>
      <c r="R4006" t="str">
        <f t="shared" si="377"/>
        <v>plays</v>
      </c>
      <c r="S4006" s="10">
        <f t="shared" si="375"/>
        <v>41889.829363425924</v>
      </c>
      <c r="T4006" s="10">
        <f t="shared" si="376"/>
        <v>41919.829363425924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1.3333333333333335</v>
      </c>
      <c r="P4007" s="5">
        <f t="shared" si="373"/>
        <v>20</v>
      </c>
      <c r="Q4007" t="str">
        <f t="shared" si="374"/>
        <v>theater</v>
      </c>
      <c r="R4007" t="str">
        <f t="shared" si="377"/>
        <v>plays</v>
      </c>
      <c r="S4007" s="10">
        <f t="shared" si="375"/>
        <v>41872.474363425921</v>
      </c>
      <c r="T4007" s="10">
        <f t="shared" si="376"/>
        <v>41932.474363425921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6.6666666666666671E-3</v>
      </c>
      <c r="P4008" s="5">
        <f t="shared" si="373"/>
        <v>2</v>
      </c>
      <c r="Q4008" t="str">
        <f t="shared" si="374"/>
        <v>theater</v>
      </c>
      <c r="R4008" t="str">
        <f t="shared" si="377"/>
        <v>plays</v>
      </c>
      <c r="S4008" s="10">
        <f t="shared" si="375"/>
        <v>42391.439664351848</v>
      </c>
      <c r="T4008" s="10">
        <f t="shared" si="376"/>
        <v>42416.439664351848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0.25</v>
      </c>
      <c r="P4009" s="5">
        <f t="shared" si="373"/>
        <v>5</v>
      </c>
      <c r="Q4009" t="str">
        <f t="shared" si="374"/>
        <v>theater</v>
      </c>
      <c r="R4009" t="str">
        <f t="shared" si="377"/>
        <v>plays</v>
      </c>
      <c r="S4009" s="10">
        <f t="shared" si="375"/>
        <v>41848.439594907402</v>
      </c>
      <c r="T4009" s="10">
        <f t="shared" si="376"/>
        <v>41877.352777777778</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6</v>
      </c>
      <c r="P4010" s="5">
        <f t="shared" si="373"/>
        <v>15</v>
      </c>
      <c r="Q4010" t="str">
        <f t="shared" si="374"/>
        <v>theater</v>
      </c>
      <c r="R4010" t="str">
        <f t="shared" si="377"/>
        <v>plays</v>
      </c>
      <c r="S4010" s="10">
        <f t="shared" si="375"/>
        <v>42177.630868055552</v>
      </c>
      <c r="T4010" s="10">
        <f t="shared" si="376"/>
        <v>42207.630868055552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3.8860103626943006</v>
      </c>
      <c r="P4011" s="5">
        <f t="shared" si="373"/>
        <v>25</v>
      </c>
      <c r="Q4011" t="str">
        <f t="shared" si="374"/>
        <v>theater</v>
      </c>
      <c r="R4011" t="str">
        <f t="shared" si="377"/>
        <v>plays</v>
      </c>
      <c r="S4011" s="10">
        <f t="shared" si="375"/>
        <v>41851.367592592593</v>
      </c>
      <c r="T4011" s="10">
        <f t="shared" si="376"/>
        <v>41891.367592592593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24.194444444444443</v>
      </c>
      <c r="P4012" s="5">
        <f t="shared" si="373"/>
        <v>45.842105263157897</v>
      </c>
      <c r="Q4012" t="str">
        <f t="shared" si="374"/>
        <v>theater</v>
      </c>
      <c r="R4012" t="str">
        <f t="shared" si="377"/>
        <v>plays</v>
      </c>
      <c r="S4012" s="10">
        <f t="shared" si="375"/>
        <v>41921.437106481477</v>
      </c>
      <c r="T4012" s="10">
        <f t="shared" si="376"/>
        <v>41938.437106481477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7.6</v>
      </c>
      <c r="P4013" s="5">
        <f t="shared" si="373"/>
        <v>4.75</v>
      </c>
      <c r="Q4013" t="str">
        <f t="shared" si="374"/>
        <v>theater</v>
      </c>
      <c r="R4013" t="str">
        <f t="shared" si="377"/>
        <v>plays</v>
      </c>
      <c r="S4013" s="10">
        <f t="shared" si="375"/>
        <v>42002.211550925924</v>
      </c>
      <c r="T4013" s="10">
        <f t="shared" si="376"/>
        <v>42032.211550925924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5">
        <f t="shared" si="373"/>
        <v>0</v>
      </c>
      <c r="Q4014" t="str">
        <f t="shared" si="374"/>
        <v>theater</v>
      </c>
      <c r="R4014" t="str">
        <f t="shared" si="377"/>
        <v>plays</v>
      </c>
      <c r="S4014" s="10">
        <f t="shared" si="375"/>
        <v>42096.211215277777</v>
      </c>
      <c r="T4014" s="10">
        <f t="shared" si="376"/>
        <v>42126.211215277777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1.3</v>
      </c>
      <c r="P4015" s="5">
        <f t="shared" si="373"/>
        <v>13</v>
      </c>
      <c r="Q4015" t="str">
        <f t="shared" si="374"/>
        <v>theater</v>
      </c>
      <c r="R4015" t="str">
        <f t="shared" si="377"/>
        <v>plays</v>
      </c>
      <c r="S4015" s="10">
        <f t="shared" si="375"/>
        <v>42020.967858796292</v>
      </c>
      <c r="T4015" s="10">
        <f t="shared" si="376"/>
        <v>42050.967858796292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5">
        <f t="shared" si="373"/>
        <v>0</v>
      </c>
      <c r="Q4016" t="str">
        <f t="shared" si="374"/>
        <v>theater</v>
      </c>
      <c r="R4016" t="str">
        <f t="shared" si="377"/>
        <v>plays</v>
      </c>
      <c r="S4016" s="10">
        <f t="shared" si="375"/>
        <v>42418.912835648145</v>
      </c>
      <c r="T4016" s="10">
        <f t="shared" si="376"/>
        <v>42433.912835648145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1.4285714285714287E-2</v>
      </c>
      <c r="P4017" s="5">
        <f t="shared" si="373"/>
        <v>1</v>
      </c>
      <c r="Q4017" t="str">
        <f t="shared" si="374"/>
        <v>theater</v>
      </c>
      <c r="R4017" t="str">
        <f t="shared" si="377"/>
        <v>plays</v>
      </c>
      <c r="S4017" s="10">
        <f t="shared" si="375"/>
        <v>42174.447488425918</v>
      </c>
      <c r="T4017" s="10">
        <f t="shared" si="376"/>
        <v>42204.447488425918</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14.000000000000002</v>
      </c>
      <c r="P4018" s="5">
        <f t="shared" si="373"/>
        <v>10</v>
      </c>
      <c r="Q4018" t="str">
        <f t="shared" si="374"/>
        <v>theater</v>
      </c>
      <c r="R4018" t="str">
        <f t="shared" si="377"/>
        <v>plays</v>
      </c>
      <c r="S4018" s="10">
        <f t="shared" si="375"/>
        <v>41869.539351851847</v>
      </c>
      <c r="T4018" s="10">
        <f t="shared" si="376"/>
        <v>41899.539351851847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v>
      </c>
      <c r="P4019" s="5">
        <f t="shared" si="373"/>
        <v>52.5</v>
      </c>
      <c r="Q4019" t="str">
        <f t="shared" si="374"/>
        <v>theater</v>
      </c>
      <c r="R4019" t="str">
        <f t="shared" si="377"/>
        <v>plays</v>
      </c>
      <c r="S4019" s="10">
        <f t="shared" si="375"/>
        <v>41856.338819444441</v>
      </c>
      <c r="T4019" s="10">
        <f t="shared" si="376"/>
        <v>41886.338819444441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8.6666666666666679</v>
      </c>
      <c r="P4020" s="5">
        <f t="shared" si="373"/>
        <v>32.5</v>
      </c>
      <c r="Q4020" t="str">
        <f t="shared" si="374"/>
        <v>theater</v>
      </c>
      <c r="R4020" t="str">
        <f t="shared" si="377"/>
        <v>plays</v>
      </c>
      <c r="S4020" s="10">
        <f t="shared" si="375"/>
        <v>42620.577638888884</v>
      </c>
      <c r="T4020" s="10">
        <f t="shared" si="376"/>
        <v>42650.577638888884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0.82857142857142851</v>
      </c>
      <c r="P4021" s="5">
        <f t="shared" si="373"/>
        <v>7.25</v>
      </c>
      <c r="Q4021" t="str">
        <f t="shared" si="374"/>
        <v>theater</v>
      </c>
      <c r="R4021" t="str">
        <f t="shared" si="377"/>
        <v>plays</v>
      </c>
      <c r="S4021" s="10">
        <f t="shared" si="375"/>
        <v>42417.342546296299</v>
      </c>
      <c r="T4021" s="10">
        <f t="shared" si="376"/>
        <v>42475.352777777771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16.666666666666664</v>
      </c>
      <c r="P4022" s="5">
        <f t="shared" si="373"/>
        <v>33.333333333333336</v>
      </c>
      <c r="Q4022" t="str">
        <f t="shared" si="374"/>
        <v>theater</v>
      </c>
      <c r="R4022" t="str">
        <f t="shared" si="377"/>
        <v>plays</v>
      </c>
      <c r="S4022" s="10">
        <f t="shared" si="375"/>
        <v>42056.857627314814</v>
      </c>
      <c r="T4022" s="10">
        <f t="shared" si="376"/>
        <v>42086.815960648142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0.83333333333333337</v>
      </c>
      <c r="P4023" s="5">
        <f t="shared" si="373"/>
        <v>62.5</v>
      </c>
      <c r="Q4023" t="str">
        <f t="shared" si="374"/>
        <v>theater</v>
      </c>
      <c r="R4023" t="str">
        <f t="shared" si="377"/>
        <v>plays</v>
      </c>
      <c r="S4023" s="10">
        <f t="shared" si="375"/>
        <v>41878.578217592592</v>
      </c>
      <c r="T4023" s="10">
        <f t="shared" si="376"/>
        <v>41938.578217592592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69.561111111111103</v>
      </c>
      <c r="P4024" s="5">
        <f t="shared" si="373"/>
        <v>63.558375634517766</v>
      </c>
      <c r="Q4024" t="str">
        <f t="shared" si="374"/>
        <v>theater</v>
      </c>
      <c r="R4024" t="str">
        <f t="shared" si="377"/>
        <v>plays</v>
      </c>
      <c r="S4024" s="10">
        <f t="shared" si="375"/>
        <v>41990.250775462955</v>
      </c>
      <c r="T4024" s="10">
        <f t="shared" si="376"/>
        <v>42035.787499999999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5">
        <f t="shared" si="373"/>
        <v>0</v>
      </c>
      <c r="Q4025" t="str">
        <f t="shared" si="374"/>
        <v>theater</v>
      </c>
      <c r="R4025" t="str">
        <f t="shared" si="377"/>
        <v>plays</v>
      </c>
      <c r="S4025" s="10">
        <f t="shared" si="375"/>
        <v>42408.666238425918</v>
      </c>
      <c r="T4025" s="10">
        <f t="shared" si="376"/>
        <v>42453.624571759261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v>
      </c>
      <c r="P4026" s="5">
        <f t="shared" si="373"/>
        <v>10</v>
      </c>
      <c r="Q4026" t="str">
        <f t="shared" si="374"/>
        <v>theater</v>
      </c>
      <c r="R4026" t="str">
        <f t="shared" si="377"/>
        <v>plays</v>
      </c>
      <c r="S4026" s="10">
        <f t="shared" si="375"/>
        <v>42217.336770833332</v>
      </c>
      <c r="T4026" s="10">
        <f t="shared" si="376"/>
        <v>42247.336770833332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5</v>
      </c>
      <c r="P4027" s="5">
        <f t="shared" si="373"/>
        <v>62.5</v>
      </c>
      <c r="Q4027" t="str">
        <f t="shared" si="374"/>
        <v>theater</v>
      </c>
      <c r="R4027" t="str">
        <f t="shared" si="377"/>
        <v>plays</v>
      </c>
      <c r="S4027" s="10">
        <f t="shared" si="375"/>
        <v>42150.904351851852</v>
      </c>
      <c r="T4027" s="10">
        <f t="shared" si="376"/>
        <v>42210.904351851852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5">
        <f t="shared" si="373"/>
        <v>0</v>
      </c>
      <c r="Q4028" t="str">
        <f t="shared" si="374"/>
        <v>theater</v>
      </c>
      <c r="R4028" t="str">
        <f t="shared" si="377"/>
        <v>plays</v>
      </c>
      <c r="S4028" s="10">
        <f t="shared" si="375"/>
        <v>42282.322210648148</v>
      </c>
      <c r="T4028" s="10">
        <f t="shared" si="376"/>
        <v>42342.363877314812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v>
      </c>
      <c r="P4029" s="5">
        <f t="shared" si="373"/>
        <v>30.714285714285715</v>
      </c>
      <c r="Q4029" t="str">
        <f t="shared" si="374"/>
        <v>theater</v>
      </c>
      <c r="R4029" t="str">
        <f t="shared" si="377"/>
        <v>plays</v>
      </c>
      <c r="S4029" s="10">
        <f t="shared" si="375"/>
        <v>42768.637511574074</v>
      </c>
      <c r="T4029" s="10">
        <f t="shared" si="376"/>
        <v>42788.708333333336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28.050000000000004</v>
      </c>
      <c r="P4030" s="5">
        <f t="shared" si="373"/>
        <v>51</v>
      </c>
      <c r="Q4030" t="str">
        <f t="shared" si="374"/>
        <v>theater</v>
      </c>
      <c r="R4030" t="str">
        <f t="shared" si="377"/>
        <v>plays</v>
      </c>
      <c r="S4030" s="10">
        <f t="shared" si="375"/>
        <v>41765.605324074073</v>
      </c>
      <c r="T4030" s="10">
        <f t="shared" si="376"/>
        <v>41795.605324074073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5">
        <f t="shared" si="373"/>
        <v>0</v>
      </c>
      <c r="Q4031" t="str">
        <f t="shared" si="374"/>
        <v>theater</v>
      </c>
      <c r="R4031" t="str">
        <f t="shared" si="377"/>
        <v>plays</v>
      </c>
      <c r="S4031" s="10">
        <f t="shared" si="375"/>
        <v>42321.691782407412</v>
      </c>
      <c r="T4031" s="10">
        <f t="shared" si="376"/>
        <v>42351.691782407412</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16</v>
      </c>
      <c r="P4032" s="5">
        <f t="shared" si="373"/>
        <v>66.666666666666671</v>
      </c>
      <c r="Q4032" t="str">
        <f t="shared" si="374"/>
        <v>theater</v>
      </c>
      <c r="R4032" t="str">
        <f t="shared" si="377"/>
        <v>plays</v>
      </c>
      <c r="S4032" s="10">
        <f t="shared" si="375"/>
        <v>42374.321747685179</v>
      </c>
      <c r="T4032" s="10">
        <f t="shared" si="376"/>
        <v>42403.450694444437</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5">
        <f t="shared" si="373"/>
        <v>0</v>
      </c>
      <c r="Q4033" t="str">
        <f t="shared" si="374"/>
        <v>theater</v>
      </c>
      <c r="R4033" t="str">
        <f t="shared" si="377"/>
        <v>plays</v>
      </c>
      <c r="S4033" s="10">
        <f t="shared" si="375"/>
        <v>41941.251898148148</v>
      </c>
      <c r="T4033" s="10">
        <f t="shared" si="376"/>
        <v>41991.293564814812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6.8287037037037033</v>
      </c>
      <c r="P4034" s="5">
        <f t="shared" si="373"/>
        <v>59</v>
      </c>
      <c r="Q4034" t="str">
        <f t="shared" si="374"/>
        <v>theater</v>
      </c>
      <c r="R4034" t="str">
        <f t="shared" si="377"/>
        <v>plays</v>
      </c>
      <c r="S4034" s="10">
        <f t="shared" si="375"/>
        <v>42293.47587962963</v>
      </c>
      <c r="T4034" s="10">
        <f t="shared" si="376"/>
        <v>42353.517546296294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E4035/D4035*100</f>
        <v>25.698702928870294</v>
      </c>
      <c r="P4035" s="5">
        <f t="shared" ref="P4035:P4098" si="379">IFERROR(E4035/L4035,0)</f>
        <v>65.340319148936175</v>
      </c>
      <c r="Q4035" t="str">
        <f t="shared" ref="Q4035:Q4098" si="380">LEFT(N4035,SEARCH("/",N4035)-1)</f>
        <v>theater</v>
      </c>
      <c r="R4035" t="str">
        <f t="shared" si="377"/>
        <v>plays</v>
      </c>
      <c r="S4035" s="10">
        <f t="shared" ref="S4035:S4098" si="381">J4035/60/60/24+DATE(1970,1,1)-8/24</f>
        <v>42613.93546296296</v>
      </c>
      <c r="T4035" s="10">
        <f t="shared" ref="T4035:T4098" si="382">I4035/60/60/24+DATE(1970,1,1)-8/24</f>
        <v>42645.041666666664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1.4814814814814816</v>
      </c>
      <c r="P4036" s="5">
        <f t="shared" si="379"/>
        <v>100</v>
      </c>
      <c r="Q4036" t="str">
        <f t="shared" si="380"/>
        <v>theater</v>
      </c>
      <c r="R4036" t="str">
        <f t="shared" ref="R4036:R4099" si="383">RIGHT(N4036,LEN(N4036)-SEARCH("/",N4036))</f>
        <v>plays</v>
      </c>
      <c r="S4036" s="10">
        <f t="shared" si="381"/>
        <v>42067.614004629628</v>
      </c>
      <c r="T4036" s="10">
        <f t="shared" si="382"/>
        <v>42097.572337962956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36.85</v>
      </c>
      <c r="P4037" s="5">
        <f t="shared" si="379"/>
        <v>147.4</v>
      </c>
      <c r="Q4037" t="str">
        <f t="shared" si="380"/>
        <v>theater</v>
      </c>
      <c r="R4037" t="str">
        <f t="shared" si="383"/>
        <v>plays</v>
      </c>
      <c r="S4037" s="10">
        <f t="shared" si="381"/>
        <v>41903.549618055549</v>
      </c>
      <c r="T4037" s="10">
        <f t="shared" si="382"/>
        <v>41933.549618055549</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47.05</v>
      </c>
      <c r="P4038" s="5">
        <f t="shared" si="379"/>
        <v>166.05882352941177</v>
      </c>
      <c r="Q4038" t="str">
        <f t="shared" si="380"/>
        <v>theater</v>
      </c>
      <c r="R4038" t="str">
        <f t="shared" si="383"/>
        <v>plays</v>
      </c>
      <c r="S4038" s="10">
        <f t="shared" si="381"/>
        <v>41804.603749999995</v>
      </c>
      <c r="T4038" s="10">
        <f t="shared" si="382"/>
        <v>41821.604166666664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11.428571428571429</v>
      </c>
      <c r="P4039" s="5">
        <f t="shared" si="379"/>
        <v>40</v>
      </c>
      <c r="Q4039" t="str">
        <f t="shared" si="380"/>
        <v>theater</v>
      </c>
      <c r="R4039" t="str">
        <f t="shared" si="383"/>
        <v>plays</v>
      </c>
      <c r="S4039" s="10">
        <f t="shared" si="381"/>
        <v>42496.737442129634</v>
      </c>
      <c r="T4039" s="10">
        <f t="shared" si="382"/>
        <v>42514.267361111109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12.04</v>
      </c>
      <c r="P4040" s="5">
        <f t="shared" si="379"/>
        <v>75.25</v>
      </c>
      <c r="Q4040" t="str">
        <f t="shared" si="380"/>
        <v>theater</v>
      </c>
      <c r="R4040" t="str">
        <f t="shared" si="383"/>
        <v>plays</v>
      </c>
      <c r="S4040" s="10">
        <f t="shared" si="381"/>
        <v>41869.46539351852</v>
      </c>
      <c r="T4040" s="10">
        <f t="shared" si="382"/>
        <v>41929.46539351852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60</v>
      </c>
      <c r="P4041" s="5">
        <f t="shared" si="379"/>
        <v>60</v>
      </c>
      <c r="Q4041" t="str">
        <f t="shared" si="380"/>
        <v>theater</v>
      </c>
      <c r="R4041" t="str">
        <f t="shared" si="383"/>
        <v>plays</v>
      </c>
      <c r="S4041" s="10">
        <f t="shared" si="381"/>
        <v>42305.337581018517</v>
      </c>
      <c r="T4041" s="10">
        <f t="shared" si="382"/>
        <v>42338.915972222218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31.25</v>
      </c>
      <c r="P4042" s="5">
        <f t="shared" si="379"/>
        <v>1250</v>
      </c>
      <c r="Q4042" t="str">
        <f t="shared" si="380"/>
        <v>theater</v>
      </c>
      <c r="R4042" t="str">
        <f t="shared" si="383"/>
        <v>plays</v>
      </c>
      <c r="S4042" s="10">
        <f t="shared" si="381"/>
        <v>42143.898194444446</v>
      </c>
      <c r="T4042" s="10">
        <f t="shared" si="382"/>
        <v>42202.791666666664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0.42</v>
      </c>
      <c r="P4043" s="5">
        <f t="shared" si="379"/>
        <v>10.5</v>
      </c>
      <c r="Q4043" t="str">
        <f t="shared" si="380"/>
        <v>theater</v>
      </c>
      <c r="R4043" t="str">
        <f t="shared" si="383"/>
        <v>plays</v>
      </c>
      <c r="S4043" s="10">
        <f t="shared" si="381"/>
        <v>42559.140671296293</v>
      </c>
      <c r="T4043" s="10">
        <f t="shared" si="382"/>
        <v>42619.140671296293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0.21</v>
      </c>
      <c r="P4044" s="5">
        <f t="shared" si="379"/>
        <v>7</v>
      </c>
      <c r="Q4044" t="str">
        <f t="shared" si="380"/>
        <v>theater</v>
      </c>
      <c r="R4044" t="str">
        <f t="shared" si="383"/>
        <v>plays</v>
      </c>
      <c r="S4044" s="10">
        <f t="shared" si="381"/>
        <v>41994.750740740739</v>
      </c>
      <c r="T4044" s="10">
        <f t="shared" si="382"/>
        <v>42024.469444444439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5">
        <f t="shared" si="379"/>
        <v>0</v>
      </c>
      <c r="Q4045" t="str">
        <f t="shared" si="380"/>
        <v>theater</v>
      </c>
      <c r="R4045" t="str">
        <f t="shared" si="383"/>
        <v>plays</v>
      </c>
      <c r="S4045" s="10">
        <f t="shared" si="381"/>
        <v>41948.624131944445</v>
      </c>
      <c r="T4045" s="10">
        <f t="shared" si="382"/>
        <v>41963.624131944445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37.5</v>
      </c>
      <c r="P4046" s="5">
        <f t="shared" si="379"/>
        <v>56.25</v>
      </c>
      <c r="Q4046" t="str">
        <f t="shared" si="380"/>
        <v>theater</v>
      </c>
      <c r="R4046" t="str">
        <f t="shared" si="383"/>
        <v>plays</v>
      </c>
      <c r="S4046" s="10">
        <f t="shared" si="381"/>
        <v>42073.886365740742</v>
      </c>
      <c r="T4046" s="10">
        <f t="shared" si="382"/>
        <v>42103.874999999993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0.02</v>
      </c>
      <c r="P4047" s="5">
        <f t="shared" si="379"/>
        <v>1</v>
      </c>
      <c r="Q4047" t="str">
        <f t="shared" si="380"/>
        <v>theater</v>
      </c>
      <c r="R4047" t="str">
        <f t="shared" si="383"/>
        <v>plays</v>
      </c>
      <c r="S4047" s="10">
        <f t="shared" si="381"/>
        <v>41841.867928240739</v>
      </c>
      <c r="T4047" s="10">
        <f t="shared" si="382"/>
        <v>41871.867928240739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8.2142857142857135</v>
      </c>
      <c r="P4048" s="5">
        <f t="shared" si="379"/>
        <v>38.333333333333336</v>
      </c>
      <c r="Q4048" t="str">
        <f t="shared" si="380"/>
        <v>theater</v>
      </c>
      <c r="R4048" t="str">
        <f t="shared" si="383"/>
        <v>plays</v>
      </c>
      <c r="S4048" s="10">
        <f t="shared" si="381"/>
        <v>41904.317245370366</v>
      </c>
      <c r="T4048" s="10">
        <f t="shared" si="382"/>
        <v>41934.317245370366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2.1999999999999997</v>
      </c>
      <c r="P4049" s="5">
        <f t="shared" si="379"/>
        <v>27.5</v>
      </c>
      <c r="Q4049" t="str">
        <f t="shared" si="380"/>
        <v>theater</v>
      </c>
      <c r="R4049" t="str">
        <f t="shared" si="383"/>
        <v>plays</v>
      </c>
      <c r="S4049" s="10">
        <f t="shared" si="381"/>
        <v>41990.689155092587</v>
      </c>
      <c r="T4049" s="10">
        <f t="shared" si="382"/>
        <v>42014.708333333336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17.652941176470588</v>
      </c>
      <c r="P4050" s="5">
        <f t="shared" si="379"/>
        <v>32.978021978021978</v>
      </c>
      <c r="Q4050" t="str">
        <f t="shared" si="380"/>
        <v>theater</v>
      </c>
      <c r="R4050" t="str">
        <f t="shared" si="383"/>
        <v>plays</v>
      </c>
      <c r="S4050" s="10">
        <f t="shared" si="381"/>
        <v>42436.175775462958</v>
      </c>
      <c r="T4050" s="10">
        <f t="shared" si="382"/>
        <v>42471.134108796294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0.08</v>
      </c>
      <c r="P4051" s="5">
        <f t="shared" si="379"/>
        <v>16</v>
      </c>
      <c r="Q4051" t="str">
        <f t="shared" si="380"/>
        <v>theater</v>
      </c>
      <c r="R4051" t="str">
        <f t="shared" si="383"/>
        <v>plays</v>
      </c>
      <c r="S4051" s="10">
        <f t="shared" si="381"/>
        <v>42169.625173611108</v>
      </c>
      <c r="T4051" s="10">
        <f t="shared" si="382"/>
        <v>42199.625173611108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6.6666666666666666E-2</v>
      </c>
      <c r="P4052" s="5">
        <f t="shared" si="379"/>
        <v>1</v>
      </c>
      <c r="Q4052" t="str">
        <f t="shared" si="380"/>
        <v>theater</v>
      </c>
      <c r="R4052" t="str">
        <f t="shared" si="383"/>
        <v>plays</v>
      </c>
      <c r="S4052" s="10">
        <f t="shared" si="381"/>
        <v>41905.303136574068</v>
      </c>
      <c r="T4052" s="10">
        <f t="shared" si="382"/>
        <v>41935.303136574068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5">
        <f t="shared" si="379"/>
        <v>0</v>
      </c>
      <c r="Q4053" t="str">
        <f t="shared" si="380"/>
        <v>theater</v>
      </c>
      <c r="R4053" t="str">
        <f t="shared" si="383"/>
        <v>plays</v>
      </c>
      <c r="S4053" s="10">
        <f t="shared" si="381"/>
        <v>41761.476817129631</v>
      </c>
      <c r="T4053" s="10">
        <f t="shared" si="382"/>
        <v>41767.953472222223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37.533333333333339</v>
      </c>
      <c r="P4054" s="5">
        <f t="shared" si="379"/>
        <v>86.615384615384613</v>
      </c>
      <c r="Q4054" t="str">
        <f t="shared" si="380"/>
        <v>theater</v>
      </c>
      <c r="R4054" t="str">
        <f t="shared" si="383"/>
        <v>plays</v>
      </c>
      <c r="S4054" s="10">
        <f t="shared" si="381"/>
        <v>41865.545324074068</v>
      </c>
      <c r="T4054" s="10">
        <f t="shared" si="382"/>
        <v>41925.545324074068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22</v>
      </c>
      <c r="P4055" s="5">
        <f t="shared" si="379"/>
        <v>55</v>
      </c>
      <c r="Q4055" t="str">
        <f t="shared" si="380"/>
        <v>theater</v>
      </c>
      <c r="R4055" t="str">
        <f t="shared" si="383"/>
        <v>plays</v>
      </c>
      <c r="S4055" s="10">
        <f t="shared" si="381"/>
        <v>41928.356805555552</v>
      </c>
      <c r="T4055" s="10">
        <f t="shared" si="382"/>
        <v>41958.499999999993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5">
        <f t="shared" si="379"/>
        <v>0</v>
      </c>
      <c r="Q4056" t="str">
        <f t="shared" si="380"/>
        <v>theater</v>
      </c>
      <c r="R4056" t="str">
        <f t="shared" si="383"/>
        <v>plays</v>
      </c>
      <c r="S4056" s="10">
        <f t="shared" si="381"/>
        <v>42613.507928240739</v>
      </c>
      <c r="T4056" s="10">
        <f t="shared" si="382"/>
        <v>42643.833333333336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17.62</v>
      </c>
      <c r="P4057" s="5">
        <f t="shared" si="379"/>
        <v>41.952380952380949</v>
      </c>
      <c r="Q4057" t="str">
        <f t="shared" si="380"/>
        <v>theater</v>
      </c>
      <c r="R4057" t="str">
        <f t="shared" si="383"/>
        <v>plays</v>
      </c>
      <c r="S4057" s="10">
        <f t="shared" si="381"/>
        <v>41779.31517361111</v>
      </c>
      <c r="T4057" s="10">
        <f t="shared" si="382"/>
        <v>41809.31517361111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53</v>
      </c>
      <c r="P4058" s="5">
        <f t="shared" si="379"/>
        <v>88.333333333333329</v>
      </c>
      <c r="Q4058" t="str">
        <f t="shared" si="380"/>
        <v>theater</v>
      </c>
      <c r="R4058" t="str">
        <f t="shared" si="383"/>
        <v>plays</v>
      </c>
      <c r="S4058" s="10">
        <f t="shared" si="381"/>
        <v>42534.599988425929</v>
      </c>
      <c r="T4058" s="10">
        <f t="shared" si="382"/>
        <v>42554.499305555553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22.142857142857142</v>
      </c>
      <c r="P4059" s="5">
        <f t="shared" si="379"/>
        <v>129.16666666666666</v>
      </c>
      <c r="Q4059" t="str">
        <f t="shared" si="380"/>
        <v>theater</v>
      </c>
      <c r="R4059" t="str">
        <f t="shared" si="383"/>
        <v>plays</v>
      </c>
      <c r="S4059" s="10">
        <f t="shared" si="381"/>
        <v>42310.635185185187</v>
      </c>
      <c r="T4059" s="10">
        <f t="shared" si="382"/>
        <v>42333.624999999993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2.5333333333333332</v>
      </c>
      <c r="P4060" s="5">
        <f t="shared" si="379"/>
        <v>23.75</v>
      </c>
      <c r="Q4060" t="str">
        <f t="shared" si="380"/>
        <v>theater</v>
      </c>
      <c r="R4060" t="str">
        <f t="shared" si="383"/>
        <v>plays</v>
      </c>
      <c r="S4060" s="10">
        <f t="shared" si="381"/>
        <v>42445.727361111109</v>
      </c>
      <c r="T4060" s="10">
        <f t="shared" si="382"/>
        <v>42460.832638888889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v>
      </c>
      <c r="P4061" s="5">
        <f t="shared" si="379"/>
        <v>35.714285714285715</v>
      </c>
      <c r="Q4061" t="str">
        <f t="shared" si="380"/>
        <v>theater</v>
      </c>
      <c r="R4061" t="str">
        <f t="shared" si="383"/>
        <v>plays</v>
      </c>
      <c r="S4061" s="10">
        <f t="shared" si="381"/>
        <v>41866.307314814811</v>
      </c>
      <c r="T4061" s="10">
        <f t="shared" si="382"/>
        <v>41897.791666666664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v>
      </c>
      <c r="P4062" s="5">
        <f t="shared" si="379"/>
        <v>57</v>
      </c>
      <c r="Q4062" t="str">
        <f t="shared" si="380"/>
        <v>theater</v>
      </c>
      <c r="R4062" t="str">
        <f t="shared" si="383"/>
        <v>plays</v>
      </c>
      <c r="S4062" s="10">
        <f t="shared" si="381"/>
        <v>41779.361759259256</v>
      </c>
      <c r="T4062" s="10">
        <f t="shared" si="382"/>
        <v>41813.333333333328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5">
        <f t="shared" si="379"/>
        <v>0</v>
      </c>
      <c r="Q4063" t="str">
        <f t="shared" si="380"/>
        <v>theater</v>
      </c>
      <c r="R4063" t="str">
        <f t="shared" si="383"/>
        <v>plays</v>
      </c>
      <c r="S4063" s="10">
        <f t="shared" si="381"/>
        <v>42420.808136574073</v>
      </c>
      <c r="T4063" s="10">
        <f t="shared" si="382"/>
        <v>42480.766469907401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2.4500000000000002</v>
      </c>
      <c r="P4064" s="5">
        <f t="shared" si="379"/>
        <v>163.33333333333334</v>
      </c>
      <c r="Q4064" t="str">
        <f t="shared" si="380"/>
        <v>theater</v>
      </c>
      <c r="R4064" t="str">
        <f t="shared" si="383"/>
        <v>plays</v>
      </c>
      <c r="S4064" s="10">
        <f t="shared" si="381"/>
        <v>42523.405879629623</v>
      </c>
      <c r="T4064" s="10">
        <f t="shared" si="382"/>
        <v>42553.405879629623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1.4210526315789473</v>
      </c>
      <c r="P4065" s="5">
        <f t="shared" si="379"/>
        <v>15</v>
      </c>
      <c r="Q4065" t="str">
        <f t="shared" si="380"/>
        <v>theater</v>
      </c>
      <c r="R4065" t="str">
        <f t="shared" si="383"/>
        <v>plays</v>
      </c>
      <c r="S4065" s="10">
        <f t="shared" si="381"/>
        <v>41787.348194444443</v>
      </c>
      <c r="T4065" s="10">
        <f t="shared" si="382"/>
        <v>41817.348194444443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19.25</v>
      </c>
      <c r="P4066" s="5">
        <f t="shared" si="379"/>
        <v>64.166666666666671</v>
      </c>
      <c r="Q4066" t="str">
        <f t="shared" si="380"/>
        <v>theater</v>
      </c>
      <c r="R4066" t="str">
        <f t="shared" si="383"/>
        <v>plays</v>
      </c>
      <c r="S4066" s="10">
        <f t="shared" si="381"/>
        <v>42093.254930555551</v>
      </c>
      <c r="T4066" s="10">
        <f t="shared" si="382"/>
        <v>42123.254930555551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0.67500000000000004</v>
      </c>
      <c r="P4067" s="5">
        <f t="shared" si="379"/>
        <v>6.75</v>
      </c>
      <c r="Q4067" t="str">
        <f t="shared" si="380"/>
        <v>theater</v>
      </c>
      <c r="R4067" t="str">
        <f t="shared" si="383"/>
        <v>plays</v>
      </c>
      <c r="S4067" s="10">
        <f t="shared" si="381"/>
        <v>41833.61818287037</v>
      </c>
      <c r="T4067" s="10">
        <f t="shared" si="382"/>
        <v>41863.61818287037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0.16666666666666669</v>
      </c>
      <c r="P4068" s="5">
        <f t="shared" si="379"/>
        <v>25</v>
      </c>
      <c r="Q4068" t="str">
        <f t="shared" si="380"/>
        <v>theater</v>
      </c>
      <c r="R4068" t="str">
        <f t="shared" si="383"/>
        <v>plays</v>
      </c>
      <c r="S4068" s="10">
        <f t="shared" si="381"/>
        <v>42478.705879629626</v>
      </c>
      <c r="T4068" s="10">
        <f t="shared" si="382"/>
        <v>42508.705879629626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60.9</v>
      </c>
      <c r="P4069" s="5">
        <f t="shared" si="379"/>
        <v>179.11764705882354</v>
      </c>
      <c r="Q4069" t="str">
        <f t="shared" si="380"/>
        <v>theater</v>
      </c>
      <c r="R4069" t="str">
        <f t="shared" si="383"/>
        <v>plays</v>
      </c>
      <c r="S4069" s="10">
        <f t="shared" si="381"/>
        <v>42234.784143518518</v>
      </c>
      <c r="T4069" s="10">
        <f t="shared" si="382"/>
        <v>42274.784143518518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1</v>
      </c>
      <c r="P4070" s="5">
        <f t="shared" si="379"/>
        <v>34.950000000000003</v>
      </c>
      <c r="Q4070" t="str">
        <f t="shared" si="380"/>
        <v>theater</v>
      </c>
      <c r="R4070" t="str">
        <f t="shared" si="383"/>
        <v>plays</v>
      </c>
      <c r="S4070" s="10">
        <f t="shared" si="381"/>
        <v>42718.630266203698</v>
      </c>
      <c r="T4070" s="10">
        <f t="shared" si="382"/>
        <v>42748.628472222219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34.4</v>
      </c>
      <c r="P4071" s="5">
        <f t="shared" si="379"/>
        <v>33.07692307692308</v>
      </c>
      <c r="Q4071" t="str">
        <f t="shared" si="380"/>
        <v>theater</v>
      </c>
      <c r="R4071" t="str">
        <f t="shared" si="383"/>
        <v>plays</v>
      </c>
      <c r="S4071" s="10">
        <f t="shared" si="381"/>
        <v>42022.328194444439</v>
      </c>
      <c r="T4071" s="10">
        <f t="shared" si="382"/>
        <v>42063.166666666664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16.5</v>
      </c>
      <c r="P4072" s="5">
        <f t="shared" si="379"/>
        <v>27.5</v>
      </c>
      <c r="Q4072" t="str">
        <f t="shared" si="380"/>
        <v>theater</v>
      </c>
      <c r="R4072" t="str">
        <f t="shared" si="383"/>
        <v>plays</v>
      </c>
      <c r="S4072" s="10">
        <f t="shared" si="381"/>
        <v>42031.333564814813</v>
      </c>
      <c r="T4072" s="10">
        <f t="shared" si="382"/>
        <v>42063.791666666664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5">
        <f t="shared" si="379"/>
        <v>0</v>
      </c>
      <c r="Q4073" t="str">
        <f t="shared" si="380"/>
        <v>theater</v>
      </c>
      <c r="R4073" t="str">
        <f t="shared" si="383"/>
        <v>plays</v>
      </c>
      <c r="S4073" s="10">
        <f t="shared" si="381"/>
        <v>42700.47142361111</v>
      </c>
      <c r="T4073" s="10">
        <f t="shared" si="382"/>
        <v>42730.47142361111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0.4</v>
      </c>
      <c r="P4074" s="5">
        <f t="shared" si="379"/>
        <v>2</v>
      </c>
      <c r="Q4074" t="str">
        <f t="shared" si="380"/>
        <v>theater</v>
      </c>
      <c r="R4074" t="str">
        <f t="shared" si="383"/>
        <v>plays</v>
      </c>
      <c r="S4074" s="10">
        <f t="shared" si="381"/>
        <v>41812.441099537034</v>
      </c>
      <c r="T4074" s="10">
        <f t="shared" si="382"/>
        <v>41872.441099537034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v>
      </c>
      <c r="P4075" s="5">
        <f t="shared" si="379"/>
        <v>18.5</v>
      </c>
      <c r="Q4075" t="str">
        <f t="shared" si="380"/>
        <v>theater</v>
      </c>
      <c r="R4075" t="str">
        <f t="shared" si="383"/>
        <v>plays</v>
      </c>
      <c r="S4075" s="10">
        <f t="shared" si="381"/>
        <v>42078.011875000004</v>
      </c>
      <c r="T4075" s="10">
        <f t="shared" si="382"/>
        <v>42132.833333333336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26.727272727272727</v>
      </c>
      <c r="P4076" s="5">
        <f t="shared" si="379"/>
        <v>35</v>
      </c>
      <c r="Q4076" t="str">
        <f t="shared" si="380"/>
        <v>theater</v>
      </c>
      <c r="R4076" t="str">
        <f t="shared" si="383"/>
        <v>plays</v>
      </c>
      <c r="S4076" s="10">
        <f t="shared" si="381"/>
        <v>42283.219618055555</v>
      </c>
      <c r="T4076" s="10">
        <f t="shared" si="382"/>
        <v>42313.261284722219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28.799999999999997</v>
      </c>
      <c r="P4077" s="5">
        <f t="shared" si="379"/>
        <v>44.307692307692307</v>
      </c>
      <c r="Q4077" t="str">
        <f t="shared" si="380"/>
        <v>theater</v>
      </c>
      <c r="R4077" t="str">
        <f t="shared" si="383"/>
        <v>plays</v>
      </c>
      <c r="S4077" s="10">
        <f t="shared" si="381"/>
        <v>41778.712604166663</v>
      </c>
      <c r="T4077" s="10">
        <f t="shared" si="382"/>
        <v>41820.394444444442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5">
        <f t="shared" si="379"/>
        <v>0</v>
      </c>
      <c r="Q4078" t="str">
        <f t="shared" si="380"/>
        <v>theater</v>
      </c>
      <c r="R4078" t="str">
        <f t="shared" si="383"/>
        <v>plays</v>
      </c>
      <c r="S4078" s="10">
        <f t="shared" si="381"/>
        <v>41905.462372685186</v>
      </c>
      <c r="T4078" s="10">
        <f t="shared" si="382"/>
        <v>41933.493749999994</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8.9</v>
      </c>
      <c r="P4079" s="5">
        <f t="shared" si="379"/>
        <v>222.5</v>
      </c>
      <c r="Q4079" t="str">
        <f t="shared" si="380"/>
        <v>theater</v>
      </c>
      <c r="R4079" t="str">
        <f t="shared" si="383"/>
        <v>plays</v>
      </c>
      <c r="S4079" s="10">
        <f t="shared" si="381"/>
        <v>42695.377245370364</v>
      </c>
      <c r="T4079" s="10">
        <f t="shared" si="382"/>
        <v>42725.377245370364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5">
        <f t="shared" si="379"/>
        <v>0</v>
      </c>
      <c r="Q4080" t="str">
        <f t="shared" si="380"/>
        <v>theater</v>
      </c>
      <c r="R4080" t="str">
        <f t="shared" si="383"/>
        <v>plays</v>
      </c>
      <c r="S4080" s="10">
        <f t="shared" si="381"/>
        <v>42732.454189814809</v>
      </c>
      <c r="T4080" s="10">
        <f t="shared" si="382"/>
        <v>42762.454189814809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0.16666666666666669</v>
      </c>
      <c r="P4081" s="5">
        <f t="shared" si="379"/>
        <v>5</v>
      </c>
      <c r="Q4081" t="str">
        <f t="shared" si="380"/>
        <v>theater</v>
      </c>
      <c r="R4081" t="str">
        <f t="shared" si="383"/>
        <v>plays</v>
      </c>
      <c r="S4081" s="10">
        <f t="shared" si="381"/>
        <v>42510.605567129627</v>
      </c>
      <c r="T4081" s="10">
        <f t="shared" si="382"/>
        <v>42540.605567129627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5">
        <f t="shared" si="379"/>
        <v>0</v>
      </c>
      <c r="Q4082" t="str">
        <f t="shared" si="380"/>
        <v>theater</v>
      </c>
      <c r="R4082" t="str">
        <f t="shared" si="383"/>
        <v>plays</v>
      </c>
      <c r="S4082" s="10">
        <f t="shared" si="381"/>
        <v>42511.364768518521</v>
      </c>
      <c r="T4082" s="10">
        <f t="shared" si="382"/>
        <v>42535.45416666667</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15.737410071942445</v>
      </c>
      <c r="P4083" s="5">
        <f t="shared" si="379"/>
        <v>29.166666666666668</v>
      </c>
      <c r="Q4083" t="str">
        <f t="shared" si="380"/>
        <v>theater</v>
      </c>
      <c r="R4083" t="str">
        <f t="shared" si="383"/>
        <v>plays</v>
      </c>
      <c r="S4083" s="10">
        <f t="shared" si="381"/>
        <v>42041.247974537029</v>
      </c>
      <c r="T4083" s="10">
        <f t="shared" si="382"/>
        <v>42071.206307870372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2</v>
      </c>
      <c r="P4084" s="5">
        <f t="shared" si="379"/>
        <v>1.5</v>
      </c>
      <c r="Q4084" t="str">
        <f t="shared" si="380"/>
        <v>theater</v>
      </c>
      <c r="R4084" t="str">
        <f t="shared" si="383"/>
        <v>plays</v>
      </c>
      <c r="S4084" s="10">
        <f t="shared" si="381"/>
        <v>42306.855937499997</v>
      </c>
      <c r="T4084" s="10">
        <f t="shared" si="382"/>
        <v>42322.624999999993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21.685714285714287</v>
      </c>
      <c r="P4085" s="5">
        <f t="shared" si="379"/>
        <v>126.5</v>
      </c>
      <c r="Q4085" t="str">
        <f t="shared" si="380"/>
        <v>theater</v>
      </c>
      <c r="R4085" t="str">
        <f t="shared" si="383"/>
        <v>plays</v>
      </c>
      <c r="S4085" s="10">
        <f t="shared" si="381"/>
        <v>42353.428425925922</v>
      </c>
      <c r="T4085" s="10">
        <f t="shared" si="382"/>
        <v>42383.428425925922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0.33333333333333337</v>
      </c>
      <c r="P4086" s="5">
        <f t="shared" si="379"/>
        <v>10</v>
      </c>
      <c r="Q4086" t="str">
        <f t="shared" si="380"/>
        <v>theater</v>
      </c>
      <c r="R4086" t="str">
        <f t="shared" si="383"/>
        <v>plays</v>
      </c>
      <c r="S4086" s="10">
        <f t="shared" si="381"/>
        <v>42622.103078703702</v>
      </c>
      <c r="T4086" s="10">
        <f t="shared" si="382"/>
        <v>42652.103078703702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0.2857142857142857</v>
      </c>
      <c r="P4087" s="5">
        <f t="shared" si="379"/>
        <v>10</v>
      </c>
      <c r="Q4087" t="str">
        <f t="shared" si="380"/>
        <v>theater</v>
      </c>
      <c r="R4087" t="str">
        <f t="shared" si="383"/>
        <v>plays</v>
      </c>
      <c r="S4087" s="10">
        <f t="shared" si="381"/>
        <v>42058.270543981482</v>
      </c>
      <c r="T4087" s="10">
        <f t="shared" si="382"/>
        <v>42086.832638888889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v>
      </c>
      <c r="P4088" s="5">
        <f t="shared" si="379"/>
        <v>9.4</v>
      </c>
      <c r="Q4088" t="str">
        <f t="shared" si="380"/>
        <v>theater</v>
      </c>
      <c r="R4088" t="str">
        <f t="shared" si="383"/>
        <v>plays</v>
      </c>
      <c r="S4088" s="10">
        <f t="shared" si="381"/>
        <v>42304.607627314814</v>
      </c>
      <c r="T4088" s="10">
        <f t="shared" si="382"/>
        <v>42328.833333333336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5">
        <f t="shared" si="379"/>
        <v>0</v>
      </c>
      <c r="Q4089" t="str">
        <f t="shared" si="380"/>
        <v>theater</v>
      </c>
      <c r="R4089" t="str">
        <f t="shared" si="383"/>
        <v>plays</v>
      </c>
      <c r="S4089" s="10">
        <f t="shared" si="381"/>
        <v>42538.40956018518</v>
      </c>
      <c r="T4089" s="10">
        <f t="shared" si="382"/>
        <v>42568.40956018518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10.8</v>
      </c>
      <c r="P4090" s="5">
        <f t="shared" si="379"/>
        <v>72</v>
      </c>
      <c r="Q4090" t="str">
        <f t="shared" si="380"/>
        <v>theater</v>
      </c>
      <c r="R4090" t="str">
        <f t="shared" si="383"/>
        <v>plays</v>
      </c>
      <c r="S4090" s="10">
        <f t="shared" si="381"/>
        <v>41990.27921296296</v>
      </c>
      <c r="T4090" s="10">
        <f t="shared" si="382"/>
        <v>42020.101388888892</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v>
      </c>
      <c r="P4091" s="5">
        <f t="shared" si="379"/>
        <v>30</v>
      </c>
      <c r="Q4091" t="str">
        <f t="shared" si="380"/>
        <v>theater</v>
      </c>
      <c r="R4091" t="str">
        <f t="shared" si="383"/>
        <v>plays</v>
      </c>
      <c r="S4091" s="10">
        <f t="shared" si="381"/>
        <v>42122.399166666662</v>
      </c>
      <c r="T4091" s="10">
        <f t="shared" si="382"/>
        <v>42155.399305555555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v>
      </c>
      <c r="P4092" s="5">
        <f t="shared" si="379"/>
        <v>10.666666666666666</v>
      </c>
      <c r="Q4092" t="str">
        <f t="shared" si="380"/>
        <v>theater</v>
      </c>
      <c r="R4092" t="str">
        <f t="shared" si="383"/>
        <v>plays</v>
      </c>
      <c r="S4092" s="10">
        <f t="shared" si="381"/>
        <v>42209.339548611104</v>
      </c>
      <c r="T4092" s="10">
        <f t="shared" si="382"/>
        <v>42223.291666666664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12.75</v>
      </c>
      <c r="P4093" s="5">
        <f t="shared" si="379"/>
        <v>25.5</v>
      </c>
      <c r="Q4093" t="str">
        <f t="shared" si="380"/>
        <v>theater</v>
      </c>
      <c r="R4093" t="str">
        <f t="shared" si="383"/>
        <v>plays</v>
      </c>
      <c r="S4093" s="10">
        <f t="shared" si="381"/>
        <v>41990.173043981478</v>
      </c>
      <c r="T4093" s="10">
        <f t="shared" si="382"/>
        <v>42020.173043981478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1.8181818181818181E-2</v>
      </c>
      <c r="P4094" s="5">
        <f t="shared" si="379"/>
        <v>20</v>
      </c>
      <c r="Q4094" t="str">
        <f t="shared" si="380"/>
        <v>theater</v>
      </c>
      <c r="R4094" t="str">
        <f t="shared" si="383"/>
        <v>plays</v>
      </c>
      <c r="S4094" s="10">
        <f t="shared" si="381"/>
        <v>42038.861655092587</v>
      </c>
      <c r="T4094" s="10">
        <f t="shared" si="382"/>
        <v>42098.81998842593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v>
      </c>
      <c r="P4095" s="5">
        <f t="shared" si="379"/>
        <v>15</v>
      </c>
      <c r="Q4095" t="str">
        <f t="shared" si="380"/>
        <v>theater</v>
      </c>
      <c r="R4095" t="str">
        <f t="shared" si="383"/>
        <v>plays</v>
      </c>
      <c r="S4095" s="10">
        <f t="shared" si="381"/>
        <v>42178.482557870368</v>
      </c>
      <c r="T4095" s="10">
        <f t="shared" si="382"/>
        <v>42238.482557870368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36.5</v>
      </c>
      <c r="P4096" s="5">
        <f t="shared" si="379"/>
        <v>91.25</v>
      </c>
      <c r="Q4096" t="str">
        <f t="shared" si="380"/>
        <v>theater</v>
      </c>
      <c r="R4096" t="str">
        <f t="shared" si="383"/>
        <v>plays</v>
      </c>
      <c r="S4096" s="10">
        <f t="shared" si="381"/>
        <v>41889.753472222219</v>
      </c>
      <c r="T4096" s="10">
        <f t="shared" si="382"/>
        <v>41933.874305555553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2.666666666666667</v>
      </c>
      <c r="P4097" s="5">
        <f t="shared" si="379"/>
        <v>800</v>
      </c>
      <c r="Q4097" t="str">
        <f t="shared" si="380"/>
        <v>theater</v>
      </c>
      <c r="R4097" t="str">
        <f t="shared" si="383"/>
        <v>plays</v>
      </c>
      <c r="S4097" s="10">
        <f t="shared" si="381"/>
        <v>42692.698495370372</v>
      </c>
      <c r="T4097" s="10">
        <f t="shared" si="382"/>
        <v>42722.698495370372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11.428571428571429</v>
      </c>
      <c r="P4098" s="5">
        <f t="shared" si="379"/>
        <v>80</v>
      </c>
      <c r="Q4098" t="str">
        <f t="shared" si="380"/>
        <v>theater</v>
      </c>
      <c r="R4098" t="str">
        <f t="shared" si="383"/>
        <v>plays</v>
      </c>
      <c r="S4098" s="10">
        <f t="shared" si="381"/>
        <v>42750.196979166663</v>
      </c>
      <c r="T4098" s="10">
        <f t="shared" si="382"/>
        <v>42794.035416666658</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E4099/D4099*100</f>
        <v>0</v>
      </c>
      <c r="P4099" s="5">
        <f t="shared" ref="P4099:P4115" si="385">IFERROR(E4099/L4099,0)</f>
        <v>0</v>
      </c>
      <c r="Q4099" t="str">
        <f t="shared" ref="Q4099:Q4115" si="386">LEFT(N4099,SEARCH("/",N4099)-1)</f>
        <v>theater</v>
      </c>
      <c r="R4099" t="str">
        <f t="shared" si="383"/>
        <v>plays</v>
      </c>
      <c r="S4099" s="10">
        <f t="shared" ref="S4099:S4115" si="387">J4099/60/60/24+DATE(1970,1,1)-8/24</f>
        <v>42344.491168981483</v>
      </c>
      <c r="T4099" s="10">
        <f t="shared" ref="T4099:T4115" si="388">I4099/60/60/24+DATE(1970,1,1)-8/24</f>
        <v>42400.663194444445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5">
        <f t="shared" si="385"/>
        <v>0</v>
      </c>
      <c r="Q4100" t="str">
        <f t="shared" si="386"/>
        <v>theater</v>
      </c>
      <c r="R4100" t="str">
        <f t="shared" ref="R4100:R4115" si="389">RIGHT(N4100,LEN(N4100)-SEARCH("/",N4100))</f>
        <v>plays</v>
      </c>
      <c r="S4100" s="10">
        <f t="shared" si="387"/>
        <v>42495.38885416666</v>
      </c>
      <c r="T4100" s="10">
        <f t="shared" si="388"/>
        <v>42525.38885416666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v>
      </c>
      <c r="P4101" s="5">
        <f t="shared" si="385"/>
        <v>50</v>
      </c>
      <c r="Q4101" t="str">
        <f t="shared" si="386"/>
        <v>theater</v>
      </c>
      <c r="R4101" t="str">
        <f t="shared" si="389"/>
        <v>plays</v>
      </c>
      <c r="S4101" s="10">
        <f t="shared" si="387"/>
        <v>42570.517048611109</v>
      </c>
      <c r="T4101" s="10">
        <f t="shared" si="388"/>
        <v>42615.517048611109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5">
        <f t="shared" si="385"/>
        <v>0</v>
      </c>
      <c r="Q4102" t="str">
        <f t="shared" si="386"/>
        <v>theater</v>
      </c>
      <c r="R4102" t="str">
        <f t="shared" si="389"/>
        <v>plays</v>
      </c>
      <c r="S4102" s="10">
        <f t="shared" si="387"/>
        <v>41926.791550925926</v>
      </c>
      <c r="T4102" s="10">
        <f t="shared" si="388"/>
        <v>41936.791550925926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5">
        <f t="shared" si="385"/>
        <v>0</v>
      </c>
      <c r="Q4103" t="str">
        <f t="shared" si="386"/>
        <v>theater</v>
      </c>
      <c r="R4103" t="str">
        <f t="shared" si="389"/>
        <v>plays</v>
      </c>
      <c r="S4103" s="10">
        <f t="shared" si="387"/>
        <v>42730.570393518516</v>
      </c>
      <c r="T4103" s="10">
        <f t="shared" si="388"/>
        <v>42760.570393518516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27.400000000000002</v>
      </c>
      <c r="P4104" s="5">
        <f t="shared" si="385"/>
        <v>22.833333333333332</v>
      </c>
      <c r="Q4104" t="str">
        <f t="shared" si="386"/>
        <v>theater</v>
      </c>
      <c r="R4104" t="str">
        <f t="shared" si="389"/>
        <v>plays</v>
      </c>
      <c r="S4104" s="10">
        <f t="shared" si="387"/>
        <v>42475.514733796292</v>
      </c>
      <c r="T4104" s="10">
        <f t="shared" si="388"/>
        <v>42505.514733796292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10</v>
      </c>
      <c r="P4105" s="5">
        <f t="shared" si="385"/>
        <v>16.666666666666668</v>
      </c>
      <c r="Q4105" t="str">
        <f t="shared" si="386"/>
        <v>theater</v>
      </c>
      <c r="R4105" t="str">
        <f t="shared" si="389"/>
        <v>plays</v>
      </c>
      <c r="S4105" s="10">
        <f t="shared" si="387"/>
        <v>42188.499606481484</v>
      </c>
      <c r="T4105" s="10">
        <f t="shared" si="388"/>
        <v>42242.438888888886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21.366666666666667</v>
      </c>
      <c r="P4106" s="5">
        <f t="shared" si="385"/>
        <v>45.785714285714285</v>
      </c>
      <c r="Q4106" t="str">
        <f t="shared" si="386"/>
        <v>theater</v>
      </c>
      <c r="R4106" t="str">
        <f t="shared" si="389"/>
        <v>plays</v>
      </c>
      <c r="S4106" s="10">
        <f t="shared" si="387"/>
        <v>42639.944837962961</v>
      </c>
      <c r="T4106" s="10">
        <f t="shared" si="388"/>
        <v>42669.944837962961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6.9696969696969706</v>
      </c>
      <c r="P4107" s="5">
        <f t="shared" si="385"/>
        <v>383.33333333333331</v>
      </c>
      <c r="Q4107" t="str">
        <f t="shared" si="386"/>
        <v>theater</v>
      </c>
      <c r="R4107" t="str">
        <f t="shared" si="389"/>
        <v>plays</v>
      </c>
      <c r="S4107" s="10">
        <f t="shared" si="387"/>
        <v>42696.677187499998</v>
      </c>
      <c r="T4107" s="10">
        <f t="shared" si="388"/>
        <v>42729.677187499998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70.599999999999994</v>
      </c>
      <c r="P4108" s="5">
        <f t="shared" si="385"/>
        <v>106.96969696969697</v>
      </c>
      <c r="Q4108" t="str">
        <f t="shared" si="386"/>
        <v>theater</v>
      </c>
      <c r="R4108" t="str">
        <f t="shared" si="389"/>
        <v>plays</v>
      </c>
      <c r="S4108" s="10">
        <f t="shared" si="387"/>
        <v>42052.716041666667</v>
      </c>
      <c r="T4108" s="10">
        <f t="shared" si="388"/>
        <v>42095.708333333336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2.0500000000000003</v>
      </c>
      <c r="P4109" s="5">
        <f t="shared" si="385"/>
        <v>10.25</v>
      </c>
      <c r="Q4109" t="str">
        <f t="shared" si="386"/>
        <v>theater</v>
      </c>
      <c r="R4109" t="str">
        <f t="shared" si="389"/>
        <v>plays</v>
      </c>
      <c r="S4109" s="10">
        <f t="shared" si="387"/>
        <v>41883.583344907405</v>
      </c>
      <c r="T4109" s="10">
        <f t="shared" si="388"/>
        <v>41906.583344907405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v>
      </c>
      <c r="P4110" s="5">
        <f t="shared" si="385"/>
        <v>59</v>
      </c>
      <c r="Q4110" t="str">
        <f t="shared" si="386"/>
        <v>theater</v>
      </c>
      <c r="R4110" t="str">
        <f t="shared" si="389"/>
        <v>plays</v>
      </c>
      <c r="S4110" s="10">
        <f t="shared" si="387"/>
        <v>42766.698344907411</v>
      </c>
      <c r="T4110" s="10">
        <f t="shared" si="388"/>
        <v>42796.874999999993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5">
        <f t="shared" si="385"/>
        <v>0</v>
      </c>
      <c r="Q4111" t="str">
        <f t="shared" si="386"/>
        <v>theater</v>
      </c>
      <c r="R4111" t="str">
        <f t="shared" si="389"/>
        <v>plays</v>
      </c>
      <c r="S4111" s="10">
        <f t="shared" si="387"/>
        <v>42307.206064814811</v>
      </c>
      <c r="T4111" s="10">
        <f t="shared" si="388"/>
        <v>42337.247731481482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28.666666666666668</v>
      </c>
      <c r="P4112" s="5">
        <f t="shared" si="385"/>
        <v>14.333333333333334</v>
      </c>
      <c r="Q4112" t="str">
        <f t="shared" si="386"/>
        <v>theater</v>
      </c>
      <c r="R4112" t="str">
        <f t="shared" si="389"/>
        <v>plays</v>
      </c>
      <c r="S4112" s="10">
        <f t="shared" si="387"/>
        <v>42512.293414351843</v>
      </c>
      <c r="T4112" s="10">
        <f t="shared" si="388"/>
        <v>42572.293414351843</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3.1333333333333333</v>
      </c>
      <c r="P4113" s="5">
        <f t="shared" si="385"/>
        <v>15.666666666666666</v>
      </c>
      <c r="Q4113" t="str">
        <f t="shared" si="386"/>
        <v>theater</v>
      </c>
      <c r="R4113" t="str">
        <f t="shared" si="389"/>
        <v>plays</v>
      </c>
      <c r="S4113" s="10">
        <f t="shared" si="387"/>
        <v>42028.802546296291</v>
      </c>
      <c r="T4113" s="10">
        <f t="shared" si="388"/>
        <v>42058.802546296291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0.04</v>
      </c>
      <c r="P4114" s="5">
        <f t="shared" si="385"/>
        <v>1</v>
      </c>
      <c r="Q4114" t="str">
        <f t="shared" si="386"/>
        <v>theater</v>
      </c>
      <c r="R4114" t="str">
        <f t="shared" si="389"/>
        <v>plays</v>
      </c>
      <c r="S4114" s="10">
        <f t="shared" si="387"/>
        <v>42400.613263888888</v>
      </c>
      <c r="T4114" s="10">
        <f t="shared" si="388"/>
        <v>42427.666666666664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0.2</v>
      </c>
      <c r="P4115" s="5">
        <f t="shared" si="385"/>
        <v>1</v>
      </c>
      <c r="Q4115" t="str">
        <f t="shared" si="386"/>
        <v>theater</v>
      </c>
      <c r="R4115" t="str">
        <f t="shared" si="389"/>
        <v>plays</v>
      </c>
      <c r="S4115" s="10">
        <f t="shared" si="387"/>
        <v>42358.239849537036</v>
      </c>
      <c r="T4115" s="10">
        <f t="shared" si="388"/>
        <v>42376.94027777778</v>
      </c>
    </row>
  </sheetData>
  <autoFilter ref="A1:T4115" xr:uid="{DCDB8EA8-739D-9C49-97FB-C21B81C2008D}"/>
  <conditionalFormatting sqref="F1:F1048576">
    <cfRule type="containsText" dxfId="10" priority="5" operator="containsText" text="canceled">
      <formula>NOT(ISERROR(SEARCH("canceled",F1)))</formula>
    </cfRule>
    <cfRule type="containsText" dxfId="9" priority="6" operator="containsText" text="failed">
      <formula>NOT(ISERROR(SEARCH("failed",F1)))</formula>
    </cfRule>
    <cfRule type="containsText" dxfId="8" priority="7" operator="containsText" text="live">
      <formula>NOT(ISERROR(SEARCH("live",F1)))</formula>
    </cfRule>
    <cfRule type="containsText" dxfId="7" priority="8" operator="containsText" text="successful">
      <formula>NOT(ISERROR(SEARCH("successful",F1)))</formula>
    </cfRule>
  </conditionalFormatting>
  <conditionalFormatting sqref="O2:O4115">
    <cfRule type="colorScale" priority="1">
      <colorScale>
        <cfvo type="num" val="0"/>
        <cfvo type="num" val="100"/>
        <cfvo type="num" val="200"/>
        <color rgb="FFF5311C"/>
        <color rgb="FF61BE7B"/>
        <color rgb="FF0083E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744EF-A4AA-8140-9756-20EF09E65257}">
  <dimension ref="A1:G14"/>
  <sheetViews>
    <sheetView workbookViewId="0">
      <selection activeCell="E22" sqref="E22"/>
    </sheetView>
  </sheetViews>
  <sheetFormatPr baseColWidth="10" defaultRowHeight="15" x14ac:dyDescent="0.2"/>
  <cols>
    <col min="1" max="1" width="15.832031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7" x14ac:dyDescent="0.2">
      <c r="A1" s="7" t="s">
        <v>8223</v>
      </c>
      <c r="B1" t="s">
        <v>8322</v>
      </c>
    </row>
    <row r="3" spans="1:7" x14ac:dyDescent="0.2">
      <c r="A3" s="7" t="s">
        <v>8364</v>
      </c>
      <c r="B3" s="7" t="s">
        <v>8321</v>
      </c>
      <c r="G3" s="16" t="s">
        <v>8401</v>
      </c>
    </row>
    <row r="4" spans="1:7" x14ac:dyDescent="0.2">
      <c r="A4" s="7" t="s">
        <v>8310</v>
      </c>
      <c r="B4" t="s">
        <v>8220</v>
      </c>
      <c r="C4" t="s">
        <v>8221</v>
      </c>
      <c r="D4" t="s">
        <v>8222</v>
      </c>
      <c r="E4" t="s">
        <v>8219</v>
      </c>
      <c r="F4" t="s">
        <v>8320</v>
      </c>
      <c r="G4" s="16" t="s">
        <v>8402</v>
      </c>
    </row>
    <row r="5" spans="1:7" x14ac:dyDescent="0.2">
      <c r="A5" s="8" t="s">
        <v>8311</v>
      </c>
      <c r="B5" s="9">
        <v>40</v>
      </c>
      <c r="C5" s="9">
        <v>180</v>
      </c>
      <c r="D5" s="9"/>
      <c r="E5" s="9">
        <v>300</v>
      </c>
      <c r="F5" s="9">
        <v>520</v>
      </c>
      <c r="G5" s="13">
        <f>GETPIVOTDATA("state",$A$3,"state","successful","category","film &amp; video")/GETPIVOTDATA("state",$A$3,"category","film &amp; video")</f>
        <v>0.57692307692307687</v>
      </c>
    </row>
    <row r="6" spans="1:7" x14ac:dyDescent="0.2">
      <c r="A6" s="8" t="s">
        <v>8312</v>
      </c>
      <c r="B6" s="9">
        <v>20</v>
      </c>
      <c r="C6" s="9">
        <v>140</v>
      </c>
      <c r="D6" s="9">
        <v>6</v>
      </c>
      <c r="E6" s="9">
        <v>34</v>
      </c>
      <c r="F6" s="9">
        <v>200</v>
      </c>
      <c r="G6" s="13">
        <f>GETPIVOTDATA("state",$A$3,"state","successful","category","food")/GETPIVOTDATA("state",$A$3,"category","food")</f>
        <v>0.17</v>
      </c>
    </row>
    <row r="7" spans="1:7" x14ac:dyDescent="0.2">
      <c r="A7" s="8" t="s">
        <v>8313</v>
      </c>
      <c r="B7" s="9"/>
      <c r="C7" s="9">
        <v>140</v>
      </c>
      <c r="D7" s="9"/>
      <c r="E7" s="9">
        <v>80</v>
      </c>
      <c r="F7" s="9">
        <v>220</v>
      </c>
      <c r="G7" s="13">
        <f>GETPIVOTDATA("state",$A$3,"state","successful","category","games")/GETPIVOTDATA("state",$A$3,"category","games")</f>
        <v>0.36363636363636365</v>
      </c>
    </row>
    <row r="8" spans="1:7" x14ac:dyDescent="0.2">
      <c r="A8" s="8" t="s">
        <v>8314</v>
      </c>
      <c r="B8" s="9">
        <v>24</v>
      </c>
      <c r="C8" s="9"/>
      <c r="D8" s="9"/>
      <c r="E8" s="9"/>
      <c r="F8" s="9">
        <v>24</v>
      </c>
      <c r="G8" s="13">
        <f>GETPIVOTDATA("state",$A$3,"state","successful","category","journalism")/GETPIVOTDATA("state",$A$3,"category","journalism")</f>
        <v>0</v>
      </c>
    </row>
    <row r="9" spans="1:7" x14ac:dyDescent="0.2">
      <c r="A9" s="8" t="s">
        <v>8315</v>
      </c>
      <c r="B9" s="9">
        <v>20</v>
      </c>
      <c r="C9" s="9">
        <v>120</v>
      </c>
      <c r="D9" s="9">
        <v>20</v>
      </c>
      <c r="E9" s="9">
        <v>540</v>
      </c>
      <c r="F9" s="9">
        <v>700</v>
      </c>
      <c r="G9" s="13">
        <f>GETPIVOTDATA("state",$A$3,"state","successful","category","music")/GETPIVOTDATA("state",$A$3,"category","music")</f>
        <v>0.77142857142857146</v>
      </c>
    </row>
    <row r="10" spans="1:7" x14ac:dyDescent="0.2">
      <c r="A10" s="8" t="s">
        <v>8316</v>
      </c>
      <c r="B10" s="9"/>
      <c r="C10" s="9">
        <v>117</v>
      </c>
      <c r="D10" s="9"/>
      <c r="E10" s="9">
        <v>103</v>
      </c>
      <c r="F10" s="9">
        <v>220</v>
      </c>
      <c r="G10" s="13">
        <f>GETPIVOTDATA("state",$A$3,"state","successful","category","photography")/GETPIVOTDATA("state",$A$3,"category","photography")</f>
        <v>0.4681818181818182</v>
      </c>
    </row>
    <row r="11" spans="1:7" x14ac:dyDescent="0.2">
      <c r="A11" s="8" t="s">
        <v>8317</v>
      </c>
      <c r="B11" s="9">
        <v>30</v>
      </c>
      <c r="C11" s="9">
        <v>127</v>
      </c>
      <c r="D11" s="9"/>
      <c r="E11" s="9">
        <v>80</v>
      </c>
      <c r="F11" s="9">
        <v>237</v>
      </c>
      <c r="G11" s="13">
        <f>GETPIVOTDATA("state",$A$3,"state","successful","category","publishing")/GETPIVOTDATA("state",$A$3,"category","publishing")</f>
        <v>0.33755274261603374</v>
      </c>
    </row>
    <row r="12" spans="1:7" x14ac:dyDescent="0.2">
      <c r="A12" s="8" t="s">
        <v>8318</v>
      </c>
      <c r="B12" s="9">
        <v>178</v>
      </c>
      <c r="C12" s="9">
        <v>213</v>
      </c>
      <c r="D12" s="9"/>
      <c r="E12" s="9">
        <v>209</v>
      </c>
      <c r="F12" s="9">
        <v>600</v>
      </c>
      <c r="G12" s="13">
        <f>GETPIVOTDATA("state",$A$3,"state","successful","category","technology")/GETPIVOTDATA("state",$A$3,"category","technology")</f>
        <v>0.34833333333333333</v>
      </c>
    </row>
    <row r="13" spans="1:7" x14ac:dyDescent="0.2">
      <c r="A13" s="8" t="s">
        <v>8319</v>
      </c>
      <c r="B13" s="9">
        <v>37</v>
      </c>
      <c r="C13" s="9">
        <v>493</v>
      </c>
      <c r="D13" s="9">
        <v>24</v>
      </c>
      <c r="E13" s="9">
        <v>839</v>
      </c>
      <c r="F13" s="9">
        <v>1393</v>
      </c>
      <c r="G13" s="13">
        <f>GETPIVOTDATA("state",$A$3,"state","successful","category","theater")/GETPIVOTDATA("state",$A$3,"category","theater")</f>
        <v>0.60229720028715006</v>
      </c>
    </row>
    <row r="14" spans="1:7" x14ac:dyDescent="0.2">
      <c r="A14" s="8" t="s">
        <v>8320</v>
      </c>
      <c r="B14" s="9">
        <v>349</v>
      </c>
      <c r="C14" s="9">
        <v>1530</v>
      </c>
      <c r="D14" s="9">
        <v>50</v>
      </c>
      <c r="E14" s="9">
        <v>2185</v>
      </c>
      <c r="F14" s="9">
        <v>4114</v>
      </c>
      <c r="G14" s="13">
        <f>GETPIVOTDATA("state",$A$3,"state","successful")/GETPIVOTDATA("state",$A$3)</f>
        <v>0.53111327175498302</v>
      </c>
    </row>
  </sheetData>
  <conditionalFormatting sqref="G5:G13">
    <cfRule type="cellIs" dxfId="6" priority="1" operator="greaterThan">
      <formula>$G$14</formula>
    </cfRule>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E43B3-546E-DC44-98E7-510BBE3FB80A}">
  <dimension ref="A1:G47"/>
  <sheetViews>
    <sheetView topLeftCell="A11" workbookViewId="0">
      <selection activeCell="G4" sqref="G4:G5"/>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7" x14ac:dyDescent="0.2">
      <c r="A1" s="7" t="s">
        <v>8223</v>
      </c>
      <c r="B1" t="s">
        <v>8322</v>
      </c>
    </row>
    <row r="2" spans="1:7" x14ac:dyDescent="0.2">
      <c r="A2" s="7" t="s">
        <v>8308</v>
      </c>
      <c r="B2" t="s">
        <v>8322</v>
      </c>
    </row>
    <row r="4" spans="1:7" x14ac:dyDescent="0.2">
      <c r="A4" s="7" t="s">
        <v>8380</v>
      </c>
      <c r="B4" s="7" t="s">
        <v>8321</v>
      </c>
      <c r="G4" s="16" t="s">
        <v>8401</v>
      </c>
    </row>
    <row r="5" spans="1:7" x14ac:dyDescent="0.2">
      <c r="A5" s="7" t="s">
        <v>8310</v>
      </c>
      <c r="B5" t="s">
        <v>8220</v>
      </c>
      <c r="C5" t="s">
        <v>8221</v>
      </c>
      <c r="D5" t="s">
        <v>8222</v>
      </c>
      <c r="E5" t="s">
        <v>8219</v>
      </c>
      <c r="F5" t="s">
        <v>8320</v>
      </c>
      <c r="G5" s="16" t="s">
        <v>8402</v>
      </c>
    </row>
    <row r="6" spans="1:7" x14ac:dyDescent="0.2">
      <c r="A6" s="8" t="s">
        <v>8323</v>
      </c>
      <c r="B6" s="9"/>
      <c r="C6" s="9">
        <v>100</v>
      </c>
      <c r="D6" s="9"/>
      <c r="E6" s="9"/>
      <c r="F6" s="9">
        <v>100</v>
      </c>
      <c r="G6" s="13">
        <f>GETPIVOTDATA("state",$A$4,"state","successful","sub-category","animation")/GETPIVOTDATA("state",$A$4,"sub-category","animation")</f>
        <v>0</v>
      </c>
    </row>
    <row r="7" spans="1:7" x14ac:dyDescent="0.2">
      <c r="A7" s="8" t="s">
        <v>8324</v>
      </c>
      <c r="B7" s="9">
        <v>20</v>
      </c>
      <c r="C7" s="9"/>
      <c r="D7" s="9"/>
      <c r="E7" s="9"/>
      <c r="F7" s="9">
        <v>20</v>
      </c>
      <c r="G7" s="13">
        <f>GETPIVOTDATA("state",$A$4,"state","successful","sub-category","art books")/GETPIVOTDATA("state",$A$4,"sub-category","art books")</f>
        <v>0</v>
      </c>
    </row>
    <row r="8" spans="1:7" x14ac:dyDescent="0.2">
      <c r="A8" s="8" t="s">
        <v>8325</v>
      </c>
      <c r="B8" s="9">
        <v>24</v>
      </c>
      <c r="C8" s="9"/>
      <c r="D8" s="9"/>
      <c r="E8" s="9"/>
      <c r="F8" s="9">
        <v>24</v>
      </c>
      <c r="G8" s="13">
        <f>GETPIVOTDATA("state",$A$4,"state","successful","sub-category","audio")/GETPIVOTDATA("state",$A$4,"sub-category","audio")</f>
        <v>0</v>
      </c>
    </row>
    <row r="9" spans="1:7" x14ac:dyDescent="0.2">
      <c r="A9" s="8" t="s">
        <v>8326</v>
      </c>
      <c r="B9" s="9"/>
      <c r="C9" s="9">
        <v>40</v>
      </c>
      <c r="D9" s="9"/>
      <c r="E9" s="9"/>
      <c r="F9" s="9">
        <v>40</v>
      </c>
      <c r="G9" s="13">
        <f>GETPIVOTDATA("state",$A$4,"state","successful","sub-category","children's books")/GETPIVOTDATA("state",$A$4,"sub-category","children's books")</f>
        <v>0</v>
      </c>
    </row>
    <row r="10" spans="1:7" x14ac:dyDescent="0.2">
      <c r="A10" s="8" t="s">
        <v>8327</v>
      </c>
      <c r="B10" s="9"/>
      <c r="C10" s="9"/>
      <c r="D10" s="9"/>
      <c r="E10" s="9">
        <v>40</v>
      </c>
      <c r="F10" s="9">
        <v>40</v>
      </c>
      <c r="G10" s="13">
        <f>GETPIVOTDATA("state",$A$4,"state","successful","sub-category","classical music")/GETPIVOTDATA("state",$A$4,"sub-category","classical music")</f>
        <v>1</v>
      </c>
    </row>
    <row r="11" spans="1:7" x14ac:dyDescent="0.2">
      <c r="A11" s="8" t="s">
        <v>8328</v>
      </c>
      <c r="B11" s="9"/>
      <c r="C11" s="9"/>
      <c r="D11" s="9"/>
      <c r="E11" s="9">
        <v>180</v>
      </c>
      <c r="F11" s="9">
        <v>180</v>
      </c>
      <c r="G11" s="13">
        <f>GETPIVOTDATA("state",$A$4,"state","successful","sub-category","documentary")/GETPIVOTDATA("state",$A$4,"sub-category","documentary")</f>
        <v>1</v>
      </c>
    </row>
    <row r="12" spans="1:7" x14ac:dyDescent="0.2">
      <c r="A12" s="8" t="s">
        <v>8329</v>
      </c>
      <c r="B12" s="9"/>
      <c r="C12" s="9">
        <v>80</v>
      </c>
      <c r="D12" s="9"/>
      <c r="E12" s="9"/>
      <c r="F12" s="9">
        <v>80</v>
      </c>
      <c r="G12" s="13">
        <f>GETPIVOTDATA("state",$A$4,"state","successful","sub-category","drama")/GETPIVOTDATA("state",$A$4,"sub-category","drama")</f>
        <v>0</v>
      </c>
    </row>
    <row r="13" spans="1:7" x14ac:dyDescent="0.2">
      <c r="A13" s="8" t="s">
        <v>8330</v>
      </c>
      <c r="B13" s="9"/>
      <c r="C13" s="9"/>
      <c r="D13" s="9"/>
      <c r="E13" s="9">
        <v>40</v>
      </c>
      <c r="F13" s="9">
        <v>40</v>
      </c>
      <c r="G13" s="13">
        <f>GETPIVOTDATA("state",$A$4,"state","successful","sub-category","electronic music")/GETPIVOTDATA("state",$A$4,"sub-category","electronic music")</f>
        <v>1</v>
      </c>
    </row>
    <row r="14" spans="1:7" x14ac:dyDescent="0.2">
      <c r="A14" s="8" t="s">
        <v>8331</v>
      </c>
      <c r="B14" s="9"/>
      <c r="C14" s="9">
        <v>40</v>
      </c>
      <c r="D14" s="9">
        <v>20</v>
      </c>
      <c r="E14" s="9"/>
      <c r="F14" s="9">
        <v>60</v>
      </c>
      <c r="G14" s="13">
        <f>GETPIVOTDATA("state",$A$4,"state","successful","sub-category","faith")/GETPIVOTDATA("state",$A$4,"sub-category","faith")</f>
        <v>0</v>
      </c>
    </row>
    <row r="15" spans="1:7" x14ac:dyDescent="0.2">
      <c r="A15" s="8" t="s">
        <v>8332</v>
      </c>
      <c r="B15" s="9"/>
      <c r="C15" s="9">
        <v>40</v>
      </c>
      <c r="D15" s="9"/>
      <c r="E15" s="9"/>
      <c r="F15" s="9">
        <v>40</v>
      </c>
      <c r="G15" s="13">
        <f>GETPIVOTDATA("state",$A$4,"state","successful","sub-category","fiction")/GETPIVOTDATA("state",$A$4,"sub-category","fiction")</f>
        <v>0</v>
      </c>
    </row>
    <row r="16" spans="1:7" x14ac:dyDescent="0.2">
      <c r="A16" s="8" t="s">
        <v>8333</v>
      </c>
      <c r="B16" s="9">
        <v>20</v>
      </c>
      <c r="C16" s="9">
        <v>120</v>
      </c>
      <c r="D16" s="9"/>
      <c r="E16" s="9"/>
      <c r="F16" s="9">
        <v>140</v>
      </c>
      <c r="G16" s="13">
        <f>GETPIVOTDATA("state",$A$4,"state","successful","sub-category","food trucks")/GETPIVOTDATA("state",$A$4,"sub-category","food trucks")</f>
        <v>0</v>
      </c>
    </row>
    <row r="17" spans="1:7" x14ac:dyDescent="0.2">
      <c r="A17" s="8" t="s">
        <v>8334</v>
      </c>
      <c r="B17" s="9"/>
      <c r="C17" s="9">
        <v>20</v>
      </c>
      <c r="D17" s="9"/>
      <c r="E17" s="9"/>
      <c r="F17" s="9">
        <v>20</v>
      </c>
      <c r="G17" s="13">
        <f>GETPIVOTDATA("state",$A$4,"state","successful","sub-category","gadgets")/GETPIVOTDATA("state",$A$4,"sub-category","gadgets")</f>
        <v>0</v>
      </c>
    </row>
    <row r="18" spans="1:7" x14ac:dyDescent="0.2">
      <c r="A18" s="8" t="s">
        <v>8335</v>
      </c>
      <c r="B18" s="9"/>
      <c r="C18" s="9"/>
      <c r="D18" s="9"/>
      <c r="E18" s="9">
        <v>140</v>
      </c>
      <c r="F18" s="9">
        <v>140</v>
      </c>
      <c r="G18" s="13">
        <f>GETPIVOTDATA("state",$A$4,"state","successful","sub-category","hardware")/GETPIVOTDATA("state",$A$4,"sub-category","hardware")</f>
        <v>1</v>
      </c>
    </row>
    <row r="19" spans="1:7" x14ac:dyDescent="0.2">
      <c r="A19" s="8" t="s">
        <v>8336</v>
      </c>
      <c r="B19" s="9"/>
      <c r="C19" s="9">
        <v>20</v>
      </c>
      <c r="D19" s="9"/>
      <c r="E19" s="9">
        <v>140</v>
      </c>
      <c r="F19" s="9">
        <v>160</v>
      </c>
      <c r="G19" s="13">
        <f>GETPIVOTDATA("state",$A$4,"state","successful","sub-category","indie rock")/GETPIVOTDATA("state",$A$4,"sub-category","indie rock")</f>
        <v>0.875</v>
      </c>
    </row>
    <row r="20" spans="1:7" x14ac:dyDescent="0.2">
      <c r="A20" s="8" t="s">
        <v>8337</v>
      </c>
      <c r="B20" s="9"/>
      <c r="C20" s="9">
        <v>60</v>
      </c>
      <c r="D20" s="9"/>
      <c r="E20" s="9"/>
      <c r="F20" s="9">
        <v>60</v>
      </c>
      <c r="G20" s="13">
        <f>GETPIVOTDATA("state",$A$4,"state","successful","sub-category","jazz")/GETPIVOTDATA("state",$A$4,"sub-category","jazz")</f>
        <v>0</v>
      </c>
    </row>
    <row r="21" spans="1:7" x14ac:dyDescent="0.2">
      <c r="A21" s="8" t="s">
        <v>8338</v>
      </c>
      <c r="B21" s="9"/>
      <c r="C21" s="9">
        <v>11</v>
      </c>
      <c r="D21" s="9"/>
      <c r="E21" s="9">
        <v>9</v>
      </c>
      <c r="F21" s="9">
        <v>20</v>
      </c>
      <c r="G21" s="13">
        <f>GETPIVOTDATA("state",$A$4,"state","successful","sub-category","makerspaces")/GETPIVOTDATA("state",$A$4,"sub-category","makerspaces")</f>
        <v>0.45</v>
      </c>
    </row>
    <row r="22" spans="1:7" x14ac:dyDescent="0.2">
      <c r="A22" s="8" t="s">
        <v>8339</v>
      </c>
      <c r="B22" s="9"/>
      <c r="C22" s="9"/>
      <c r="D22" s="9"/>
      <c r="E22" s="9">
        <v>20</v>
      </c>
      <c r="F22" s="9">
        <v>20</v>
      </c>
      <c r="G22" s="13">
        <f>GETPIVOTDATA("state",$A$4,"state","successful","sub-category","metal")/GETPIVOTDATA("state",$A$4,"sub-category","metal")</f>
        <v>1</v>
      </c>
    </row>
    <row r="23" spans="1:7" x14ac:dyDescent="0.2">
      <c r="A23" s="8" t="s">
        <v>8340</v>
      </c>
      <c r="B23" s="9"/>
      <c r="C23" s="9">
        <v>40</v>
      </c>
      <c r="D23" s="9"/>
      <c r="E23" s="9"/>
      <c r="F23" s="9">
        <v>40</v>
      </c>
      <c r="G23" s="13">
        <f>GETPIVOTDATA("state",$A$4,"state","successful","sub-category","mobile games")/GETPIVOTDATA("state",$A$4,"sub-category","mobile games")</f>
        <v>0</v>
      </c>
    </row>
    <row r="24" spans="1:7" x14ac:dyDescent="0.2">
      <c r="A24" s="8" t="s">
        <v>8341</v>
      </c>
      <c r="B24" s="9">
        <v>20</v>
      </c>
      <c r="C24" s="9">
        <v>60</v>
      </c>
      <c r="D24" s="9"/>
      <c r="E24" s="9">
        <v>60</v>
      </c>
      <c r="F24" s="9">
        <v>140</v>
      </c>
      <c r="G24" s="13">
        <f>GETPIVOTDATA("state",$A$4,"state","successful","sub-category","musical")/GETPIVOTDATA("state",$A$4,"sub-category","musical")</f>
        <v>0.42857142857142855</v>
      </c>
    </row>
    <row r="25" spans="1:7" x14ac:dyDescent="0.2">
      <c r="A25" s="8" t="s">
        <v>8342</v>
      </c>
      <c r="B25" s="9"/>
      <c r="C25" s="9">
        <v>20</v>
      </c>
      <c r="D25" s="9"/>
      <c r="E25" s="9"/>
      <c r="F25" s="9">
        <v>20</v>
      </c>
      <c r="G25" s="13">
        <f>GETPIVOTDATA("state",$A$4,"state","successful","sub-category","nature")/GETPIVOTDATA("state",$A$4,"sub-category","nature")</f>
        <v>0</v>
      </c>
    </row>
    <row r="26" spans="1:7" x14ac:dyDescent="0.2">
      <c r="A26" s="8" t="s">
        <v>8343</v>
      </c>
      <c r="B26" s="9"/>
      <c r="C26" s="9"/>
      <c r="D26" s="9"/>
      <c r="E26" s="9">
        <v>60</v>
      </c>
      <c r="F26" s="9">
        <v>60</v>
      </c>
      <c r="G26" s="13">
        <f>GETPIVOTDATA("state",$A$4,"state","successful","sub-category","nonfiction")/GETPIVOTDATA("state",$A$4,"sub-category","nonfiction")</f>
        <v>1</v>
      </c>
    </row>
    <row r="27" spans="1:7" x14ac:dyDescent="0.2">
      <c r="A27" s="8" t="s">
        <v>8344</v>
      </c>
      <c r="B27" s="9"/>
      <c r="C27" s="9">
        <v>20</v>
      </c>
      <c r="D27" s="9"/>
      <c r="E27" s="9"/>
      <c r="F27" s="9">
        <v>20</v>
      </c>
      <c r="G27" s="13">
        <f>GETPIVOTDATA("state",$A$4,"state","successful","sub-category","people")/GETPIVOTDATA("state",$A$4,"sub-category","people")</f>
        <v>0</v>
      </c>
    </row>
    <row r="28" spans="1:7" x14ac:dyDescent="0.2">
      <c r="A28" s="8" t="s">
        <v>8345</v>
      </c>
      <c r="B28" s="9"/>
      <c r="C28" s="9">
        <v>57</v>
      </c>
      <c r="D28" s="9"/>
      <c r="E28" s="9">
        <v>103</v>
      </c>
      <c r="F28" s="9">
        <v>160</v>
      </c>
      <c r="G28" s="13">
        <f>GETPIVOTDATA("state",$A$4,"state","successful","sub-category","photobooks")/GETPIVOTDATA("state",$A$4,"sub-category","photobooks")</f>
        <v>0.64375000000000004</v>
      </c>
    </row>
    <row r="29" spans="1:7" x14ac:dyDescent="0.2">
      <c r="A29" s="8" t="s">
        <v>8346</v>
      </c>
      <c r="B29" s="9"/>
      <c r="C29" s="9">
        <v>20</v>
      </c>
      <c r="D29" s="9"/>
      <c r="E29" s="9"/>
      <c r="F29" s="9">
        <v>20</v>
      </c>
      <c r="G29" s="13">
        <f>GETPIVOTDATA("state",$A$4,"state","successful","sub-category","places")/GETPIVOTDATA("state",$A$4,"sub-category","places")</f>
        <v>0</v>
      </c>
    </row>
    <row r="30" spans="1:7" x14ac:dyDescent="0.2">
      <c r="A30" s="8" t="s">
        <v>8347</v>
      </c>
      <c r="B30" s="9"/>
      <c r="C30" s="9">
        <v>353</v>
      </c>
      <c r="D30" s="9">
        <v>19</v>
      </c>
      <c r="E30" s="9">
        <v>694</v>
      </c>
      <c r="F30" s="9">
        <v>1066</v>
      </c>
      <c r="G30" s="13">
        <f>GETPIVOTDATA("state",$A$4,"state","successful","sub-category","plays")/GETPIVOTDATA("state",$A$4,"sub-category","plays")</f>
        <v>0.651031894934334</v>
      </c>
    </row>
    <row r="31" spans="1:7" x14ac:dyDescent="0.2">
      <c r="A31" s="8" t="s">
        <v>8348</v>
      </c>
      <c r="B31" s="9"/>
      <c r="C31" s="9"/>
      <c r="D31" s="9"/>
      <c r="E31" s="9">
        <v>40</v>
      </c>
      <c r="F31" s="9">
        <v>40</v>
      </c>
      <c r="G31" s="13">
        <f>GETPIVOTDATA("state",$A$4,"state","successful","sub-category","pop")/GETPIVOTDATA("state",$A$4,"sub-category","pop")</f>
        <v>1</v>
      </c>
    </row>
    <row r="32" spans="1:7" x14ac:dyDescent="0.2">
      <c r="A32" s="8" t="s">
        <v>8349</v>
      </c>
      <c r="B32" s="9"/>
      <c r="C32" s="9"/>
      <c r="D32" s="9"/>
      <c r="E32" s="9">
        <v>20</v>
      </c>
      <c r="F32" s="9">
        <v>20</v>
      </c>
      <c r="G32" s="13">
        <f>GETPIVOTDATA("state",$A$4,"state","successful","sub-category","radio &amp; podcasts")/GETPIVOTDATA("state",$A$4,"sub-category","radio &amp; podcasts")</f>
        <v>1</v>
      </c>
    </row>
    <row r="33" spans="1:7" x14ac:dyDescent="0.2">
      <c r="A33" s="8" t="s">
        <v>8350</v>
      </c>
      <c r="B33" s="9"/>
      <c r="C33" s="9">
        <v>20</v>
      </c>
      <c r="D33" s="9"/>
      <c r="E33" s="9"/>
      <c r="F33" s="9">
        <v>20</v>
      </c>
      <c r="G33" s="13">
        <f>GETPIVOTDATA("state",$A$4,"state","successful","sub-category","restaurants")/GETPIVOTDATA("state",$A$4,"sub-category","restaurants")</f>
        <v>0</v>
      </c>
    </row>
    <row r="34" spans="1:7" x14ac:dyDescent="0.2">
      <c r="A34" s="8" t="s">
        <v>8351</v>
      </c>
      <c r="B34" s="9"/>
      <c r="C34" s="9"/>
      <c r="D34" s="9"/>
      <c r="E34" s="9">
        <v>260</v>
      </c>
      <c r="F34" s="9">
        <v>260</v>
      </c>
      <c r="G34" s="13">
        <f>GETPIVOTDATA("state",$A$4,"state","successful","sub-category","rock")/GETPIVOTDATA("state",$A$4,"sub-category","rock")</f>
        <v>1</v>
      </c>
    </row>
    <row r="35" spans="1:7" x14ac:dyDescent="0.2">
      <c r="A35" s="8" t="s">
        <v>8352</v>
      </c>
      <c r="B35" s="9">
        <v>40</v>
      </c>
      <c r="C35" s="9"/>
      <c r="D35" s="9"/>
      <c r="E35" s="9"/>
      <c r="F35" s="9">
        <v>40</v>
      </c>
      <c r="G35" s="13">
        <f>GETPIVOTDATA("state",$A$4,"state","successful","sub-category","science fiction")/GETPIVOTDATA("state",$A$4,"sub-category","science fiction")</f>
        <v>0</v>
      </c>
    </row>
    <row r="36" spans="1:7" x14ac:dyDescent="0.2">
      <c r="A36" s="8" t="s">
        <v>8353</v>
      </c>
      <c r="B36" s="9"/>
      <c r="C36" s="9"/>
      <c r="D36" s="9"/>
      <c r="E36" s="9">
        <v>60</v>
      </c>
      <c r="F36" s="9">
        <v>60</v>
      </c>
      <c r="G36" s="13">
        <f>GETPIVOTDATA("state",$A$4,"state","successful","sub-category","shorts")/GETPIVOTDATA("state",$A$4,"sub-category","shorts")</f>
        <v>1</v>
      </c>
    </row>
    <row r="37" spans="1:7" x14ac:dyDescent="0.2">
      <c r="A37" s="8" t="s">
        <v>8354</v>
      </c>
      <c r="B37" s="9"/>
      <c r="C37" s="9"/>
      <c r="D37" s="9">
        <v>6</v>
      </c>
      <c r="E37" s="9">
        <v>34</v>
      </c>
      <c r="F37" s="9">
        <v>40</v>
      </c>
      <c r="G37" s="13">
        <f>GETPIVOTDATA("state",$A$4,"state","successful","sub-category","small batch")/GETPIVOTDATA("state",$A$4,"sub-category","small batch")</f>
        <v>0.85</v>
      </c>
    </row>
    <row r="38" spans="1:7" x14ac:dyDescent="0.2">
      <c r="A38" s="8" t="s">
        <v>8355</v>
      </c>
      <c r="B38" s="9">
        <v>18</v>
      </c>
      <c r="C38" s="9">
        <v>2</v>
      </c>
      <c r="D38" s="9"/>
      <c r="E38" s="9">
        <v>40</v>
      </c>
      <c r="F38" s="9">
        <v>60</v>
      </c>
      <c r="G38" s="13">
        <f>GETPIVOTDATA("state",$A$4,"state","successful","sub-category","space exploration")/GETPIVOTDATA("state",$A$4,"sub-category","space exploration")</f>
        <v>0.66666666666666663</v>
      </c>
    </row>
    <row r="39" spans="1:7" x14ac:dyDescent="0.2">
      <c r="A39" s="8" t="s">
        <v>8356</v>
      </c>
      <c r="B39" s="9">
        <v>17</v>
      </c>
      <c r="C39" s="9">
        <v>80</v>
      </c>
      <c r="D39" s="9">
        <v>5</v>
      </c>
      <c r="E39" s="9">
        <v>85</v>
      </c>
      <c r="F39" s="9">
        <v>187</v>
      </c>
      <c r="G39" s="13">
        <f>GETPIVOTDATA("state",$A$4,"state","successful","sub-category","spaces")/GETPIVOTDATA("state",$A$4,"sub-category","spaces")</f>
        <v>0.45454545454545453</v>
      </c>
    </row>
    <row r="40" spans="1:7" x14ac:dyDescent="0.2">
      <c r="A40" s="8" t="s">
        <v>8357</v>
      </c>
      <c r="B40" s="9"/>
      <c r="C40" s="9"/>
      <c r="D40" s="9"/>
      <c r="E40" s="9">
        <v>80</v>
      </c>
      <c r="F40" s="9">
        <v>80</v>
      </c>
      <c r="G40" s="13">
        <f>GETPIVOTDATA("state",$A$4,"state","successful","sub-category","tabletop games")/GETPIVOTDATA("state",$A$4,"sub-category","tabletop games")</f>
        <v>1</v>
      </c>
    </row>
    <row r="41" spans="1:7" x14ac:dyDescent="0.2">
      <c r="A41" s="8" t="s">
        <v>8358</v>
      </c>
      <c r="B41" s="9"/>
      <c r="C41" s="9"/>
      <c r="D41" s="9"/>
      <c r="E41" s="9">
        <v>60</v>
      </c>
      <c r="F41" s="9">
        <v>60</v>
      </c>
      <c r="G41" s="13">
        <f>GETPIVOTDATA("state",$A$4,"state","successful","sub-category","television")/GETPIVOTDATA("state",$A$4,"sub-category","television")</f>
        <v>1</v>
      </c>
    </row>
    <row r="42" spans="1:7" x14ac:dyDescent="0.2">
      <c r="A42" s="8" t="s">
        <v>8359</v>
      </c>
      <c r="B42" s="9">
        <v>10</v>
      </c>
      <c r="C42" s="9">
        <v>47</v>
      </c>
      <c r="D42" s="9"/>
      <c r="E42" s="9"/>
      <c r="F42" s="9">
        <v>57</v>
      </c>
      <c r="G42" s="13">
        <f>GETPIVOTDATA("state",$A$4,"state","successful","sub-category","translations")/GETPIVOTDATA("state",$A$4,"sub-category","translations")</f>
        <v>0</v>
      </c>
    </row>
    <row r="43" spans="1:7" x14ac:dyDescent="0.2">
      <c r="A43" s="8" t="s">
        <v>8360</v>
      </c>
      <c r="B43" s="9"/>
      <c r="C43" s="9">
        <v>100</v>
      </c>
      <c r="D43" s="9"/>
      <c r="E43" s="9"/>
      <c r="F43" s="9">
        <v>100</v>
      </c>
      <c r="G43" s="13">
        <f>GETPIVOTDATA("state",$A$4,"state","successful","sub-category","video games")/GETPIVOTDATA("state",$A$4,"sub-category","video games")</f>
        <v>0</v>
      </c>
    </row>
    <row r="44" spans="1:7" x14ac:dyDescent="0.2">
      <c r="A44" s="8" t="s">
        <v>8361</v>
      </c>
      <c r="B44" s="9">
        <v>60</v>
      </c>
      <c r="C44" s="9">
        <v>120</v>
      </c>
      <c r="D44" s="9"/>
      <c r="E44" s="9">
        <v>20</v>
      </c>
      <c r="F44" s="9">
        <v>200</v>
      </c>
      <c r="G44" s="13">
        <f>GETPIVOTDATA("state",$A$4,"state","successful","sub-category","wearables")/GETPIVOTDATA("state",$A$4,"sub-category","wearables")</f>
        <v>0.1</v>
      </c>
    </row>
    <row r="45" spans="1:7" x14ac:dyDescent="0.2">
      <c r="A45" s="8" t="s">
        <v>8362</v>
      </c>
      <c r="B45" s="9">
        <v>100</v>
      </c>
      <c r="C45" s="9">
        <v>60</v>
      </c>
      <c r="D45" s="9"/>
      <c r="E45" s="9"/>
      <c r="F45" s="9">
        <v>160</v>
      </c>
      <c r="G45" s="13">
        <f>GETPIVOTDATA("state",$A$4,"state","successful","sub-category","web")/GETPIVOTDATA("state",$A$4,"sub-category","web")</f>
        <v>0</v>
      </c>
    </row>
    <row r="46" spans="1:7" x14ac:dyDescent="0.2">
      <c r="A46" s="8" t="s">
        <v>8363</v>
      </c>
      <c r="B46" s="9">
        <v>20</v>
      </c>
      <c r="C46" s="9"/>
      <c r="D46" s="9"/>
      <c r="E46" s="9"/>
      <c r="F46" s="9">
        <v>20</v>
      </c>
      <c r="G46" s="13">
        <f>GETPIVOTDATA("state",$A$4,"state","successful","sub-category","world music")/GETPIVOTDATA("state",$A$4,"sub-category","world music")</f>
        <v>0</v>
      </c>
    </row>
    <row r="47" spans="1:7" x14ac:dyDescent="0.2">
      <c r="A47" s="8" t="s">
        <v>8320</v>
      </c>
      <c r="B47" s="9">
        <v>349</v>
      </c>
      <c r="C47" s="9">
        <v>1530</v>
      </c>
      <c r="D47" s="9">
        <v>50</v>
      </c>
      <c r="E47" s="9">
        <v>2185</v>
      </c>
      <c r="F47" s="9">
        <v>4114</v>
      </c>
      <c r="G47" s="13">
        <f>GETPIVOTDATA("state",$A$4,"state","successful")/GETPIVOTDATA("state",$A$4)</f>
        <v>0.53111327175498302</v>
      </c>
    </row>
  </sheetData>
  <conditionalFormatting sqref="G6:G46">
    <cfRule type="cellIs" dxfId="5" priority="1" operator="greaterThan">
      <formula>$G$47</formula>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A48C9-D26C-E640-A239-047D0D9770A5}">
  <dimension ref="A1:F18"/>
  <sheetViews>
    <sheetView workbookViewId="0">
      <selection activeCell="E25" sqref="E25"/>
    </sheetView>
  </sheetViews>
  <sheetFormatPr baseColWidth="10" defaultRowHeight="15" x14ac:dyDescent="0.2"/>
  <cols>
    <col min="1" max="1" width="15.83203125" bestFit="1" customWidth="1"/>
    <col min="2" max="2" width="14.83203125" bestFit="1" customWidth="1"/>
    <col min="3" max="3" width="5.5" bestFit="1" customWidth="1"/>
    <col min="4" max="4" width="8.83203125" bestFit="1" customWidth="1"/>
    <col min="5" max="6" width="10" bestFit="1" customWidth="1"/>
  </cols>
  <sheetData>
    <row r="1" spans="1:6" x14ac:dyDescent="0.2">
      <c r="A1" s="7" t="s">
        <v>8308</v>
      </c>
      <c r="B1" t="s">
        <v>8322</v>
      </c>
    </row>
    <row r="2" spans="1:6" x14ac:dyDescent="0.2">
      <c r="A2" s="7" t="s">
        <v>8367</v>
      </c>
      <c r="B2" t="s">
        <v>8322</v>
      </c>
    </row>
    <row r="4" spans="1:6" x14ac:dyDescent="0.2">
      <c r="A4" s="7" t="s">
        <v>8364</v>
      </c>
      <c r="B4" s="7" t="s">
        <v>8321</v>
      </c>
      <c r="F4" s="16" t="s">
        <v>8401</v>
      </c>
    </row>
    <row r="5" spans="1:6" x14ac:dyDescent="0.2">
      <c r="A5" s="7" t="s">
        <v>8310</v>
      </c>
      <c r="B5" t="s">
        <v>8220</v>
      </c>
      <c r="C5" t="s">
        <v>8221</v>
      </c>
      <c r="D5" t="s">
        <v>8219</v>
      </c>
      <c r="E5" t="s">
        <v>8320</v>
      </c>
      <c r="F5" s="16" t="s">
        <v>8402</v>
      </c>
    </row>
    <row r="6" spans="1:6" x14ac:dyDescent="0.2">
      <c r="A6" s="11" t="s">
        <v>8374</v>
      </c>
      <c r="B6" s="9">
        <v>34</v>
      </c>
      <c r="C6" s="9">
        <v>148</v>
      </c>
      <c r="D6" s="9">
        <v>184</v>
      </c>
      <c r="E6" s="9">
        <v>366</v>
      </c>
      <c r="F6" s="13">
        <f>GETPIVOTDATA("state",$A$4,"state","successful","Date Created Conversion",1)/GETPIVOTDATA("state",$A$4,"Date Created Conversion",1)</f>
        <v>0.50273224043715847</v>
      </c>
    </row>
    <row r="7" spans="1:6" x14ac:dyDescent="0.2">
      <c r="A7" s="11" t="s">
        <v>8375</v>
      </c>
      <c r="B7" s="9">
        <v>27</v>
      </c>
      <c r="C7" s="9">
        <v>106</v>
      </c>
      <c r="D7" s="9">
        <v>202</v>
      </c>
      <c r="E7" s="9">
        <v>335</v>
      </c>
      <c r="F7" s="13">
        <f>GETPIVOTDATA("state",$A$4,"state","successful","Date Created Conversion",2)/GETPIVOTDATA("state",$A$4,"Date Created Conversion",2)</f>
        <v>0.60298507462686568</v>
      </c>
    </row>
    <row r="8" spans="1:6" x14ac:dyDescent="0.2">
      <c r="A8" s="11" t="s">
        <v>8376</v>
      </c>
      <c r="B8" s="9">
        <v>28</v>
      </c>
      <c r="C8" s="9">
        <v>108</v>
      </c>
      <c r="D8" s="9">
        <v>180</v>
      </c>
      <c r="E8" s="9">
        <v>316</v>
      </c>
      <c r="F8" s="13">
        <f>GETPIVOTDATA("state",$A$4,"state","successful","Date Created Conversion",3)/GETPIVOTDATA("state",$A$4,"Date Created Conversion",3)</f>
        <v>0.569620253164557</v>
      </c>
    </row>
    <row r="9" spans="1:6" x14ac:dyDescent="0.2">
      <c r="A9" s="11" t="s">
        <v>8377</v>
      </c>
      <c r="B9" s="9">
        <v>27</v>
      </c>
      <c r="C9" s="9">
        <v>103</v>
      </c>
      <c r="D9" s="9">
        <v>193</v>
      </c>
      <c r="E9" s="9">
        <v>323</v>
      </c>
      <c r="F9" s="13">
        <f>GETPIVOTDATA("state",$A$4,"state","successful","Date Created Conversion",4)/GETPIVOTDATA("state",$A$4,"Date Created Conversion",4)</f>
        <v>0.5975232198142415</v>
      </c>
    </row>
    <row r="10" spans="1:6" x14ac:dyDescent="0.2">
      <c r="A10" s="11" t="s">
        <v>8368</v>
      </c>
      <c r="B10" s="9">
        <v>27</v>
      </c>
      <c r="C10" s="9">
        <v>125</v>
      </c>
      <c r="D10" s="9">
        <v>232</v>
      </c>
      <c r="E10" s="9">
        <v>384</v>
      </c>
      <c r="F10" s="13">
        <f>GETPIVOTDATA("state",$A$4,"state","successful","Date Created Conversion",5)/GETPIVOTDATA("state",$A$4,"Date Created Conversion",5)</f>
        <v>0.60416666666666663</v>
      </c>
    </row>
    <row r="11" spans="1:6" x14ac:dyDescent="0.2">
      <c r="A11" s="11" t="s">
        <v>8378</v>
      </c>
      <c r="B11" s="9">
        <v>27</v>
      </c>
      <c r="C11" s="9">
        <v>148</v>
      </c>
      <c r="D11" s="9">
        <v>213</v>
      </c>
      <c r="E11" s="9">
        <v>388</v>
      </c>
      <c r="F11" s="13">
        <f>GETPIVOTDATA("state",$A$4,"state","successful","Date Created Conversion",6)/GETPIVOTDATA("state",$A$4,"Date Created Conversion",6)</f>
        <v>0.5489690721649485</v>
      </c>
    </row>
    <row r="12" spans="1:6" x14ac:dyDescent="0.2">
      <c r="A12" s="11" t="s">
        <v>8369</v>
      </c>
      <c r="B12" s="9">
        <v>43</v>
      </c>
      <c r="C12" s="9">
        <v>148</v>
      </c>
      <c r="D12" s="9">
        <v>191</v>
      </c>
      <c r="E12" s="9">
        <v>382</v>
      </c>
      <c r="F12" s="13">
        <f>GETPIVOTDATA("state",$A$4,"state","successful","Date Created Conversion",7)/GETPIVOTDATA("state",$A$4,"Date Created Conversion",7)</f>
        <v>0.5</v>
      </c>
    </row>
    <row r="13" spans="1:6" x14ac:dyDescent="0.2">
      <c r="A13" s="11" t="s">
        <v>8370</v>
      </c>
      <c r="B13" s="9">
        <v>32</v>
      </c>
      <c r="C13" s="9">
        <v>135</v>
      </c>
      <c r="D13" s="9">
        <v>167</v>
      </c>
      <c r="E13" s="9">
        <v>334</v>
      </c>
      <c r="F13" s="13">
        <f>GETPIVOTDATA("state",$A$4,"state","successful","Date Created Conversion",8)/GETPIVOTDATA("state",$A$4,"Date Created Conversion",8)</f>
        <v>0.5</v>
      </c>
    </row>
    <row r="14" spans="1:6" x14ac:dyDescent="0.2">
      <c r="A14" s="11" t="s">
        <v>8371</v>
      </c>
      <c r="B14" s="9">
        <v>24</v>
      </c>
      <c r="C14" s="9">
        <v>126</v>
      </c>
      <c r="D14" s="9">
        <v>149</v>
      </c>
      <c r="E14" s="9">
        <v>299</v>
      </c>
      <c r="F14" s="13">
        <f>GETPIVOTDATA("state",$A$4,"state","successful","Date Created Conversion",9)/GETPIVOTDATA("state",$A$4,"Date Created Conversion",9)</f>
        <v>0.49832775919732442</v>
      </c>
    </row>
    <row r="15" spans="1:6" x14ac:dyDescent="0.2">
      <c r="A15" s="11" t="s">
        <v>8372</v>
      </c>
      <c r="B15" s="9">
        <v>20</v>
      </c>
      <c r="C15" s="9">
        <v>151</v>
      </c>
      <c r="D15" s="9">
        <v>183</v>
      </c>
      <c r="E15" s="9">
        <v>354</v>
      </c>
      <c r="F15" s="13">
        <f>GETPIVOTDATA("state",$A$4,"state","successful","Date Created Conversion",10)/GETPIVOTDATA("state",$A$4,"Date Created Conversion",10)</f>
        <v>0.51694915254237284</v>
      </c>
    </row>
    <row r="16" spans="1:6" x14ac:dyDescent="0.2">
      <c r="A16" s="11" t="s">
        <v>8373</v>
      </c>
      <c r="B16" s="9">
        <v>37</v>
      </c>
      <c r="C16" s="9">
        <v>113</v>
      </c>
      <c r="D16" s="9">
        <v>181</v>
      </c>
      <c r="E16" s="9">
        <v>331</v>
      </c>
      <c r="F16" s="13">
        <f>GETPIVOTDATA("state",$A$4,"state","successful","Date Created Conversion",11)/GETPIVOTDATA("state",$A$4,"Date Created Conversion",11)</f>
        <v>0.54682779456193353</v>
      </c>
    </row>
    <row r="17" spans="1:6" x14ac:dyDescent="0.2">
      <c r="A17" s="11" t="s">
        <v>8379</v>
      </c>
      <c r="B17" s="9">
        <v>23</v>
      </c>
      <c r="C17" s="9">
        <v>119</v>
      </c>
      <c r="D17" s="9">
        <v>110</v>
      </c>
      <c r="E17" s="9">
        <v>252</v>
      </c>
      <c r="F17" s="13">
        <f>GETPIVOTDATA("state",$A$4,"state","successful","Date Created Conversion",12)/GETPIVOTDATA("state",$A$4,"Date Created Conversion",12)</f>
        <v>0.43650793650793651</v>
      </c>
    </row>
    <row r="18" spans="1:6" x14ac:dyDescent="0.2">
      <c r="A18" s="11" t="s">
        <v>8320</v>
      </c>
      <c r="B18" s="9">
        <v>349</v>
      </c>
      <c r="C18" s="9">
        <v>1530</v>
      </c>
      <c r="D18" s="9">
        <v>2185</v>
      </c>
      <c r="E18" s="9">
        <v>4064</v>
      </c>
      <c r="F18" s="13">
        <f>GETPIVOTDATA("state",$A$4,"state","successful")/GETPIVOTDATA("state",$A$4)</f>
        <v>0.53764763779527558</v>
      </c>
    </row>
  </sheetData>
  <conditionalFormatting sqref="F6:F17">
    <cfRule type="cellIs" dxfId="4" priority="1" operator="greaterThan">
      <formula>$F$18</formula>
    </cfRule>
  </conditionalFormatting>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A1DFE-DF5F-9C43-9005-3C2683A88E78}">
  <dimension ref="A1:H13"/>
  <sheetViews>
    <sheetView workbookViewId="0"/>
  </sheetViews>
  <sheetFormatPr baseColWidth="10" defaultRowHeight="15" x14ac:dyDescent="0.2"/>
  <cols>
    <col min="1" max="1" width="14.33203125" customWidth="1"/>
    <col min="2" max="2" width="20" bestFit="1" customWidth="1"/>
    <col min="3" max="3" width="15.33203125" bestFit="1" customWidth="1"/>
    <col min="4" max="4" width="18.6640625" bestFit="1" customWidth="1"/>
    <col min="5" max="5" width="14.6640625" bestFit="1" customWidth="1"/>
    <col min="6" max="6" width="23.1640625" bestFit="1" customWidth="1"/>
    <col min="7" max="7" width="18.5" bestFit="1" customWidth="1"/>
    <col min="8" max="8" width="21.83203125" bestFit="1" customWidth="1"/>
  </cols>
  <sheetData>
    <row r="1" spans="1:8" ht="19" x14ac:dyDescent="0.25">
      <c r="A1" s="12" t="s">
        <v>8381</v>
      </c>
      <c r="B1" s="12" t="s">
        <v>8382</v>
      </c>
      <c r="C1" s="12" t="s">
        <v>8383</v>
      </c>
      <c r="D1" s="12" t="s">
        <v>8384</v>
      </c>
      <c r="E1" s="12" t="s">
        <v>8385</v>
      </c>
      <c r="F1" s="12" t="s">
        <v>8386</v>
      </c>
      <c r="G1" s="12" t="s">
        <v>8387</v>
      </c>
      <c r="H1" s="12" t="s">
        <v>8388</v>
      </c>
    </row>
    <row r="2" spans="1:8" x14ac:dyDescent="0.2">
      <c r="A2" s="14" t="s">
        <v>8399</v>
      </c>
      <c r="B2">
        <f>COUNTIFS('KickStarter Data'!$F$2:$F$4115,"successful",'KickStarter Data'!$D$2:$D$4115,"&lt;1000")</f>
        <v>322</v>
      </c>
      <c r="C2">
        <f>COUNTIFS('KickStarter Data'!$F$2:$F$4115,"failed",'KickStarter Data'!$D$2:$D$4115,"&lt;1000")</f>
        <v>113</v>
      </c>
      <c r="D2">
        <f>COUNTIFS('KickStarter Data'!$F$2:$F$4115,"canceled",'KickStarter Data'!$D$2:$D$4115,"&lt;1000")</f>
        <v>18</v>
      </c>
      <c r="E2">
        <f>SUM(B2:D2)</f>
        <v>453</v>
      </c>
      <c r="F2" s="13">
        <f>B2/$E2</f>
        <v>0.71081677704194257</v>
      </c>
      <c r="G2" s="13">
        <f>C2/$E2</f>
        <v>0.24944812362030905</v>
      </c>
      <c r="H2" s="13">
        <f>D2/$E2</f>
        <v>3.9735099337748346E-2</v>
      </c>
    </row>
    <row r="3" spans="1:8" x14ac:dyDescent="0.2">
      <c r="A3" t="s">
        <v>8389</v>
      </c>
      <c r="B3">
        <f>COUNTIFS('KickStarter Data'!$F$2:$F$4115,"successful",'KickStarter Data'!$D$2:$D$4115,"&gt;=1000",'KickStarter Data'!$D$2:$D$4115,"&lt;=4999")</f>
        <v>932</v>
      </c>
      <c r="C3">
        <f>COUNTIFS('KickStarter Data'!$F$2:$F$4115,"failed",'KickStarter Data'!$D$2:$D$4115,"&gt;=1000",'KickStarter Data'!$D$2:$D$4115,"&lt;=4999")</f>
        <v>420</v>
      </c>
      <c r="D3">
        <f>COUNTIFS('KickStarter Data'!$F$2:$F$4115,"canceled",'KickStarter Data'!$D$2:$D$4115,"&gt;=1000",'KickStarter Data'!$D$2:$D$4115,"&lt;=4999")</f>
        <v>60</v>
      </c>
      <c r="E3">
        <f t="shared" ref="E3:E13" si="0">SUM(B3:D3)</f>
        <v>1412</v>
      </c>
      <c r="F3" s="13">
        <f t="shared" ref="F3:F13" si="1">B3/$E3</f>
        <v>0.66005665722379603</v>
      </c>
      <c r="G3" s="13">
        <f t="shared" ref="G3:G13" si="2">C3/$E3</f>
        <v>0.29745042492917845</v>
      </c>
      <c r="H3" s="13">
        <f t="shared" ref="H3:H13" si="3">D3/$E3</f>
        <v>4.2492917847025496E-2</v>
      </c>
    </row>
    <row r="4" spans="1:8" x14ac:dyDescent="0.2">
      <c r="A4" t="s">
        <v>8390</v>
      </c>
      <c r="B4">
        <f>COUNTIFS('KickStarter Data'!$F$2:$F$4115,"successful",'KickStarter Data'!$D$2:$D$4115,"&gt;=5000",'KickStarter Data'!$D$2:$D$4115,"&lt;=9999")</f>
        <v>381</v>
      </c>
      <c r="C4">
        <f>COUNTIFS('KickStarter Data'!$F$2:$F$4115,"failed",'KickStarter Data'!$D$2:$D$4115,"&gt;=5000",'KickStarter Data'!$D$2:$D$4115,"&lt;=9999")</f>
        <v>283</v>
      </c>
      <c r="D4">
        <f>COUNTIFS('KickStarter Data'!$F$2:$F$4115,"canceled",'KickStarter Data'!$D$2:$D$4115,"&gt;=5000",'KickStarter Data'!$D$2:$D$4115,"&lt;=9999")</f>
        <v>52</v>
      </c>
      <c r="E4">
        <f t="shared" si="0"/>
        <v>716</v>
      </c>
      <c r="F4" s="13">
        <f t="shared" si="1"/>
        <v>0.53212290502793291</v>
      </c>
      <c r="G4" s="13">
        <f t="shared" si="2"/>
        <v>0.39525139664804471</v>
      </c>
      <c r="H4" s="13">
        <f t="shared" si="3"/>
        <v>7.2625698324022353E-2</v>
      </c>
    </row>
    <row r="5" spans="1:8" x14ac:dyDescent="0.2">
      <c r="A5" t="s">
        <v>8391</v>
      </c>
      <c r="B5">
        <f>COUNTIFS('KickStarter Data'!$F$2:$F$4115,"successful",'KickStarter Data'!$D$2:$D$4115,"&gt;=10000",'KickStarter Data'!$D$2:$D$4115,"&lt;=14999")</f>
        <v>168</v>
      </c>
      <c r="C5">
        <f>COUNTIFS('KickStarter Data'!$F$2:$F$4115,"failed",'KickStarter Data'!$D$2:$D$4115,"&gt;=10000",'KickStarter Data'!$D$2:$D$4115,"&lt;=14999")</f>
        <v>144</v>
      </c>
      <c r="D5">
        <f>COUNTIFS('KickStarter Data'!$F$2:$F$4115,"canceled",'KickStarter Data'!$D$2:$D$4115,"&gt;=10000",'KickStarter Data'!$D$2:$D$4115,"&lt;=14999")</f>
        <v>40</v>
      </c>
      <c r="E5">
        <f t="shared" si="0"/>
        <v>352</v>
      </c>
      <c r="F5" s="13">
        <f t="shared" si="1"/>
        <v>0.47727272727272729</v>
      </c>
      <c r="G5" s="13">
        <f t="shared" si="2"/>
        <v>0.40909090909090912</v>
      </c>
      <c r="H5" s="13">
        <f t="shared" si="3"/>
        <v>0.11363636363636363</v>
      </c>
    </row>
    <row r="6" spans="1:8" x14ac:dyDescent="0.2">
      <c r="A6" t="s">
        <v>8392</v>
      </c>
      <c r="B6">
        <f>COUNTIFS('KickStarter Data'!$F$2:$F$4115,"successful",'KickStarter Data'!$D$2:$D$4115,"&gt;=15000",'KickStarter Data'!$D$2:$D$4115,"&lt;=19999")</f>
        <v>94</v>
      </c>
      <c r="C6">
        <f>COUNTIFS('KickStarter Data'!$F$2:$F$4115,"failed",'KickStarter Data'!$D$2:$D$4115,"&gt;=15000",'KickStarter Data'!$D$2:$D$4115,"&lt;=19999")</f>
        <v>90</v>
      </c>
      <c r="D6">
        <f>COUNTIFS('KickStarter Data'!$F$2:$F$4115,"canceled",'KickStarter Data'!$D$2:$D$4115,"&gt;=15000",'KickStarter Data'!$D$2:$D$4115,"&lt;=19999")</f>
        <v>17</v>
      </c>
      <c r="E6">
        <f t="shared" si="0"/>
        <v>201</v>
      </c>
      <c r="F6" s="13">
        <f t="shared" si="1"/>
        <v>0.46766169154228854</v>
      </c>
      <c r="G6" s="13">
        <f t="shared" si="2"/>
        <v>0.44776119402985076</v>
      </c>
      <c r="H6" s="13">
        <f t="shared" si="3"/>
        <v>8.45771144278607E-2</v>
      </c>
    </row>
    <row r="7" spans="1:8" x14ac:dyDescent="0.2">
      <c r="A7" t="s">
        <v>8393</v>
      </c>
      <c r="B7">
        <f>COUNTIFS('KickStarter Data'!$F$2:$F$4115,"successful",'KickStarter Data'!$D$2:$D$4115,"&gt;=20000",'KickStarter Data'!$D$2:$D$4115,"&lt;=24999")</f>
        <v>62</v>
      </c>
      <c r="C7">
        <f>COUNTIFS('KickStarter Data'!$F$2:$F$4115,"failed",'KickStarter Data'!$D$2:$D$4115,"&gt;=20000",'KickStarter Data'!$D$2:$D$4115,"&lt;=24999")</f>
        <v>72</v>
      </c>
      <c r="D7">
        <f>COUNTIFS('KickStarter Data'!$F$2:$F$4115,"canceled",'KickStarter Data'!$D$2:$D$4115,"&gt;=20000",'KickStarter Data'!$D$2:$D$4115,"&lt;=24999")</f>
        <v>14</v>
      </c>
      <c r="E7">
        <f t="shared" si="0"/>
        <v>148</v>
      </c>
      <c r="F7" s="13">
        <f t="shared" si="1"/>
        <v>0.41891891891891891</v>
      </c>
      <c r="G7" s="13">
        <f t="shared" si="2"/>
        <v>0.48648648648648651</v>
      </c>
      <c r="H7" s="13">
        <f t="shared" si="3"/>
        <v>9.45945945945946E-2</v>
      </c>
    </row>
    <row r="8" spans="1:8" x14ac:dyDescent="0.2">
      <c r="A8" t="s">
        <v>8394</v>
      </c>
      <c r="B8">
        <f>COUNTIFS('KickStarter Data'!$F$2:$F$4115,"successful",'KickStarter Data'!$D$2:$D$4115,"&gt;=25000",'KickStarter Data'!$D$2:$D$4115,"&lt;=29999")</f>
        <v>55</v>
      </c>
      <c r="C8">
        <f>COUNTIFS('KickStarter Data'!$F$2:$F$4115,"failed",'KickStarter Data'!$D$2:$D$4115,"&gt;=25000",'KickStarter Data'!$D$2:$D$4115,"&lt;=29999")</f>
        <v>64</v>
      </c>
      <c r="D8">
        <f>COUNTIFS('KickStarter Data'!$F$2:$F$4115,"canceled",'KickStarter Data'!$D$2:$D$4115,"&gt;=25000",'KickStarter Data'!$D$2:$D$4115,"&lt;=29999")</f>
        <v>18</v>
      </c>
      <c r="E8">
        <f t="shared" si="0"/>
        <v>137</v>
      </c>
      <c r="F8" s="13">
        <f t="shared" si="1"/>
        <v>0.40145985401459855</v>
      </c>
      <c r="G8" s="13">
        <f t="shared" si="2"/>
        <v>0.46715328467153283</v>
      </c>
      <c r="H8" s="13">
        <f t="shared" si="3"/>
        <v>0.13138686131386862</v>
      </c>
    </row>
    <row r="9" spans="1:8" x14ac:dyDescent="0.2">
      <c r="A9" t="s">
        <v>8395</v>
      </c>
      <c r="B9">
        <f>COUNTIFS('KickStarter Data'!$F$2:$F$4115,"successful",'KickStarter Data'!$D$2:$D$4115,"&gt;=30000",'KickStarter Data'!$D$2:$D$4115,"&lt;=34999")</f>
        <v>32</v>
      </c>
      <c r="C9">
        <f>COUNTIFS('KickStarter Data'!$F$2:$F$4115,"failed",'KickStarter Data'!$D$2:$D$4115,"&gt;=30000",'KickStarter Data'!$D$2:$D$4115,"&lt;=34999")</f>
        <v>37</v>
      </c>
      <c r="D9">
        <f>COUNTIFS('KickStarter Data'!$F$2:$F$4115,"canceled",'KickStarter Data'!$D$2:$D$4115,"&gt;=30000",'KickStarter Data'!$D$2:$D$4115,"&lt;=34999")</f>
        <v>13</v>
      </c>
      <c r="E9">
        <f t="shared" si="0"/>
        <v>82</v>
      </c>
      <c r="F9" s="13">
        <f t="shared" si="1"/>
        <v>0.3902439024390244</v>
      </c>
      <c r="G9" s="13">
        <f t="shared" si="2"/>
        <v>0.45121951219512196</v>
      </c>
      <c r="H9" s="13">
        <f t="shared" si="3"/>
        <v>0.15853658536585366</v>
      </c>
    </row>
    <row r="10" spans="1:8" x14ac:dyDescent="0.2">
      <c r="A10" t="s">
        <v>8396</v>
      </c>
      <c r="B10">
        <f>COUNTIFS('KickStarter Data'!$F$2:$F$4115,"successful",'KickStarter Data'!$D$2:$D$4115,"&gt;=35000",'KickStarter Data'!$D$2:$D$4115,"&lt;=39999")</f>
        <v>26</v>
      </c>
      <c r="C10">
        <f>COUNTIFS('KickStarter Data'!$F$2:$F$4115,"failed",'KickStarter Data'!$D$2:$D$4115,"&gt;=35000",'KickStarter Data'!$D$2:$D$4115,"&lt;=39999")</f>
        <v>22</v>
      </c>
      <c r="D10">
        <f>COUNTIFS('KickStarter Data'!$F$2:$F$4115,"canceled",'KickStarter Data'!$D$2:$D$4115,"&gt;=35000",'KickStarter Data'!$D$2:$D$4115,"&lt;=39999")</f>
        <v>7</v>
      </c>
      <c r="E10">
        <f t="shared" si="0"/>
        <v>55</v>
      </c>
      <c r="F10" s="13">
        <f t="shared" si="1"/>
        <v>0.47272727272727272</v>
      </c>
      <c r="G10" s="13">
        <f t="shared" si="2"/>
        <v>0.4</v>
      </c>
      <c r="H10" s="13">
        <f t="shared" si="3"/>
        <v>0.12727272727272726</v>
      </c>
    </row>
    <row r="11" spans="1:8" x14ac:dyDescent="0.2">
      <c r="A11" t="s">
        <v>8397</v>
      </c>
      <c r="B11">
        <f>COUNTIFS('KickStarter Data'!$F$2:$F$4115,"successful",'KickStarter Data'!$D$2:$D$4115,"&gt;=40000",'KickStarter Data'!$D$2:$D$4115,"&lt;=44999")</f>
        <v>21</v>
      </c>
      <c r="C11">
        <f>COUNTIFS('KickStarter Data'!$F$2:$F$4115,"failed",'KickStarter Data'!$D$2:$D$4115,"&gt;=40000",'KickStarter Data'!$D$2:$D$4115,"&lt;=44999")</f>
        <v>16</v>
      </c>
      <c r="D11">
        <f>COUNTIFS('KickStarter Data'!$F$2:$F$4115,"canceled",'KickStarter Data'!$D$2:$D$4115,"&gt;=40000",'KickStarter Data'!$D$2:$D$4115,"&lt;=44999")</f>
        <v>6</v>
      </c>
      <c r="E11">
        <f t="shared" si="0"/>
        <v>43</v>
      </c>
      <c r="F11" s="13">
        <f t="shared" si="1"/>
        <v>0.48837209302325579</v>
      </c>
      <c r="G11" s="13">
        <f t="shared" si="2"/>
        <v>0.37209302325581395</v>
      </c>
      <c r="H11" s="13">
        <f t="shared" si="3"/>
        <v>0.13953488372093023</v>
      </c>
    </row>
    <row r="12" spans="1:8" x14ac:dyDescent="0.2">
      <c r="A12" t="s">
        <v>8398</v>
      </c>
      <c r="B12">
        <f>COUNTIFS('KickStarter Data'!$F$2:$F$4115,"successful",'KickStarter Data'!$D$2:$D$4115,"&gt;=45000",'KickStarter Data'!$D$2:$D$4115,"&lt;=49999")</f>
        <v>6</v>
      </c>
      <c r="C12">
        <f>COUNTIFS('KickStarter Data'!$F$2:$F$4115,"failed",'KickStarter Data'!$D$2:$D$4115,"&gt;=45000",'KickStarter Data'!$D$2:$D$4115,"&lt;=49999")</f>
        <v>11</v>
      </c>
      <c r="D12">
        <f>COUNTIFS('KickStarter Data'!$F$2:$F$4115,"canceled",'KickStarter Data'!$D$2:$D$4115,"&gt;=45000",'KickStarter Data'!$D$2:$D$4115,"&lt;=49999")</f>
        <v>4</v>
      </c>
      <c r="E12">
        <f t="shared" si="0"/>
        <v>21</v>
      </c>
      <c r="F12" s="13">
        <f t="shared" si="1"/>
        <v>0.2857142857142857</v>
      </c>
      <c r="G12" s="13">
        <f t="shared" si="2"/>
        <v>0.52380952380952384</v>
      </c>
      <c r="H12" s="13">
        <f t="shared" si="3"/>
        <v>0.19047619047619047</v>
      </c>
    </row>
    <row r="13" spans="1:8" ht="16" x14ac:dyDescent="0.2">
      <c r="A13" s="15" t="s">
        <v>8400</v>
      </c>
      <c r="B13">
        <f>COUNTIFS('KickStarter Data'!$F$2:$F$4115,"successful",'KickStarter Data'!$D$2:$D$4115,"&gt;=50000")</f>
        <v>86</v>
      </c>
      <c r="C13">
        <f>COUNTIFS('KickStarter Data'!$F$2:$F$4115,"failed",'KickStarter Data'!$D$2:$D$4115,"&gt;=50000")</f>
        <v>258</v>
      </c>
      <c r="D13">
        <f>COUNTIFS('KickStarter Data'!$F$2:$F$4115,"canceled",'KickStarter Data'!$D$2:$D$4115,"&gt;=50000")</f>
        <v>100</v>
      </c>
      <c r="E13">
        <f t="shared" si="0"/>
        <v>444</v>
      </c>
      <c r="F13" s="13">
        <f t="shared" si="1"/>
        <v>0.19369369369369369</v>
      </c>
      <c r="G13" s="13">
        <f t="shared" si="2"/>
        <v>0.58108108108108103</v>
      </c>
      <c r="H13" s="13">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73D9A-8923-5A4F-A9A0-40ED7F82438C}">
  <dimension ref="A1"/>
  <sheetViews>
    <sheetView workbookViewId="0">
      <selection activeCell="A2" sqref="A2"/>
    </sheetView>
  </sheetViews>
  <sheetFormatPr baseColWidth="10" defaultRowHeight="15" x14ac:dyDescent="0.2"/>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F6C55-F574-794D-AAA6-17D93CB59F6E}">
  <sheetPr filterMode="1"/>
  <dimension ref="A1:U3716"/>
  <sheetViews>
    <sheetView workbookViewId="0">
      <pane ySplit="1" topLeftCell="A25" activePane="bottomLeft" state="frozen"/>
      <selection pane="bottomLeft" activeCell="O67" sqref="O67"/>
    </sheetView>
  </sheetViews>
  <sheetFormatPr baseColWidth="10" defaultColWidth="8.83203125" defaultRowHeight="15" x14ac:dyDescent="0.2"/>
  <cols>
    <col min="2" max="2" width="10" customWidth="1"/>
    <col min="3" max="3" width="10.1640625" bestFit="1" customWidth="1"/>
    <col min="4" max="4" width="15.6640625" customWidth="1"/>
    <col min="5" max="5" width="17.33203125" bestFit="1" customWidth="1"/>
    <col min="6" max="6" width="14.5" bestFit="1" customWidth="1"/>
    <col min="7" max="7" width="12.33203125" bestFit="1" customWidth="1"/>
    <col min="8" max="8" width="9.83203125" bestFit="1" customWidth="1"/>
    <col min="9" max="9" width="13.5" bestFit="1" customWidth="1"/>
    <col min="10" max="10" width="10.33203125" bestFit="1" customWidth="1"/>
    <col min="11" max="11" width="11" bestFit="1" customWidth="1"/>
    <col min="13" max="13" width="15.5" bestFit="1" customWidth="1"/>
    <col min="15" max="15" width="12.83203125" customWidth="1"/>
    <col min="17" max="17" width="10" customWidth="1"/>
  </cols>
  <sheetData>
    <row r="1" spans="1:18" x14ac:dyDescent="0.2">
      <c r="A1" s="1" t="s">
        <v>0</v>
      </c>
      <c r="B1" s="1" t="s">
        <v>8403</v>
      </c>
      <c r="C1" s="1" t="s">
        <v>8216</v>
      </c>
      <c r="D1" s="1" t="s">
        <v>8404</v>
      </c>
      <c r="E1" s="1" t="s">
        <v>8262</v>
      </c>
      <c r="F1" s="1" t="s">
        <v>8307</v>
      </c>
      <c r="G1" s="1" t="s">
        <v>8405</v>
      </c>
      <c r="H1" s="1" t="s">
        <v>8406</v>
      </c>
      <c r="I1" s="1" t="s">
        <v>8306</v>
      </c>
      <c r="J1" s="1" t="s">
        <v>8308</v>
      </c>
      <c r="K1" s="1" t="s">
        <v>8309</v>
      </c>
    </row>
    <row r="2" spans="1:18" x14ac:dyDescent="0.2">
      <c r="A2">
        <v>0</v>
      </c>
      <c r="B2">
        <v>1</v>
      </c>
      <c r="C2">
        <v>8500</v>
      </c>
      <c r="D2" s="17">
        <v>31.117928240740738</v>
      </c>
      <c r="E2">
        <v>182</v>
      </c>
      <c r="F2" s="5">
        <v>63.917582417582416</v>
      </c>
      <c r="G2" s="9">
        <v>6</v>
      </c>
      <c r="H2">
        <v>7</v>
      </c>
      <c r="I2" s="6">
        <v>136.85882352941178</v>
      </c>
      <c r="J2" t="s">
        <v>8311</v>
      </c>
      <c r="K2" t="s">
        <v>8358</v>
      </c>
    </row>
    <row r="3" spans="1:18" x14ac:dyDescent="0.2">
      <c r="A3">
        <v>1</v>
      </c>
      <c r="B3">
        <v>1</v>
      </c>
      <c r="C3">
        <v>10275</v>
      </c>
      <c r="D3" s="17">
        <v>30</v>
      </c>
      <c r="E3">
        <v>79</v>
      </c>
      <c r="F3" s="5">
        <v>185.48101265822785</v>
      </c>
      <c r="G3" s="9">
        <v>1</v>
      </c>
      <c r="H3">
        <v>2</v>
      </c>
      <c r="I3" s="6">
        <v>142.60827250608273</v>
      </c>
      <c r="J3" t="s">
        <v>8311</v>
      </c>
      <c r="K3" t="s">
        <v>8358</v>
      </c>
      <c r="M3" t="s">
        <v>8407</v>
      </c>
    </row>
    <row r="4" spans="1:18" ht="16" thickBot="1" x14ac:dyDescent="0.25">
      <c r="A4">
        <v>2</v>
      </c>
      <c r="B4">
        <v>1</v>
      </c>
      <c r="C4">
        <v>500</v>
      </c>
      <c r="D4" s="17">
        <v>10</v>
      </c>
      <c r="E4">
        <v>35</v>
      </c>
      <c r="F4" s="5">
        <v>15</v>
      </c>
      <c r="G4" s="9">
        <v>2</v>
      </c>
      <c r="H4">
        <v>5</v>
      </c>
      <c r="I4" s="6">
        <v>105</v>
      </c>
      <c r="J4" t="s">
        <v>8311</v>
      </c>
      <c r="K4" t="s">
        <v>8358</v>
      </c>
    </row>
    <row r="5" spans="1:18" x14ac:dyDescent="0.2">
      <c r="A5">
        <v>3</v>
      </c>
      <c r="B5">
        <v>1</v>
      </c>
      <c r="C5">
        <v>10000</v>
      </c>
      <c r="D5" s="17">
        <v>30</v>
      </c>
      <c r="E5">
        <v>150</v>
      </c>
      <c r="F5" s="5">
        <v>69.266666666666666</v>
      </c>
      <c r="G5" s="9">
        <v>7</v>
      </c>
      <c r="H5">
        <v>2</v>
      </c>
      <c r="I5" s="6">
        <v>103.89999999999999</v>
      </c>
      <c r="J5" t="s">
        <v>8311</v>
      </c>
      <c r="K5" t="s">
        <v>8358</v>
      </c>
      <c r="M5" s="21" t="s">
        <v>8408</v>
      </c>
      <c r="N5" s="21"/>
    </row>
    <row r="6" spans="1:18" x14ac:dyDescent="0.2">
      <c r="A6">
        <v>4</v>
      </c>
      <c r="B6">
        <v>1</v>
      </c>
      <c r="C6">
        <v>44000</v>
      </c>
      <c r="D6" s="17">
        <v>30</v>
      </c>
      <c r="E6">
        <v>284</v>
      </c>
      <c r="F6" s="5">
        <v>190.55028169014085</v>
      </c>
      <c r="G6" s="9">
        <v>11</v>
      </c>
      <c r="H6">
        <v>4</v>
      </c>
      <c r="I6" s="6">
        <v>122.99154545454545</v>
      </c>
      <c r="J6" t="s">
        <v>8311</v>
      </c>
      <c r="K6" t="s">
        <v>8358</v>
      </c>
      <c r="M6" s="18" t="s">
        <v>8409</v>
      </c>
      <c r="N6" s="18">
        <v>0.24253789489501631</v>
      </c>
    </row>
    <row r="7" spans="1:18" x14ac:dyDescent="0.2">
      <c r="A7">
        <v>5</v>
      </c>
      <c r="B7">
        <v>1</v>
      </c>
      <c r="C7">
        <v>3999</v>
      </c>
      <c r="D7" s="17">
        <v>16.299687500000001</v>
      </c>
      <c r="E7">
        <v>47</v>
      </c>
      <c r="F7" s="5">
        <v>93.40425531914893</v>
      </c>
      <c r="G7" s="9">
        <v>7</v>
      </c>
      <c r="H7">
        <v>2</v>
      </c>
      <c r="I7" s="6">
        <v>109.77744436109028</v>
      </c>
      <c r="J7" t="s">
        <v>8311</v>
      </c>
      <c r="K7" t="s">
        <v>8358</v>
      </c>
      <c r="M7" s="18" t="s">
        <v>8410</v>
      </c>
      <c r="N7" s="18">
        <v>5.8824630460105977E-2</v>
      </c>
    </row>
    <row r="8" spans="1:18" x14ac:dyDescent="0.2">
      <c r="A8">
        <v>6</v>
      </c>
      <c r="B8">
        <v>1</v>
      </c>
      <c r="C8">
        <v>8000</v>
      </c>
      <c r="D8" s="17">
        <v>10</v>
      </c>
      <c r="E8">
        <v>58</v>
      </c>
      <c r="F8" s="5">
        <v>146.87931034482759</v>
      </c>
      <c r="G8" s="9">
        <v>6</v>
      </c>
      <c r="H8">
        <v>2</v>
      </c>
      <c r="I8" s="6">
        <v>106.4875</v>
      </c>
      <c r="J8" t="s">
        <v>8311</v>
      </c>
      <c r="K8" t="s">
        <v>8358</v>
      </c>
      <c r="M8" s="18" t="s">
        <v>8411</v>
      </c>
      <c r="N8" s="18">
        <v>5.7301692968941102E-2</v>
      </c>
    </row>
    <row r="9" spans="1:18" x14ac:dyDescent="0.2">
      <c r="A9">
        <v>7</v>
      </c>
      <c r="B9">
        <v>1</v>
      </c>
      <c r="C9">
        <v>9000</v>
      </c>
      <c r="D9" s="17">
        <v>40</v>
      </c>
      <c r="E9">
        <v>57</v>
      </c>
      <c r="F9" s="5">
        <v>159.82456140350877</v>
      </c>
      <c r="G9" s="9">
        <v>5</v>
      </c>
      <c r="H9">
        <v>3</v>
      </c>
      <c r="I9" s="6">
        <v>101.22222222222221</v>
      </c>
      <c r="J9" t="s">
        <v>8311</v>
      </c>
      <c r="K9" t="s">
        <v>8358</v>
      </c>
      <c r="M9" s="18" t="s">
        <v>8412</v>
      </c>
      <c r="N9" s="18">
        <v>0.47792246020138857</v>
      </c>
    </row>
    <row r="10" spans="1:18" ht="16" thickBot="1" x14ac:dyDescent="0.25">
      <c r="A10">
        <v>8</v>
      </c>
      <c r="B10">
        <v>1</v>
      </c>
      <c r="C10">
        <v>3500</v>
      </c>
      <c r="D10" s="17">
        <v>6.930416666666666</v>
      </c>
      <c r="E10">
        <v>12</v>
      </c>
      <c r="F10" s="5">
        <v>291.79333333333335</v>
      </c>
      <c r="G10" s="9">
        <v>4</v>
      </c>
      <c r="H10">
        <v>5</v>
      </c>
      <c r="I10" s="6">
        <v>100.04342857142856</v>
      </c>
      <c r="J10" t="s">
        <v>8311</v>
      </c>
      <c r="K10" t="s">
        <v>8358</v>
      </c>
      <c r="M10" s="19" t="s">
        <v>8413</v>
      </c>
      <c r="N10" s="19">
        <v>3715</v>
      </c>
    </row>
    <row r="11" spans="1:18" x14ac:dyDescent="0.2">
      <c r="A11">
        <v>9</v>
      </c>
      <c r="B11">
        <v>1</v>
      </c>
      <c r="C11">
        <v>500</v>
      </c>
      <c r="D11" s="17">
        <v>30</v>
      </c>
      <c r="E11">
        <v>20</v>
      </c>
      <c r="F11" s="5">
        <v>31.499500000000001</v>
      </c>
      <c r="G11" s="9">
        <v>3</v>
      </c>
      <c r="H11">
        <v>4</v>
      </c>
      <c r="I11" s="6">
        <v>125.998</v>
      </c>
      <c r="J11" t="s">
        <v>8311</v>
      </c>
      <c r="K11" t="s">
        <v>8358</v>
      </c>
    </row>
    <row r="12" spans="1:18" ht="16" thickBot="1" x14ac:dyDescent="0.25">
      <c r="A12">
        <v>10</v>
      </c>
      <c r="B12">
        <v>1</v>
      </c>
      <c r="C12">
        <v>3000</v>
      </c>
      <c r="D12" s="17">
        <v>35</v>
      </c>
      <c r="E12">
        <v>19</v>
      </c>
      <c r="F12" s="5">
        <v>158.68421052631578</v>
      </c>
      <c r="G12" s="9">
        <v>5</v>
      </c>
      <c r="H12">
        <v>2</v>
      </c>
      <c r="I12" s="6">
        <v>100.49999999999999</v>
      </c>
      <c r="J12" t="s">
        <v>8311</v>
      </c>
      <c r="K12" t="s">
        <v>8358</v>
      </c>
      <c r="M12" t="s">
        <v>8414</v>
      </c>
    </row>
    <row r="13" spans="1:18" x14ac:dyDescent="0.2">
      <c r="A13">
        <v>11</v>
      </c>
      <c r="B13">
        <v>1</v>
      </c>
      <c r="C13">
        <v>5000</v>
      </c>
      <c r="D13" s="17">
        <v>31.346504629629631</v>
      </c>
      <c r="E13">
        <v>75</v>
      </c>
      <c r="F13" s="5">
        <v>80.333333333333329</v>
      </c>
      <c r="G13" s="9">
        <v>7</v>
      </c>
      <c r="H13">
        <v>4</v>
      </c>
      <c r="I13" s="6">
        <v>120.5</v>
      </c>
      <c r="J13" t="s">
        <v>8311</v>
      </c>
      <c r="K13" t="s">
        <v>8358</v>
      </c>
      <c r="M13" s="20"/>
      <c r="N13" s="20" t="s">
        <v>8419</v>
      </c>
      <c r="O13" s="20" t="s">
        <v>8420</v>
      </c>
      <c r="P13" s="20" t="s">
        <v>8421</v>
      </c>
      <c r="Q13" s="20" t="s">
        <v>8422</v>
      </c>
      <c r="R13" s="20" t="s">
        <v>8423</v>
      </c>
    </row>
    <row r="14" spans="1:18" x14ac:dyDescent="0.2">
      <c r="A14">
        <v>12</v>
      </c>
      <c r="B14">
        <v>1</v>
      </c>
      <c r="C14">
        <v>30000</v>
      </c>
      <c r="D14" s="17">
        <v>44.411747685185183</v>
      </c>
      <c r="E14">
        <v>827</v>
      </c>
      <c r="F14" s="5">
        <v>59.961305925030231</v>
      </c>
      <c r="G14" s="9">
        <v>6</v>
      </c>
      <c r="H14">
        <v>7</v>
      </c>
      <c r="I14" s="6">
        <v>165.29333333333335</v>
      </c>
      <c r="J14" t="s">
        <v>8311</v>
      </c>
      <c r="K14" t="s">
        <v>8358</v>
      </c>
      <c r="M14" s="18" t="s">
        <v>8415</v>
      </c>
      <c r="N14" s="18">
        <v>6</v>
      </c>
      <c r="O14" s="18">
        <v>52.935041954146755</v>
      </c>
      <c r="P14" s="18">
        <v>8.822506992357793</v>
      </c>
      <c r="Q14" s="18">
        <v>38.625768162757431</v>
      </c>
      <c r="R14" s="18">
        <v>9.2834046846651208E-46</v>
      </c>
    </row>
    <row r="15" spans="1:18" x14ac:dyDescent="0.2">
      <c r="A15">
        <v>13</v>
      </c>
      <c r="B15">
        <v>1</v>
      </c>
      <c r="C15">
        <v>3500</v>
      </c>
      <c r="D15" s="17">
        <v>36.174895833333331</v>
      </c>
      <c r="E15">
        <v>51</v>
      </c>
      <c r="F15" s="5">
        <v>109.78431372549019</v>
      </c>
      <c r="G15" s="9">
        <v>5</v>
      </c>
      <c r="H15">
        <v>3</v>
      </c>
      <c r="I15" s="6">
        <v>159.97142857142856</v>
      </c>
      <c r="J15" t="s">
        <v>8311</v>
      </c>
      <c r="K15" t="s">
        <v>8358</v>
      </c>
      <c r="M15" s="18" t="s">
        <v>8416</v>
      </c>
      <c r="N15" s="18">
        <v>3708</v>
      </c>
      <c r="O15" s="18">
        <v>846.94382749402666</v>
      </c>
      <c r="P15" s="18">
        <v>0.22840987796494786</v>
      </c>
      <c r="Q15" s="18"/>
      <c r="R15" s="18"/>
    </row>
    <row r="16" spans="1:18" ht="16" thickBot="1" x14ac:dyDescent="0.25">
      <c r="A16">
        <v>14</v>
      </c>
      <c r="B16">
        <v>1</v>
      </c>
      <c r="C16">
        <v>6000</v>
      </c>
      <c r="D16" s="17">
        <v>25.556157407407408</v>
      </c>
      <c r="E16">
        <v>41</v>
      </c>
      <c r="F16" s="5">
        <v>147.70731707317074</v>
      </c>
      <c r="G16" s="9">
        <v>6</v>
      </c>
      <c r="H16">
        <v>2</v>
      </c>
      <c r="I16" s="6">
        <v>100.93333333333334</v>
      </c>
      <c r="J16" t="s">
        <v>8311</v>
      </c>
      <c r="K16" t="s">
        <v>8358</v>
      </c>
      <c r="M16" s="19" t="s">
        <v>8417</v>
      </c>
      <c r="N16" s="19">
        <v>3714</v>
      </c>
      <c r="O16" s="19">
        <v>899.87886944817342</v>
      </c>
      <c r="P16" s="19"/>
      <c r="Q16" s="19"/>
      <c r="R16" s="19"/>
    </row>
    <row r="17" spans="1:21" ht="16" thickBot="1" x14ac:dyDescent="0.25">
      <c r="A17">
        <v>15</v>
      </c>
      <c r="B17">
        <v>1</v>
      </c>
      <c r="C17">
        <v>2000</v>
      </c>
      <c r="D17" s="17">
        <v>18.451180555555556</v>
      </c>
      <c r="E17">
        <v>98</v>
      </c>
      <c r="F17" s="5">
        <v>21.755102040816325</v>
      </c>
      <c r="G17" s="9">
        <v>9</v>
      </c>
      <c r="H17">
        <v>3</v>
      </c>
      <c r="I17" s="6">
        <v>106.60000000000001</v>
      </c>
      <c r="J17" t="s">
        <v>8311</v>
      </c>
      <c r="K17" t="s">
        <v>8358</v>
      </c>
    </row>
    <row r="18" spans="1:21" x14ac:dyDescent="0.2">
      <c r="A18">
        <v>16</v>
      </c>
      <c r="B18">
        <v>1</v>
      </c>
      <c r="C18">
        <v>12000</v>
      </c>
      <c r="D18" s="17">
        <v>45.432743055555555</v>
      </c>
      <c r="E18">
        <v>70</v>
      </c>
      <c r="F18" s="5">
        <v>171.84285714285716</v>
      </c>
      <c r="G18" s="9">
        <v>5</v>
      </c>
      <c r="H18">
        <v>4</v>
      </c>
      <c r="I18" s="6">
        <v>100.24166666666667</v>
      </c>
      <c r="J18" t="s">
        <v>8311</v>
      </c>
      <c r="K18" t="s">
        <v>8358</v>
      </c>
      <c r="M18" s="20"/>
      <c r="N18" s="20" t="s">
        <v>8424</v>
      </c>
      <c r="O18" s="20" t="s">
        <v>8412</v>
      </c>
      <c r="P18" s="20" t="s">
        <v>8425</v>
      </c>
      <c r="Q18" s="20" t="s">
        <v>8426</v>
      </c>
      <c r="R18" s="20" t="s">
        <v>8427</v>
      </c>
      <c r="S18" s="20" t="s">
        <v>8428</v>
      </c>
      <c r="T18" s="20" t="s">
        <v>8429</v>
      </c>
      <c r="U18" s="20" t="s">
        <v>8430</v>
      </c>
    </row>
    <row r="19" spans="1:21" x14ac:dyDescent="0.2">
      <c r="A19">
        <v>17</v>
      </c>
      <c r="B19">
        <v>1</v>
      </c>
      <c r="C19">
        <v>1500</v>
      </c>
      <c r="D19" s="17">
        <v>30.041666666666668</v>
      </c>
      <c r="E19">
        <v>36</v>
      </c>
      <c r="F19" s="5">
        <v>41.944444444444443</v>
      </c>
      <c r="G19" s="9">
        <v>10</v>
      </c>
      <c r="H19">
        <v>7</v>
      </c>
      <c r="I19" s="6">
        <v>100.66666666666666</v>
      </c>
      <c r="J19" t="s">
        <v>8311</v>
      </c>
      <c r="K19" t="s">
        <v>8358</v>
      </c>
      <c r="M19" s="18" t="s">
        <v>8418</v>
      </c>
      <c r="N19" s="18">
        <v>0.76779384316955324</v>
      </c>
      <c r="O19" s="18">
        <v>3.0836462149361255E-2</v>
      </c>
      <c r="P19" s="18">
        <v>24.898895322382412</v>
      </c>
      <c r="Q19" s="18">
        <v>1.136225481780361E-126</v>
      </c>
      <c r="R19" s="18">
        <v>0.70733575333716769</v>
      </c>
      <c r="S19" s="18">
        <v>0.82825193300193878</v>
      </c>
      <c r="T19" s="18">
        <v>0.70733575333716769</v>
      </c>
      <c r="U19" s="18">
        <v>0.82825193300193878</v>
      </c>
    </row>
    <row r="20" spans="1:21" x14ac:dyDescent="0.2">
      <c r="A20">
        <v>18</v>
      </c>
      <c r="B20">
        <v>1</v>
      </c>
      <c r="C20">
        <v>30000</v>
      </c>
      <c r="D20" s="17">
        <v>30</v>
      </c>
      <c r="E20">
        <v>342</v>
      </c>
      <c r="F20" s="5">
        <v>93.264122807017543</v>
      </c>
      <c r="G20" s="9">
        <v>8</v>
      </c>
      <c r="H20">
        <v>1</v>
      </c>
      <c r="I20" s="6">
        <v>106.32110000000002</v>
      </c>
      <c r="J20" t="s">
        <v>8311</v>
      </c>
      <c r="K20" t="s">
        <v>8358</v>
      </c>
      <c r="M20" s="18" t="s">
        <v>8216</v>
      </c>
      <c r="N20" s="18">
        <v>-1.6594993353909705E-7</v>
      </c>
      <c r="O20" s="18">
        <v>2.915805659889006E-8</v>
      </c>
      <c r="P20" s="18">
        <v>-5.6913921192338366</v>
      </c>
      <c r="Q20" s="25">
        <v>1.3577113132627709E-8</v>
      </c>
      <c r="R20" s="18">
        <v>-2.2311733480111224E-7</v>
      </c>
      <c r="S20" s="18">
        <v>-1.0878253227708187E-7</v>
      </c>
      <c r="T20" s="18">
        <v>-2.2311733480111224E-7</v>
      </c>
      <c r="U20" s="18">
        <v>-1.0878253227708187E-7</v>
      </c>
    </row>
    <row r="21" spans="1:21" x14ac:dyDescent="0.2">
      <c r="A21">
        <v>19</v>
      </c>
      <c r="B21">
        <v>1</v>
      </c>
      <c r="C21">
        <v>850</v>
      </c>
      <c r="D21" s="17">
        <v>30</v>
      </c>
      <c r="E21">
        <v>22</v>
      </c>
      <c r="F21" s="5">
        <v>56.136363636363633</v>
      </c>
      <c r="G21" s="9">
        <v>6</v>
      </c>
      <c r="H21">
        <v>6</v>
      </c>
      <c r="I21" s="6">
        <v>145.29411764705881</v>
      </c>
      <c r="J21" t="s">
        <v>8311</v>
      </c>
      <c r="K21" t="s">
        <v>8358</v>
      </c>
      <c r="M21" s="18" t="s">
        <v>8404</v>
      </c>
      <c r="N21" s="18">
        <v>-4.8430793590955746E-3</v>
      </c>
      <c r="O21" s="18">
        <v>6.4194315595185849E-4</v>
      </c>
      <c r="P21" s="18">
        <v>-7.5444053171878878</v>
      </c>
      <c r="Q21" s="25">
        <v>5.6830192858837802E-14</v>
      </c>
      <c r="R21" s="18">
        <v>-6.1016756533733372E-3</v>
      </c>
      <c r="S21" s="18">
        <v>-3.5844830648178124E-3</v>
      </c>
      <c r="T21" s="18">
        <v>-6.1016756533733372E-3</v>
      </c>
      <c r="U21" s="18">
        <v>-3.5844830648178124E-3</v>
      </c>
    </row>
    <row r="22" spans="1:21" x14ac:dyDescent="0.2">
      <c r="A22">
        <v>20</v>
      </c>
      <c r="B22">
        <v>1</v>
      </c>
      <c r="C22">
        <v>2000</v>
      </c>
      <c r="D22" s="17">
        <v>60</v>
      </c>
      <c r="E22">
        <v>25</v>
      </c>
      <c r="F22" s="5">
        <v>80.16</v>
      </c>
      <c r="G22" s="9">
        <v>7</v>
      </c>
      <c r="H22">
        <v>3</v>
      </c>
      <c r="I22" s="6">
        <v>100.2</v>
      </c>
      <c r="J22" t="s">
        <v>8311</v>
      </c>
      <c r="K22" t="s">
        <v>8358</v>
      </c>
      <c r="M22" s="18" t="s">
        <v>8262</v>
      </c>
      <c r="N22" s="18">
        <v>9.698671269997515E-5</v>
      </c>
      <c r="O22" s="18">
        <v>1.1997287564496318E-5</v>
      </c>
      <c r="P22" s="18">
        <v>8.084053347774109</v>
      </c>
      <c r="Q22" s="25">
        <v>8.4001309833469249E-16</v>
      </c>
      <c r="R22" s="18">
        <v>7.3464783180109496E-5</v>
      </c>
      <c r="S22" s="18">
        <v>1.205086422198408E-4</v>
      </c>
      <c r="T22" s="18">
        <v>7.3464783180109496E-5</v>
      </c>
      <c r="U22" s="18">
        <v>1.205086422198408E-4</v>
      </c>
    </row>
    <row r="23" spans="1:21" x14ac:dyDescent="0.2">
      <c r="A23">
        <v>21</v>
      </c>
      <c r="B23">
        <v>1</v>
      </c>
      <c r="C23">
        <v>18500</v>
      </c>
      <c r="D23" s="17">
        <v>30</v>
      </c>
      <c r="E23">
        <v>101</v>
      </c>
      <c r="F23" s="5">
        <v>199.9009900990099</v>
      </c>
      <c r="G23" s="9">
        <v>8</v>
      </c>
      <c r="H23">
        <v>3</v>
      </c>
      <c r="I23" s="6">
        <v>109.13513513513513</v>
      </c>
      <c r="J23" t="s">
        <v>8311</v>
      </c>
      <c r="K23" t="s">
        <v>8358</v>
      </c>
      <c r="M23" s="18" t="s">
        <v>8307</v>
      </c>
      <c r="N23" s="18">
        <v>4.4686683714564369E-4</v>
      </c>
      <c r="O23" s="18">
        <v>5.6882602024624957E-5</v>
      </c>
      <c r="P23" s="18">
        <v>7.8559492927589929</v>
      </c>
      <c r="Q23" s="25">
        <v>5.1568693220142071E-15</v>
      </c>
      <c r="R23" s="18">
        <v>3.3534258230579828E-4</v>
      </c>
      <c r="S23" s="18">
        <v>5.5839109198548909E-4</v>
      </c>
      <c r="T23" s="18">
        <v>3.3534258230579828E-4</v>
      </c>
      <c r="U23" s="18">
        <v>5.5839109198548909E-4</v>
      </c>
    </row>
    <row r="24" spans="1:21" x14ac:dyDescent="0.2">
      <c r="A24">
        <v>22</v>
      </c>
      <c r="B24">
        <v>1</v>
      </c>
      <c r="C24">
        <v>350</v>
      </c>
      <c r="D24" s="17">
        <v>15.421296296296298</v>
      </c>
      <c r="E24">
        <v>8</v>
      </c>
      <c r="F24" s="5">
        <v>51.25</v>
      </c>
      <c r="G24" s="9">
        <v>12</v>
      </c>
      <c r="H24">
        <v>2</v>
      </c>
      <c r="I24" s="6">
        <v>117.14285714285715</v>
      </c>
      <c r="J24" t="s">
        <v>8311</v>
      </c>
      <c r="K24" t="s">
        <v>8358</v>
      </c>
      <c r="M24" s="18" t="s">
        <v>8405</v>
      </c>
      <c r="N24" s="18">
        <v>-8.0015688710554974E-3</v>
      </c>
      <c r="O24" s="18">
        <v>2.3367315082781725E-3</v>
      </c>
      <c r="P24" s="18">
        <v>-3.4242568488116452</v>
      </c>
      <c r="Q24" s="25">
        <v>6.2317092907281189E-4</v>
      </c>
      <c r="R24" s="18">
        <v>-1.2582973921912601E-2</v>
      </c>
      <c r="S24" s="18">
        <v>-3.4201638201983939E-3</v>
      </c>
      <c r="T24" s="18">
        <v>-1.2582973921912601E-2</v>
      </c>
      <c r="U24" s="18">
        <v>-3.4201638201983939E-3</v>
      </c>
    </row>
    <row r="25" spans="1:21" ht="16" thickBot="1" x14ac:dyDescent="0.25">
      <c r="A25">
        <v>23</v>
      </c>
      <c r="B25">
        <v>1</v>
      </c>
      <c r="C25">
        <v>2000</v>
      </c>
      <c r="D25" s="17">
        <v>26.85994212962963</v>
      </c>
      <c r="E25">
        <v>23</v>
      </c>
      <c r="F25" s="5">
        <v>103.04347826086956</v>
      </c>
      <c r="G25" s="9">
        <v>4</v>
      </c>
      <c r="H25">
        <v>5</v>
      </c>
      <c r="I25" s="6">
        <v>118.5</v>
      </c>
      <c r="J25" t="s">
        <v>8311</v>
      </c>
      <c r="K25" t="s">
        <v>8358</v>
      </c>
      <c r="M25" s="19" t="s">
        <v>8406</v>
      </c>
      <c r="N25" s="19">
        <v>-3.2054493096579767E-3</v>
      </c>
      <c r="O25" s="19">
        <v>4.2945038714041015E-3</v>
      </c>
      <c r="P25" s="19">
        <v>-0.74640736290917464</v>
      </c>
      <c r="Q25" s="19">
        <v>0.45546869210845908</v>
      </c>
      <c r="R25" s="19">
        <v>-1.1625270610340322E-2</v>
      </c>
      <c r="S25" s="19">
        <v>5.2143719910243674E-3</v>
      </c>
      <c r="T25" s="19">
        <v>-1.1625270610340322E-2</v>
      </c>
      <c r="U25" s="19">
        <v>5.2143719910243674E-3</v>
      </c>
    </row>
    <row r="26" spans="1:21" x14ac:dyDescent="0.2">
      <c r="A26">
        <v>24</v>
      </c>
      <c r="B26">
        <v>1</v>
      </c>
      <c r="C26">
        <v>35000</v>
      </c>
      <c r="D26" s="17">
        <v>32.998576388888885</v>
      </c>
      <c r="E26">
        <v>574</v>
      </c>
      <c r="F26" s="5">
        <v>66.346149825783982</v>
      </c>
      <c r="G26" s="9">
        <v>8</v>
      </c>
      <c r="H26">
        <v>4</v>
      </c>
      <c r="I26" s="6">
        <v>108.80768571428572</v>
      </c>
      <c r="J26" t="s">
        <v>8311</v>
      </c>
      <c r="K26" t="s">
        <v>8358</v>
      </c>
    </row>
    <row r="27" spans="1:21" x14ac:dyDescent="0.2">
      <c r="A27">
        <v>25</v>
      </c>
      <c r="B27">
        <v>1</v>
      </c>
      <c r="C27">
        <v>600</v>
      </c>
      <c r="D27" s="17">
        <v>60</v>
      </c>
      <c r="E27">
        <v>14</v>
      </c>
      <c r="F27" s="5">
        <v>57.142857142857146</v>
      </c>
      <c r="G27" s="9">
        <v>11</v>
      </c>
      <c r="H27">
        <v>1</v>
      </c>
      <c r="I27" s="6">
        <v>133.33333333333331</v>
      </c>
      <c r="J27" t="s">
        <v>8311</v>
      </c>
      <c r="K27" t="s">
        <v>8358</v>
      </c>
    </row>
    <row r="28" spans="1:21" x14ac:dyDescent="0.2">
      <c r="A28">
        <v>26</v>
      </c>
      <c r="B28">
        <v>1</v>
      </c>
      <c r="C28">
        <v>1250</v>
      </c>
      <c r="D28" s="17">
        <v>40</v>
      </c>
      <c r="E28">
        <v>19</v>
      </c>
      <c r="F28" s="5">
        <v>102.10526315789474</v>
      </c>
      <c r="G28" s="9">
        <v>7</v>
      </c>
      <c r="H28">
        <v>2</v>
      </c>
      <c r="I28" s="6">
        <v>155.20000000000002</v>
      </c>
      <c r="J28" t="s">
        <v>8311</v>
      </c>
      <c r="K28" t="s">
        <v>8358</v>
      </c>
    </row>
    <row r="29" spans="1:21" x14ac:dyDescent="0.2">
      <c r="A29">
        <v>27</v>
      </c>
      <c r="B29">
        <v>1</v>
      </c>
      <c r="C29">
        <v>20000</v>
      </c>
      <c r="D29" s="17">
        <v>30.041666666666668</v>
      </c>
      <c r="E29">
        <v>150</v>
      </c>
      <c r="F29" s="5">
        <v>148.96666666666667</v>
      </c>
      <c r="G29" s="9">
        <v>10</v>
      </c>
      <c r="H29">
        <v>4</v>
      </c>
      <c r="I29" s="6">
        <v>111.72500000000001</v>
      </c>
      <c r="J29" t="s">
        <v>8311</v>
      </c>
      <c r="K29" t="s">
        <v>8358</v>
      </c>
      <c r="M29" t="s">
        <v>8446</v>
      </c>
    </row>
    <row r="30" spans="1:21" ht="16" thickBot="1" x14ac:dyDescent="0.25">
      <c r="A30">
        <v>28</v>
      </c>
      <c r="B30">
        <v>1</v>
      </c>
      <c r="C30">
        <v>12000</v>
      </c>
      <c r="D30" s="17">
        <v>30</v>
      </c>
      <c r="E30">
        <v>71</v>
      </c>
      <c r="F30" s="5">
        <v>169.6056338028169</v>
      </c>
      <c r="G30" s="9">
        <v>11</v>
      </c>
      <c r="H30">
        <v>1</v>
      </c>
      <c r="I30" s="6">
        <v>100.35000000000001</v>
      </c>
      <c r="J30" t="s">
        <v>8311</v>
      </c>
      <c r="K30" t="s">
        <v>8358</v>
      </c>
    </row>
    <row r="31" spans="1:21" x14ac:dyDescent="0.2">
      <c r="A31">
        <v>29</v>
      </c>
      <c r="B31">
        <v>1</v>
      </c>
      <c r="C31">
        <v>3000</v>
      </c>
      <c r="D31" s="17">
        <v>30</v>
      </c>
      <c r="E31">
        <v>117</v>
      </c>
      <c r="F31" s="5">
        <v>31.623931623931625</v>
      </c>
      <c r="G31" s="9">
        <v>6</v>
      </c>
      <c r="H31">
        <v>7</v>
      </c>
      <c r="I31" s="6">
        <v>123.33333333333334</v>
      </c>
      <c r="J31" t="s">
        <v>8311</v>
      </c>
      <c r="K31" t="s">
        <v>8358</v>
      </c>
      <c r="M31" s="20"/>
      <c r="N31" s="20" t="s">
        <v>8403</v>
      </c>
      <c r="O31" s="20" t="s">
        <v>8216</v>
      </c>
      <c r="P31" s="20" t="s">
        <v>8404</v>
      </c>
      <c r="Q31" s="20" t="s">
        <v>8262</v>
      </c>
      <c r="R31" s="20" t="s">
        <v>8307</v>
      </c>
      <c r="S31" s="20" t="s">
        <v>8405</v>
      </c>
      <c r="T31" s="20" t="s">
        <v>8406</v>
      </c>
      <c r="U31" s="20" t="s">
        <v>8306</v>
      </c>
    </row>
    <row r="32" spans="1:21" x14ac:dyDescent="0.2">
      <c r="A32">
        <v>30</v>
      </c>
      <c r="B32">
        <v>1</v>
      </c>
      <c r="C32">
        <v>4000</v>
      </c>
      <c r="D32" s="17">
        <v>30</v>
      </c>
      <c r="E32">
        <v>53</v>
      </c>
      <c r="F32" s="5">
        <v>76.45264150943396</v>
      </c>
      <c r="G32" s="9">
        <v>7</v>
      </c>
      <c r="H32">
        <v>1</v>
      </c>
      <c r="I32" s="6">
        <v>101.29975</v>
      </c>
      <c r="J32" t="s">
        <v>8311</v>
      </c>
      <c r="K32" t="s">
        <v>8358</v>
      </c>
      <c r="M32" s="18" t="s">
        <v>8403</v>
      </c>
      <c r="N32" s="22">
        <v>1</v>
      </c>
      <c r="O32" s="22"/>
      <c r="P32" s="22"/>
      <c r="Q32" s="22"/>
      <c r="R32" s="22"/>
      <c r="S32" s="22"/>
      <c r="T32" s="22"/>
      <c r="U32" s="22"/>
    </row>
    <row r="33" spans="1:21" x14ac:dyDescent="0.2">
      <c r="A33">
        <v>31</v>
      </c>
      <c r="B33">
        <v>1</v>
      </c>
      <c r="C33">
        <v>13</v>
      </c>
      <c r="D33" s="17">
        <v>18</v>
      </c>
      <c r="E33">
        <v>1</v>
      </c>
      <c r="F33" s="5">
        <v>13</v>
      </c>
      <c r="G33" s="9">
        <v>1</v>
      </c>
      <c r="H33">
        <v>4</v>
      </c>
      <c r="I33" s="6">
        <v>100</v>
      </c>
      <c r="J33" t="s">
        <v>8311</v>
      </c>
      <c r="K33" t="s">
        <v>8358</v>
      </c>
      <c r="M33" s="18" t="s">
        <v>8216</v>
      </c>
      <c r="N33" s="22">
        <v>-9.2374914061817387E-2</v>
      </c>
      <c r="O33" s="22">
        <v>1</v>
      </c>
      <c r="P33" s="22"/>
      <c r="Q33" s="22"/>
      <c r="R33" s="22"/>
      <c r="S33" s="22"/>
      <c r="T33" s="22"/>
      <c r="U33" s="22"/>
    </row>
    <row r="34" spans="1:21" x14ac:dyDescent="0.2">
      <c r="A34">
        <v>32</v>
      </c>
      <c r="B34">
        <v>1</v>
      </c>
      <c r="C34">
        <v>28450</v>
      </c>
      <c r="D34" s="17">
        <v>41.538460648148146</v>
      </c>
      <c r="E34">
        <v>89</v>
      </c>
      <c r="F34" s="5">
        <v>320.44943820224717</v>
      </c>
      <c r="G34" s="9">
        <v>4</v>
      </c>
      <c r="H34">
        <v>5</v>
      </c>
      <c r="I34" s="6">
        <v>100.24604569420035</v>
      </c>
      <c r="J34" t="s">
        <v>8311</v>
      </c>
      <c r="K34" t="s">
        <v>8358</v>
      </c>
      <c r="M34" s="18" t="s">
        <v>8404</v>
      </c>
      <c r="N34" s="22">
        <v>-0.12450510649625947</v>
      </c>
      <c r="O34" s="22">
        <v>7.0030469997609118E-2</v>
      </c>
      <c r="P34" s="22">
        <v>1</v>
      </c>
      <c r="Q34" s="22"/>
      <c r="R34" s="22"/>
      <c r="S34" s="22"/>
      <c r="T34" s="22"/>
      <c r="U34" s="22"/>
    </row>
    <row r="35" spans="1:21" x14ac:dyDescent="0.2">
      <c r="A35">
        <v>33</v>
      </c>
      <c r="B35">
        <v>1</v>
      </c>
      <c r="C35">
        <v>5250</v>
      </c>
      <c r="D35" s="17">
        <v>30.041666666666668</v>
      </c>
      <c r="E35">
        <v>64</v>
      </c>
      <c r="F35" s="5">
        <v>83.75</v>
      </c>
      <c r="G35" s="9">
        <v>10</v>
      </c>
      <c r="H35">
        <v>5</v>
      </c>
      <c r="I35" s="6">
        <v>102.0952380952381</v>
      </c>
      <c r="J35" t="s">
        <v>8311</v>
      </c>
      <c r="K35" t="s">
        <v>8358</v>
      </c>
      <c r="M35" s="18" t="s">
        <v>8262</v>
      </c>
      <c r="N35" s="22">
        <v>0.13288386848625441</v>
      </c>
      <c r="O35" s="22">
        <v>9.5319299579426607E-3</v>
      </c>
      <c r="P35" s="22">
        <v>-2.4217464850223723E-3</v>
      </c>
      <c r="Q35" s="22">
        <v>1</v>
      </c>
      <c r="R35" s="22"/>
      <c r="S35" s="22"/>
      <c r="T35" s="22"/>
      <c r="U35" s="22"/>
    </row>
    <row r="36" spans="1:21" x14ac:dyDescent="0.2">
      <c r="A36">
        <v>34</v>
      </c>
      <c r="B36">
        <v>1</v>
      </c>
      <c r="C36">
        <v>2600</v>
      </c>
      <c r="D36" s="17">
        <v>15</v>
      </c>
      <c r="E36">
        <v>68</v>
      </c>
      <c r="F36" s="5">
        <v>49.882352941176471</v>
      </c>
      <c r="G36" s="9">
        <v>7</v>
      </c>
      <c r="H36">
        <v>7</v>
      </c>
      <c r="I36" s="6">
        <v>130.46153846153845</v>
      </c>
      <c r="J36" t="s">
        <v>8311</v>
      </c>
      <c r="K36" t="s">
        <v>8358</v>
      </c>
      <c r="M36" s="18" t="s">
        <v>8307</v>
      </c>
      <c r="N36" s="22">
        <v>0.118694432271043</v>
      </c>
      <c r="O36" s="22">
        <v>5.6421575850089681E-2</v>
      </c>
      <c r="P36" s="22">
        <v>2.7013044275523628E-2</v>
      </c>
      <c r="Q36" s="22">
        <v>2.1760162832550091E-2</v>
      </c>
      <c r="R36" s="22">
        <v>1</v>
      </c>
      <c r="S36" s="22"/>
      <c r="T36" s="22"/>
      <c r="U36" s="22"/>
    </row>
    <row r="37" spans="1:21" x14ac:dyDescent="0.2">
      <c r="A37">
        <v>35</v>
      </c>
      <c r="B37">
        <v>1</v>
      </c>
      <c r="C37">
        <v>1000</v>
      </c>
      <c r="D37" s="17">
        <v>23.7081712962963</v>
      </c>
      <c r="E37">
        <v>28</v>
      </c>
      <c r="F37" s="5">
        <v>59.464285714285715</v>
      </c>
      <c r="G37" s="9">
        <v>4</v>
      </c>
      <c r="H37">
        <v>5</v>
      </c>
      <c r="I37" s="6">
        <v>166.5</v>
      </c>
      <c r="J37" t="s">
        <v>8311</v>
      </c>
      <c r="K37" t="s">
        <v>8358</v>
      </c>
      <c r="M37" s="18" t="s">
        <v>8405</v>
      </c>
      <c r="N37" s="22">
        <v>-5.6682781988648547E-2</v>
      </c>
      <c r="O37" s="22">
        <v>1.8015669293086383E-2</v>
      </c>
      <c r="P37" s="22">
        <v>8.678207268888875E-3</v>
      </c>
      <c r="Q37" s="22">
        <v>-2.2968058454170489E-2</v>
      </c>
      <c r="R37" s="22">
        <v>2.7384797634254002E-2</v>
      </c>
      <c r="S37" s="22">
        <v>1</v>
      </c>
      <c r="T37" s="22"/>
      <c r="U37" s="22"/>
    </row>
    <row r="38" spans="1:21" x14ac:dyDescent="0.2">
      <c r="A38">
        <v>36</v>
      </c>
      <c r="B38">
        <v>1</v>
      </c>
      <c r="C38">
        <v>6000</v>
      </c>
      <c r="D38" s="17">
        <v>29.958333333333332</v>
      </c>
      <c r="E38">
        <v>44</v>
      </c>
      <c r="F38" s="5">
        <v>193.84090909090909</v>
      </c>
      <c r="G38" s="9">
        <v>3</v>
      </c>
      <c r="H38">
        <v>3</v>
      </c>
      <c r="I38" s="6">
        <v>142.15</v>
      </c>
      <c r="J38" t="s">
        <v>8311</v>
      </c>
      <c r="K38" t="s">
        <v>8358</v>
      </c>
      <c r="M38" s="18" t="s">
        <v>8406</v>
      </c>
      <c r="N38" s="22">
        <v>-2.303423415139802E-2</v>
      </c>
      <c r="O38" s="22">
        <v>1.6567257685700793E-2</v>
      </c>
      <c r="P38" s="22">
        <v>1.5948515422700035E-2</v>
      </c>
      <c r="Q38" s="22">
        <v>-4.1758378212845837E-2</v>
      </c>
      <c r="R38" s="22">
        <v>-2.3228470080603116E-2</v>
      </c>
      <c r="S38" s="22">
        <v>-1.1119729215671876E-2</v>
      </c>
      <c r="T38" s="22">
        <v>1</v>
      </c>
      <c r="U38" s="22"/>
    </row>
    <row r="39" spans="1:21" ht="16" thickBot="1" x14ac:dyDescent="0.25">
      <c r="A39">
        <v>37</v>
      </c>
      <c r="B39">
        <v>1</v>
      </c>
      <c r="C39">
        <v>22000</v>
      </c>
      <c r="D39" s="17">
        <v>30</v>
      </c>
      <c r="E39">
        <v>253</v>
      </c>
      <c r="F39" s="5">
        <v>159.51383399209487</v>
      </c>
      <c r="G39" s="9">
        <v>1</v>
      </c>
      <c r="H39">
        <v>3</v>
      </c>
      <c r="I39" s="6">
        <v>183.44090909090909</v>
      </c>
      <c r="J39" t="s">
        <v>8311</v>
      </c>
      <c r="K39" t="s">
        <v>8358</v>
      </c>
      <c r="M39" s="19" t="s">
        <v>8306</v>
      </c>
      <c r="N39" s="24">
        <v>2.137232340890953E-2</v>
      </c>
      <c r="O39" s="24">
        <v>-2.8265583970960343E-3</v>
      </c>
      <c r="P39" s="24">
        <v>-1.7969591500714328E-2</v>
      </c>
      <c r="Q39" s="24">
        <v>2.4232318066469093E-2</v>
      </c>
      <c r="R39" s="24">
        <v>2.7583503060302165E-3</v>
      </c>
      <c r="S39" s="24">
        <v>6.5670676047315758E-3</v>
      </c>
      <c r="T39" s="24">
        <v>-2.1978968891775905E-2</v>
      </c>
      <c r="U39" s="24">
        <v>1</v>
      </c>
    </row>
    <row r="40" spans="1:21" x14ac:dyDescent="0.2">
      <c r="A40">
        <v>38</v>
      </c>
      <c r="B40">
        <v>1</v>
      </c>
      <c r="C40">
        <v>2500</v>
      </c>
      <c r="D40" s="17">
        <v>30</v>
      </c>
      <c r="E40">
        <v>66</v>
      </c>
      <c r="F40" s="5">
        <v>41.68181818181818</v>
      </c>
      <c r="G40" s="9">
        <v>4</v>
      </c>
      <c r="H40">
        <v>3</v>
      </c>
      <c r="I40" s="6">
        <v>110.04</v>
      </c>
      <c r="J40" t="s">
        <v>8311</v>
      </c>
      <c r="K40" t="s">
        <v>8358</v>
      </c>
    </row>
    <row r="41" spans="1:21" x14ac:dyDescent="0.2">
      <c r="A41">
        <v>39</v>
      </c>
      <c r="B41">
        <v>1</v>
      </c>
      <c r="C41">
        <v>25000</v>
      </c>
      <c r="D41" s="17">
        <v>30.91055555555555</v>
      </c>
      <c r="E41">
        <v>217</v>
      </c>
      <c r="F41" s="5">
        <v>150.89861751152074</v>
      </c>
      <c r="G41" s="9">
        <v>4</v>
      </c>
      <c r="H41">
        <v>4</v>
      </c>
      <c r="I41" s="6">
        <v>130.98000000000002</v>
      </c>
      <c r="J41" t="s">
        <v>8311</v>
      </c>
      <c r="K41" t="s">
        <v>8358</v>
      </c>
    </row>
    <row r="42" spans="1:21" x14ac:dyDescent="0.2">
      <c r="A42">
        <v>40</v>
      </c>
      <c r="B42">
        <v>1</v>
      </c>
      <c r="C42">
        <v>2000</v>
      </c>
      <c r="D42" s="17">
        <v>19.952685185185185</v>
      </c>
      <c r="E42">
        <v>16</v>
      </c>
      <c r="F42" s="5">
        <v>126.6875</v>
      </c>
      <c r="G42" s="9">
        <v>5</v>
      </c>
      <c r="H42">
        <v>4</v>
      </c>
      <c r="I42" s="6">
        <v>101.35000000000001</v>
      </c>
      <c r="J42" t="s">
        <v>8311</v>
      </c>
      <c r="K42" t="s">
        <v>8358</v>
      </c>
    </row>
    <row r="43" spans="1:21" x14ac:dyDescent="0.2">
      <c r="A43">
        <v>41</v>
      </c>
      <c r="B43">
        <v>1</v>
      </c>
      <c r="C43">
        <v>2000</v>
      </c>
      <c r="D43" s="17">
        <v>30</v>
      </c>
      <c r="E43">
        <v>19</v>
      </c>
      <c r="F43" s="5">
        <v>105.26315789473684</v>
      </c>
      <c r="G43" s="9">
        <v>9</v>
      </c>
      <c r="H43">
        <v>5</v>
      </c>
      <c r="I43" s="6">
        <v>100</v>
      </c>
      <c r="J43" t="s">
        <v>8311</v>
      </c>
      <c r="K43" t="s">
        <v>8358</v>
      </c>
      <c r="M43" t="s">
        <v>8447</v>
      </c>
    </row>
    <row r="44" spans="1:21" ht="16" thickBot="1" x14ac:dyDescent="0.25">
      <c r="A44">
        <v>42</v>
      </c>
      <c r="B44">
        <v>1</v>
      </c>
      <c r="C44">
        <v>14000</v>
      </c>
      <c r="D44" s="17">
        <v>30</v>
      </c>
      <c r="E44">
        <v>169</v>
      </c>
      <c r="F44" s="5">
        <v>117.51479289940828</v>
      </c>
      <c r="G44" s="9">
        <v>11</v>
      </c>
      <c r="H44">
        <v>5</v>
      </c>
      <c r="I44" s="6">
        <v>141.85714285714286</v>
      </c>
      <c r="J44" t="s">
        <v>8311</v>
      </c>
      <c r="K44" t="s">
        <v>8358</v>
      </c>
    </row>
    <row r="45" spans="1:21" x14ac:dyDescent="0.2">
      <c r="A45">
        <v>43</v>
      </c>
      <c r="B45">
        <v>1</v>
      </c>
      <c r="C45">
        <v>10000</v>
      </c>
      <c r="D45" s="17">
        <v>30.209652777777777</v>
      </c>
      <c r="E45">
        <v>263</v>
      </c>
      <c r="F45" s="5">
        <v>117.36121673003802</v>
      </c>
      <c r="G45" s="9">
        <v>6</v>
      </c>
      <c r="H45">
        <v>4</v>
      </c>
      <c r="I45" s="6">
        <v>308.65999999999997</v>
      </c>
      <c r="J45" t="s">
        <v>8311</v>
      </c>
      <c r="K45" t="s">
        <v>8358</v>
      </c>
      <c r="M45" s="20"/>
      <c r="N45" s="20" t="s">
        <v>8403</v>
      </c>
      <c r="O45" s="20" t="s">
        <v>8216</v>
      </c>
      <c r="P45" s="20" t="s">
        <v>8404</v>
      </c>
      <c r="Q45" s="20" t="s">
        <v>8262</v>
      </c>
      <c r="R45" s="20" t="s">
        <v>8307</v>
      </c>
      <c r="S45" s="20" t="s">
        <v>8405</v>
      </c>
      <c r="T45" s="20" t="s">
        <v>8406</v>
      </c>
    </row>
    <row r="46" spans="1:21" x14ac:dyDescent="0.2">
      <c r="A46">
        <v>44</v>
      </c>
      <c r="B46">
        <v>1</v>
      </c>
      <c r="C46">
        <v>2000</v>
      </c>
      <c r="D46" s="17">
        <v>45</v>
      </c>
      <c r="E46">
        <v>15</v>
      </c>
      <c r="F46" s="5">
        <v>133.33333333333334</v>
      </c>
      <c r="G46" s="9">
        <v>8</v>
      </c>
      <c r="H46">
        <v>5</v>
      </c>
      <c r="I46" s="6">
        <v>100</v>
      </c>
      <c r="J46" t="s">
        <v>8311</v>
      </c>
      <c r="K46" t="s">
        <v>8358</v>
      </c>
      <c r="M46" s="18"/>
      <c r="N46" s="18"/>
      <c r="O46" s="18"/>
      <c r="P46" s="18"/>
      <c r="Q46" s="18"/>
      <c r="R46" s="18"/>
      <c r="S46" s="18"/>
      <c r="T46" s="18"/>
    </row>
    <row r="47" spans="1:21" x14ac:dyDescent="0.2">
      <c r="A47">
        <v>45</v>
      </c>
      <c r="B47">
        <v>1</v>
      </c>
      <c r="C47">
        <v>5000</v>
      </c>
      <c r="D47" s="17">
        <v>30</v>
      </c>
      <c r="E47">
        <v>61</v>
      </c>
      <c r="F47" s="5">
        <v>98.360655737704917</v>
      </c>
      <c r="G47" s="9">
        <v>3</v>
      </c>
      <c r="H47">
        <v>1</v>
      </c>
      <c r="I47" s="6">
        <v>120</v>
      </c>
      <c r="J47" t="s">
        <v>8311</v>
      </c>
      <c r="K47" t="s">
        <v>8358</v>
      </c>
      <c r="M47" s="18" t="s">
        <v>8433</v>
      </c>
      <c r="N47" s="22">
        <v>0.58815612382234184</v>
      </c>
      <c r="O47" s="22">
        <v>30743.107082099596</v>
      </c>
      <c r="P47" s="22">
        <v>33.157411476247503</v>
      </c>
      <c r="Q47" s="22">
        <v>121.64602960969044</v>
      </c>
      <c r="R47" s="22">
        <v>79.929537141633787</v>
      </c>
      <c r="S47" s="22">
        <v>6.3345895020188427</v>
      </c>
      <c r="T47" s="22">
        <v>3.3633916554508749</v>
      </c>
    </row>
    <row r="48" spans="1:21" x14ac:dyDescent="0.2">
      <c r="A48">
        <v>46</v>
      </c>
      <c r="B48">
        <v>1</v>
      </c>
      <c r="C48">
        <v>8400</v>
      </c>
      <c r="D48" s="17">
        <v>30</v>
      </c>
      <c r="E48">
        <v>45</v>
      </c>
      <c r="F48" s="5">
        <v>194.44444444444446</v>
      </c>
      <c r="G48" s="9">
        <v>11</v>
      </c>
      <c r="H48">
        <v>7</v>
      </c>
      <c r="I48" s="6">
        <v>104.16666666666667</v>
      </c>
      <c r="J48" t="s">
        <v>8311</v>
      </c>
      <c r="K48" t="s">
        <v>8358</v>
      </c>
      <c r="M48" s="18" t="s">
        <v>8412</v>
      </c>
      <c r="N48" s="22">
        <v>8.0759136791778898E-3</v>
      </c>
      <c r="O48" s="22">
        <v>4431.5415031069642</v>
      </c>
      <c r="P48" s="22">
        <v>0.20100568003878153</v>
      </c>
      <c r="Q48" s="22">
        <v>10.73973892852489</v>
      </c>
      <c r="R48" s="22">
        <v>2.2680854829470363</v>
      </c>
      <c r="S48" s="22">
        <v>5.5110342378791366E-2</v>
      </c>
      <c r="T48" s="22">
        <v>3.000442349762248E-2</v>
      </c>
    </row>
    <row r="49" spans="1:20" x14ac:dyDescent="0.2">
      <c r="A49">
        <v>47</v>
      </c>
      <c r="B49">
        <v>1</v>
      </c>
      <c r="C49">
        <v>5000</v>
      </c>
      <c r="D49" s="17">
        <v>60.041666666666664</v>
      </c>
      <c r="E49">
        <v>70</v>
      </c>
      <c r="F49" s="5">
        <v>76.865000000000009</v>
      </c>
      <c r="G49" s="9">
        <v>10</v>
      </c>
      <c r="H49">
        <v>1</v>
      </c>
      <c r="I49" s="6">
        <v>107.61100000000002</v>
      </c>
      <c r="J49" t="s">
        <v>8311</v>
      </c>
      <c r="K49" t="s">
        <v>8358</v>
      </c>
      <c r="M49" s="18" t="s">
        <v>8434</v>
      </c>
      <c r="N49" s="18">
        <v>1</v>
      </c>
      <c r="O49" s="18">
        <v>5000</v>
      </c>
      <c r="P49" s="18">
        <v>30</v>
      </c>
      <c r="Q49" s="18">
        <v>28</v>
      </c>
      <c r="R49" s="18">
        <v>53.339999999999996</v>
      </c>
      <c r="S49" s="18">
        <v>6</v>
      </c>
      <c r="T49" s="18">
        <v>3</v>
      </c>
    </row>
    <row r="50" spans="1:20" x14ac:dyDescent="0.2">
      <c r="A50">
        <v>48</v>
      </c>
      <c r="B50">
        <v>1</v>
      </c>
      <c r="C50">
        <v>2000</v>
      </c>
      <c r="D50" s="17">
        <v>30.983101851851853</v>
      </c>
      <c r="E50">
        <v>38</v>
      </c>
      <c r="F50" s="5">
        <v>56.815789473684212</v>
      </c>
      <c r="G50" s="9">
        <v>1</v>
      </c>
      <c r="H50">
        <v>4</v>
      </c>
      <c r="I50" s="6">
        <v>107.94999999999999</v>
      </c>
      <c r="J50" t="s">
        <v>8311</v>
      </c>
      <c r="K50" t="s">
        <v>8358</v>
      </c>
      <c r="M50" s="18" t="s">
        <v>8435</v>
      </c>
      <c r="N50" s="18">
        <v>1</v>
      </c>
      <c r="O50" s="18">
        <v>5000</v>
      </c>
      <c r="P50" s="18">
        <v>30</v>
      </c>
      <c r="Q50" s="18">
        <v>0</v>
      </c>
      <c r="R50" s="18">
        <v>0</v>
      </c>
      <c r="S50" s="18">
        <v>6</v>
      </c>
      <c r="T50" s="18">
        <v>2</v>
      </c>
    </row>
    <row r="51" spans="1:20" x14ac:dyDescent="0.2">
      <c r="A51">
        <v>49</v>
      </c>
      <c r="B51">
        <v>1</v>
      </c>
      <c r="C51">
        <v>12000</v>
      </c>
      <c r="D51" s="17">
        <v>30</v>
      </c>
      <c r="E51">
        <v>87</v>
      </c>
      <c r="F51" s="5">
        <v>137.93103448275863</v>
      </c>
      <c r="G51" s="9">
        <v>9</v>
      </c>
      <c r="H51">
        <v>3</v>
      </c>
      <c r="I51" s="6">
        <v>100</v>
      </c>
      <c r="J51" t="s">
        <v>8311</v>
      </c>
      <c r="K51" t="s">
        <v>8358</v>
      </c>
      <c r="M51" s="18" t="s">
        <v>8436</v>
      </c>
      <c r="N51" s="22">
        <v>0.49223339810944711</v>
      </c>
      <c r="O51" s="22">
        <v>270105.99909723713</v>
      </c>
      <c r="P51" s="22">
        <v>12.251456968874109</v>
      </c>
      <c r="Q51" s="22">
        <v>654.59567766631562</v>
      </c>
      <c r="R51" s="22">
        <v>138.24162426998305</v>
      </c>
      <c r="S51" s="22">
        <v>3.3590194469301249</v>
      </c>
      <c r="T51" s="22">
        <v>1.8287936106386327</v>
      </c>
    </row>
    <row r="52" spans="1:20" x14ac:dyDescent="0.2">
      <c r="A52">
        <v>50</v>
      </c>
      <c r="B52">
        <v>1</v>
      </c>
      <c r="C52">
        <v>600</v>
      </c>
      <c r="D52" s="17">
        <v>38.955347222222223</v>
      </c>
      <c r="E52">
        <v>22</v>
      </c>
      <c r="F52" s="5">
        <v>27.272727272727273</v>
      </c>
      <c r="G52" s="9">
        <v>12</v>
      </c>
      <c r="H52">
        <v>1</v>
      </c>
      <c r="I52" s="6">
        <v>100</v>
      </c>
      <c r="J52" t="s">
        <v>8311</v>
      </c>
      <c r="K52" t="s">
        <v>8358</v>
      </c>
      <c r="M52" s="18" t="s">
        <v>8437</v>
      </c>
      <c r="N52" s="22">
        <v>0.24229371821437345</v>
      </c>
      <c r="O52" s="23">
        <v>72957250748.316681</v>
      </c>
      <c r="P52" s="22">
        <v>150.09819786017397</v>
      </c>
      <c r="Q52" s="22">
        <v>428495.50121942296</v>
      </c>
      <c r="R52" s="22">
        <v>19110.746680803164</v>
      </c>
      <c r="S52" s="22">
        <v>11.283011644854762</v>
      </c>
      <c r="T52" s="22">
        <v>3.3444860703126866</v>
      </c>
    </row>
    <row r="53" spans="1:20" x14ac:dyDescent="0.2">
      <c r="A53">
        <v>51</v>
      </c>
      <c r="B53">
        <v>1</v>
      </c>
      <c r="C53">
        <v>11000</v>
      </c>
      <c r="D53" s="17">
        <v>30</v>
      </c>
      <c r="E53">
        <v>119</v>
      </c>
      <c r="F53" s="5">
        <v>118.33613445378151</v>
      </c>
      <c r="G53" s="9">
        <v>7</v>
      </c>
      <c r="H53">
        <v>6</v>
      </c>
      <c r="I53" s="6">
        <v>128.0181818181818</v>
      </c>
      <c r="J53" t="s">
        <v>8311</v>
      </c>
      <c r="K53" t="s">
        <v>8358</v>
      </c>
      <c r="M53" s="18" t="s">
        <v>8438</v>
      </c>
      <c r="N53" s="22">
        <v>-1.8725712872697329</v>
      </c>
      <c r="O53" s="22">
        <v>807.24333691249228</v>
      </c>
      <c r="P53" s="22">
        <v>1.521159618078749</v>
      </c>
      <c r="Q53" s="22">
        <v>962.7508363058746</v>
      </c>
      <c r="R53" s="22">
        <v>183.75324494360945</v>
      </c>
      <c r="S53" s="22">
        <v>-1.149030325496329</v>
      </c>
      <c r="T53" s="22">
        <v>-0.85703326558913417</v>
      </c>
    </row>
    <row r="54" spans="1:20" x14ac:dyDescent="0.2">
      <c r="A54">
        <v>52</v>
      </c>
      <c r="B54">
        <v>1</v>
      </c>
      <c r="C54">
        <v>10000</v>
      </c>
      <c r="D54" s="17">
        <v>30</v>
      </c>
      <c r="E54">
        <v>52</v>
      </c>
      <c r="F54" s="5">
        <v>223.48076923076923</v>
      </c>
      <c r="G54" s="9">
        <v>6</v>
      </c>
      <c r="H54">
        <v>2</v>
      </c>
      <c r="I54" s="6">
        <v>116.21</v>
      </c>
      <c r="J54" t="s">
        <v>8311</v>
      </c>
      <c r="K54" t="s">
        <v>8358</v>
      </c>
      <c r="M54" s="18" t="s">
        <v>8439</v>
      </c>
      <c r="N54" s="22">
        <v>-0.35838124467103938</v>
      </c>
      <c r="O54" s="22">
        <v>26.237810687858712</v>
      </c>
      <c r="P54" s="22">
        <v>1.0459017858257726</v>
      </c>
      <c r="Q54" s="22">
        <v>27.343650225624359</v>
      </c>
      <c r="R54" s="22">
        <v>10.902151949885448</v>
      </c>
      <c r="S54" s="22">
        <v>2.740050968554868E-2</v>
      </c>
      <c r="T54" s="22">
        <v>0.41315234740359025</v>
      </c>
    </row>
    <row r="55" spans="1:20" x14ac:dyDescent="0.2">
      <c r="A55">
        <v>53</v>
      </c>
      <c r="B55">
        <v>1</v>
      </c>
      <c r="C55">
        <v>3000</v>
      </c>
      <c r="D55" s="17">
        <v>14.367534722222222</v>
      </c>
      <c r="E55">
        <v>117</v>
      </c>
      <c r="F55" s="5">
        <v>28.111111111111111</v>
      </c>
      <c r="G55" s="9">
        <v>3</v>
      </c>
      <c r="H55">
        <v>5</v>
      </c>
      <c r="I55" s="6">
        <v>109.63333333333334</v>
      </c>
      <c r="J55" t="s">
        <v>8311</v>
      </c>
      <c r="K55" t="s">
        <v>8358</v>
      </c>
      <c r="M55" s="18" t="s">
        <v>8440</v>
      </c>
      <c r="N55" s="18">
        <v>1</v>
      </c>
      <c r="O55" s="18">
        <v>9999999</v>
      </c>
      <c r="P55" s="22">
        <v>88.680462962962963</v>
      </c>
      <c r="Q55" s="18">
        <v>26457</v>
      </c>
      <c r="R55" s="18">
        <v>3000</v>
      </c>
      <c r="S55" s="18">
        <v>11</v>
      </c>
      <c r="T55" s="18">
        <v>6</v>
      </c>
    </row>
    <row r="56" spans="1:20" x14ac:dyDescent="0.2">
      <c r="A56">
        <v>54</v>
      </c>
      <c r="B56">
        <v>1</v>
      </c>
      <c r="C56">
        <v>10000</v>
      </c>
      <c r="D56" s="17">
        <v>30</v>
      </c>
      <c r="E56">
        <v>52</v>
      </c>
      <c r="F56" s="5">
        <v>194.23076923076923</v>
      </c>
      <c r="G56" s="9">
        <v>11</v>
      </c>
      <c r="H56">
        <v>3</v>
      </c>
      <c r="I56" s="6">
        <v>101</v>
      </c>
      <c r="J56" t="s">
        <v>8311</v>
      </c>
      <c r="K56" t="s">
        <v>8358</v>
      </c>
      <c r="M56" s="18" t="s">
        <v>8441</v>
      </c>
      <c r="N56" s="18">
        <v>0</v>
      </c>
      <c r="O56" s="18">
        <v>1</v>
      </c>
      <c r="P56" s="22">
        <v>1.3195370370370372</v>
      </c>
      <c r="Q56" s="18">
        <v>0</v>
      </c>
      <c r="R56" s="18">
        <v>0</v>
      </c>
      <c r="S56" s="18">
        <v>1</v>
      </c>
      <c r="T56" s="18">
        <v>1</v>
      </c>
    </row>
    <row r="57" spans="1:20" x14ac:dyDescent="0.2">
      <c r="A57">
        <v>55</v>
      </c>
      <c r="B57">
        <v>1</v>
      </c>
      <c r="C57">
        <v>8600</v>
      </c>
      <c r="D57" s="17">
        <v>21</v>
      </c>
      <c r="E57">
        <v>86</v>
      </c>
      <c r="F57" s="5">
        <v>128.95348837209303</v>
      </c>
      <c r="G57" s="9">
        <v>5</v>
      </c>
      <c r="H57">
        <v>5</v>
      </c>
      <c r="I57" s="6">
        <v>128.95348837209301</v>
      </c>
      <c r="J57" t="s">
        <v>8311</v>
      </c>
      <c r="K57" t="s">
        <v>8358</v>
      </c>
      <c r="M57" s="18" t="s">
        <v>8442</v>
      </c>
      <c r="N57" s="18">
        <v>1</v>
      </c>
      <c r="O57" s="18">
        <v>10000000</v>
      </c>
      <c r="P57" s="18">
        <v>90</v>
      </c>
      <c r="Q57" s="18">
        <v>26457</v>
      </c>
      <c r="R57" s="18">
        <v>3000</v>
      </c>
      <c r="S57" s="18">
        <v>12</v>
      </c>
      <c r="T57" s="18">
        <v>7</v>
      </c>
    </row>
    <row r="58" spans="1:20" x14ac:dyDescent="0.2">
      <c r="A58">
        <v>56</v>
      </c>
      <c r="B58">
        <v>1</v>
      </c>
      <c r="C58">
        <v>8000</v>
      </c>
      <c r="D58" s="17">
        <v>14.117777777777777</v>
      </c>
      <c r="E58">
        <v>174</v>
      </c>
      <c r="F58" s="5">
        <v>49.316091954022987</v>
      </c>
      <c r="G58" s="9">
        <v>5</v>
      </c>
      <c r="H58">
        <v>1</v>
      </c>
      <c r="I58" s="6">
        <v>107.26249999999999</v>
      </c>
      <c r="J58" t="s">
        <v>8311</v>
      </c>
      <c r="K58" t="s">
        <v>8358</v>
      </c>
      <c r="M58" s="18" t="s">
        <v>8432</v>
      </c>
      <c r="N58" s="18">
        <v>2185</v>
      </c>
      <c r="O58" s="23">
        <v>114210642.81</v>
      </c>
      <c r="P58" s="23">
        <v>123179.78363425948</v>
      </c>
      <c r="Q58" s="18">
        <v>451915</v>
      </c>
      <c r="R58" s="23">
        <v>296938.23048116954</v>
      </c>
      <c r="S58" s="18">
        <v>23533</v>
      </c>
      <c r="T58" s="18">
        <v>12495</v>
      </c>
    </row>
    <row r="59" spans="1:20" x14ac:dyDescent="0.2">
      <c r="A59">
        <v>57</v>
      </c>
      <c r="B59">
        <v>1</v>
      </c>
      <c r="C59">
        <v>15000</v>
      </c>
      <c r="D59" s="17">
        <v>30</v>
      </c>
      <c r="E59">
        <v>69</v>
      </c>
      <c r="F59" s="5">
        <v>221.52173913043478</v>
      </c>
      <c r="G59" s="9">
        <v>3</v>
      </c>
      <c r="H59">
        <v>4</v>
      </c>
      <c r="I59" s="6">
        <v>101.89999999999999</v>
      </c>
      <c r="J59" t="s">
        <v>8311</v>
      </c>
      <c r="K59" t="s">
        <v>8358</v>
      </c>
      <c r="M59" s="18" t="s">
        <v>8431</v>
      </c>
      <c r="N59" s="18">
        <v>3715</v>
      </c>
      <c r="O59" s="18">
        <v>3715</v>
      </c>
      <c r="P59" s="18">
        <v>3715</v>
      </c>
      <c r="Q59" s="18">
        <v>3715</v>
      </c>
      <c r="R59" s="18">
        <v>3715</v>
      </c>
      <c r="S59" s="18">
        <v>3715</v>
      </c>
      <c r="T59" s="18">
        <v>3715</v>
      </c>
    </row>
    <row r="60" spans="1:20" x14ac:dyDescent="0.2">
      <c r="A60">
        <v>58</v>
      </c>
      <c r="B60">
        <v>1</v>
      </c>
      <c r="C60">
        <v>10000</v>
      </c>
      <c r="D60" s="17">
        <v>30.041666666666668</v>
      </c>
      <c r="E60">
        <v>75</v>
      </c>
      <c r="F60" s="5">
        <v>137.21333333333334</v>
      </c>
      <c r="G60" s="9">
        <v>10</v>
      </c>
      <c r="H60">
        <v>1</v>
      </c>
      <c r="I60" s="6">
        <v>102.91</v>
      </c>
      <c r="J60" t="s">
        <v>8311</v>
      </c>
      <c r="K60" t="s">
        <v>8358</v>
      </c>
      <c r="M60" s="18" t="s">
        <v>8443</v>
      </c>
      <c r="N60" s="18">
        <v>1</v>
      </c>
      <c r="O60" s="18">
        <v>10000000</v>
      </c>
      <c r="P60" s="18">
        <v>90</v>
      </c>
      <c r="Q60" s="18">
        <v>26457</v>
      </c>
      <c r="R60" s="18">
        <v>3000</v>
      </c>
      <c r="S60" s="18">
        <v>12</v>
      </c>
      <c r="T60" s="18">
        <v>7</v>
      </c>
    </row>
    <row r="61" spans="1:20" x14ac:dyDescent="0.2">
      <c r="A61">
        <v>59</v>
      </c>
      <c r="B61">
        <v>1</v>
      </c>
      <c r="C61">
        <v>20000</v>
      </c>
      <c r="D61" s="17">
        <v>31.639166666666668</v>
      </c>
      <c r="E61">
        <v>33</v>
      </c>
      <c r="F61" s="5">
        <v>606.82242424242418</v>
      </c>
      <c r="G61" s="9">
        <v>8</v>
      </c>
      <c r="H61">
        <v>4</v>
      </c>
      <c r="I61" s="6">
        <v>100.12570000000001</v>
      </c>
      <c r="J61" t="s">
        <v>8311</v>
      </c>
      <c r="K61" t="s">
        <v>8358</v>
      </c>
      <c r="M61" s="18" t="s">
        <v>8444</v>
      </c>
      <c r="N61" s="18">
        <v>0</v>
      </c>
      <c r="O61" s="18">
        <v>1</v>
      </c>
      <c r="P61" s="18">
        <v>1.3195370370370372</v>
      </c>
      <c r="Q61" s="18">
        <v>0</v>
      </c>
      <c r="R61" s="18">
        <v>0</v>
      </c>
      <c r="S61" s="18">
        <v>1</v>
      </c>
      <c r="T61" s="18">
        <v>1</v>
      </c>
    </row>
    <row r="62" spans="1:20" ht="16" thickBot="1" x14ac:dyDescent="0.25">
      <c r="A62">
        <v>60</v>
      </c>
      <c r="B62">
        <v>1</v>
      </c>
      <c r="C62">
        <v>4500</v>
      </c>
      <c r="D62" s="17">
        <v>19.098182870370373</v>
      </c>
      <c r="E62">
        <v>108</v>
      </c>
      <c r="F62" s="5">
        <v>43.040092592592593</v>
      </c>
      <c r="G62" s="9">
        <v>3</v>
      </c>
      <c r="H62">
        <v>1</v>
      </c>
      <c r="I62" s="6">
        <v>103.29622222222221</v>
      </c>
      <c r="J62" t="s">
        <v>8311</v>
      </c>
      <c r="K62" t="s">
        <v>8353</v>
      </c>
      <c r="M62" s="19" t="s">
        <v>8445</v>
      </c>
      <c r="N62" s="19">
        <v>1.5833659995597042E-2</v>
      </c>
      <c r="O62" s="19">
        <v>8688.493241016864</v>
      </c>
      <c r="P62" s="19">
        <v>0.39409232457791959</v>
      </c>
      <c r="Q62" s="19">
        <v>21.056363575824086</v>
      </c>
      <c r="R62" s="19">
        <v>4.4468150359909071</v>
      </c>
      <c r="S62" s="19">
        <v>0.10804949856219288</v>
      </c>
      <c r="T62" s="19">
        <v>5.8826760524961309E-2</v>
      </c>
    </row>
    <row r="63" spans="1:20" x14ac:dyDescent="0.2">
      <c r="A63">
        <v>61</v>
      </c>
      <c r="B63">
        <v>1</v>
      </c>
      <c r="C63">
        <v>5000</v>
      </c>
      <c r="D63" s="17">
        <v>22</v>
      </c>
      <c r="E63">
        <v>23</v>
      </c>
      <c r="F63" s="5">
        <v>322.39130434782606</v>
      </c>
      <c r="G63" s="9">
        <v>5</v>
      </c>
      <c r="H63">
        <v>3</v>
      </c>
      <c r="I63" s="6">
        <v>148.30000000000001</v>
      </c>
      <c r="J63" t="s">
        <v>8311</v>
      </c>
      <c r="K63" t="s">
        <v>8353</v>
      </c>
    </row>
    <row r="64" spans="1:20" x14ac:dyDescent="0.2">
      <c r="A64">
        <v>62</v>
      </c>
      <c r="B64">
        <v>1</v>
      </c>
      <c r="C64">
        <v>3000</v>
      </c>
      <c r="D64" s="17">
        <v>25</v>
      </c>
      <c r="E64">
        <v>48</v>
      </c>
      <c r="F64" s="5">
        <v>96.708333333333329</v>
      </c>
      <c r="G64" s="9">
        <v>2</v>
      </c>
      <c r="H64">
        <v>3</v>
      </c>
      <c r="I64" s="6">
        <v>154.73333333333332</v>
      </c>
      <c r="J64" t="s">
        <v>8311</v>
      </c>
      <c r="K64" t="s">
        <v>8353</v>
      </c>
    </row>
    <row r="65" spans="1:11" x14ac:dyDescent="0.2">
      <c r="A65">
        <v>63</v>
      </c>
      <c r="B65">
        <v>1</v>
      </c>
      <c r="C65">
        <v>2000</v>
      </c>
      <c r="D65" s="17">
        <v>23.295451388888889</v>
      </c>
      <c r="E65">
        <v>64</v>
      </c>
      <c r="F65" s="5">
        <v>35.474531249999998</v>
      </c>
      <c r="G65" s="9">
        <v>12</v>
      </c>
      <c r="H65">
        <v>3</v>
      </c>
      <c r="I65" s="6">
        <v>113.51849999999999</v>
      </c>
      <c r="J65" t="s">
        <v>8311</v>
      </c>
      <c r="K65" t="s">
        <v>8353</v>
      </c>
    </row>
    <row r="66" spans="1:11" x14ac:dyDescent="0.2">
      <c r="A66">
        <v>64</v>
      </c>
      <c r="B66">
        <v>1</v>
      </c>
      <c r="C66">
        <v>1200</v>
      </c>
      <c r="D66" s="17">
        <v>30</v>
      </c>
      <c r="E66">
        <v>24</v>
      </c>
      <c r="F66" s="5">
        <v>86.666666666666671</v>
      </c>
      <c r="G66" s="9">
        <v>6</v>
      </c>
      <c r="H66">
        <v>5</v>
      </c>
      <c r="I66" s="6">
        <v>173.33333333333334</v>
      </c>
      <c r="J66" t="s">
        <v>8311</v>
      </c>
      <c r="K66" t="s">
        <v>8353</v>
      </c>
    </row>
    <row r="67" spans="1:11" x14ac:dyDescent="0.2">
      <c r="A67">
        <v>65</v>
      </c>
      <c r="B67">
        <v>1</v>
      </c>
      <c r="C67">
        <v>7000</v>
      </c>
      <c r="D67" s="17">
        <v>26.428078703703704</v>
      </c>
      <c r="E67">
        <v>57</v>
      </c>
      <c r="F67" s="5">
        <v>132.05263157894737</v>
      </c>
      <c r="G67" s="9">
        <v>7</v>
      </c>
      <c r="H67">
        <v>2</v>
      </c>
      <c r="I67" s="6">
        <v>107.52857142857141</v>
      </c>
      <c r="J67" t="s">
        <v>8311</v>
      </c>
      <c r="K67" t="s">
        <v>8353</v>
      </c>
    </row>
    <row r="68" spans="1:11" x14ac:dyDescent="0.2">
      <c r="A68">
        <v>66</v>
      </c>
      <c r="B68">
        <v>1</v>
      </c>
      <c r="C68">
        <v>2000</v>
      </c>
      <c r="D68" s="17">
        <v>30</v>
      </c>
      <c r="E68">
        <v>26</v>
      </c>
      <c r="F68" s="5">
        <v>91.230769230769226</v>
      </c>
      <c r="G68" s="9">
        <v>6</v>
      </c>
      <c r="H68">
        <v>6</v>
      </c>
      <c r="I68" s="6">
        <v>118.6</v>
      </c>
      <c r="J68" t="s">
        <v>8311</v>
      </c>
      <c r="K68" t="s">
        <v>8353</v>
      </c>
    </row>
    <row r="69" spans="1:11" x14ac:dyDescent="0.2">
      <c r="A69">
        <v>67</v>
      </c>
      <c r="B69">
        <v>1</v>
      </c>
      <c r="C69">
        <v>2000</v>
      </c>
      <c r="D69" s="17">
        <v>30</v>
      </c>
      <c r="E69">
        <v>20</v>
      </c>
      <c r="F69" s="5">
        <v>116.25</v>
      </c>
      <c r="G69" s="9">
        <v>6</v>
      </c>
      <c r="H69">
        <v>5</v>
      </c>
      <c r="I69" s="6">
        <v>116.25000000000001</v>
      </c>
      <c r="J69" t="s">
        <v>8311</v>
      </c>
      <c r="K69" t="s">
        <v>8353</v>
      </c>
    </row>
    <row r="70" spans="1:11" x14ac:dyDescent="0.2">
      <c r="A70">
        <v>68</v>
      </c>
      <c r="B70">
        <v>1</v>
      </c>
      <c r="C70">
        <v>600</v>
      </c>
      <c r="D70" s="17">
        <v>30</v>
      </c>
      <c r="E70">
        <v>36</v>
      </c>
      <c r="F70" s="5">
        <v>21.194444444444443</v>
      </c>
      <c r="G70" s="9">
        <v>1</v>
      </c>
      <c r="H70">
        <v>5</v>
      </c>
      <c r="I70" s="6">
        <v>127.16666666666667</v>
      </c>
      <c r="J70" t="s">
        <v>8311</v>
      </c>
      <c r="K70" t="s">
        <v>8353</v>
      </c>
    </row>
    <row r="71" spans="1:11" x14ac:dyDescent="0.2">
      <c r="A71">
        <v>69</v>
      </c>
      <c r="B71">
        <v>1</v>
      </c>
      <c r="C71">
        <v>10000</v>
      </c>
      <c r="D71" s="17">
        <v>32.103182870370368</v>
      </c>
      <c r="E71">
        <v>178</v>
      </c>
      <c r="F71" s="5">
        <v>62.327134831460668</v>
      </c>
      <c r="G71" s="9">
        <v>8</v>
      </c>
      <c r="H71">
        <v>2</v>
      </c>
      <c r="I71" s="6">
        <v>110.9423</v>
      </c>
      <c r="J71" t="s">
        <v>8311</v>
      </c>
      <c r="K71" t="s">
        <v>8353</v>
      </c>
    </row>
    <row r="72" spans="1:11" x14ac:dyDescent="0.2">
      <c r="A72">
        <v>70</v>
      </c>
      <c r="B72">
        <v>1</v>
      </c>
      <c r="C72">
        <v>500</v>
      </c>
      <c r="D72" s="17">
        <v>60</v>
      </c>
      <c r="E72">
        <v>17</v>
      </c>
      <c r="F72" s="5">
        <v>37.411764705882355</v>
      </c>
      <c r="G72" s="9">
        <v>7</v>
      </c>
      <c r="H72">
        <v>3</v>
      </c>
      <c r="I72" s="6">
        <v>127.2</v>
      </c>
      <c r="J72" t="s">
        <v>8311</v>
      </c>
      <c r="K72" t="s">
        <v>8353</v>
      </c>
    </row>
    <row r="73" spans="1:11" x14ac:dyDescent="0.2">
      <c r="A73">
        <v>71</v>
      </c>
      <c r="B73">
        <v>1</v>
      </c>
      <c r="C73">
        <v>1800</v>
      </c>
      <c r="D73" s="17">
        <v>60</v>
      </c>
      <c r="E73">
        <v>32</v>
      </c>
      <c r="F73" s="5">
        <v>69.71875</v>
      </c>
      <c r="G73" s="9">
        <v>3</v>
      </c>
      <c r="H73">
        <v>3</v>
      </c>
      <c r="I73" s="6">
        <v>123.94444444444443</v>
      </c>
      <c r="J73" t="s">
        <v>8311</v>
      </c>
      <c r="K73" t="s">
        <v>8353</v>
      </c>
    </row>
    <row r="74" spans="1:11" x14ac:dyDescent="0.2">
      <c r="A74">
        <v>72</v>
      </c>
      <c r="B74">
        <v>1</v>
      </c>
      <c r="C74">
        <v>2200</v>
      </c>
      <c r="D74" s="17">
        <v>19.989803240740738</v>
      </c>
      <c r="E74">
        <v>41</v>
      </c>
      <c r="F74" s="5">
        <v>58.170731707317074</v>
      </c>
      <c r="G74" s="9">
        <v>10</v>
      </c>
      <c r="H74">
        <v>4</v>
      </c>
      <c r="I74" s="6">
        <v>108.40909090909091</v>
      </c>
      <c r="J74" t="s">
        <v>8311</v>
      </c>
      <c r="K74" t="s">
        <v>8353</v>
      </c>
    </row>
    <row r="75" spans="1:11" x14ac:dyDescent="0.2">
      <c r="A75">
        <v>73</v>
      </c>
      <c r="B75">
        <v>1</v>
      </c>
      <c r="C75">
        <v>900</v>
      </c>
      <c r="D75" s="17">
        <v>78.409212962962968</v>
      </c>
      <c r="E75">
        <v>18</v>
      </c>
      <c r="F75" s="5">
        <v>50</v>
      </c>
      <c r="G75" s="9">
        <v>2</v>
      </c>
      <c r="H75">
        <v>7</v>
      </c>
      <c r="I75" s="6">
        <v>100</v>
      </c>
      <c r="J75" t="s">
        <v>8311</v>
      </c>
      <c r="K75" t="s">
        <v>8353</v>
      </c>
    </row>
    <row r="76" spans="1:11" x14ac:dyDescent="0.2">
      <c r="A76">
        <v>74</v>
      </c>
      <c r="B76">
        <v>1</v>
      </c>
      <c r="C76">
        <v>500</v>
      </c>
      <c r="D76" s="17">
        <v>30</v>
      </c>
      <c r="E76">
        <v>29</v>
      </c>
      <c r="F76" s="5">
        <v>19.471034482758618</v>
      </c>
      <c r="G76" s="9">
        <v>12</v>
      </c>
      <c r="H76">
        <v>2</v>
      </c>
      <c r="I76" s="6">
        <v>112.93199999999999</v>
      </c>
      <c r="J76" t="s">
        <v>8311</v>
      </c>
      <c r="K76" t="s">
        <v>8353</v>
      </c>
    </row>
    <row r="77" spans="1:11" x14ac:dyDescent="0.2">
      <c r="A77">
        <v>75</v>
      </c>
      <c r="B77">
        <v>1</v>
      </c>
      <c r="C77">
        <v>3500</v>
      </c>
      <c r="D77" s="17">
        <v>30</v>
      </c>
      <c r="E77">
        <v>47</v>
      </c>
      <c r="F77" s="5">
        <v>85.957446808510639</v>
      </c>
      <c r="G77" s="9">
        <v>3</v>
      </c>
      <c r="H77">
        <v>6</v>
      </c>
      <c r="I77" s="6">
        <v>115.42857142857143</v>
      </c>
      <c r="J77" t="s">
        <v>8311</v>
      </c>
      <c r="K77" t="s">
        <v>8353</v>
      </c>
    </row>
    <row r="78" spans="1:11" x14ac:dyDescent="0.2">
      <c r="A78">
        <v>76</v>
      </c>
      <c r="B78">
        <v>1</v>
      </c>
      <c r="C78">
        <v>300</v>
      </c>
      <c r="D78" s="17">
        <v>60.041666666666664</v>
      </c>
      <c r="E78">
        <v>15</v>
      </c>
      <c r="F78" s="5">
        <v>30.666666666666668</v>
      </c>
      <c r="G78" s="9">
        <v>10</v>
      </c>
      <c r="H78">
        <v>5</v>
      </c>
      <c r="I78" s="6">
        <v>153.33333333333334</v>
      </c>
      <c r="J78" t="s">
        <v>8311</v>
      </c>
      <c r="K78" t="s">
        <v>8353</v>
      </c>
    </row>
    <row r="79" spans="1:11" x14ac:dyDescent="0.2">
      <c r="A79">
        <v>77</v>
      </c>
      <c r="B79">
        <v>1</v>
      </c>
      <c r="C79">
        <v>400</v>
      </c>
      <c r="D79" s="17">
        <v>52.979432870370367</v>
      </c>
      <c r="E79">
        <v>26</v>
      </c>
      <c r="F79" s="5">
        <v>60.384615384615387</v>
      </c>
      <c r="G79" s="9">
        <v>3</v>
      </c>
      <c r="H79">
        <v>3</v>
      </c>
      <c r="I79" s="6">
        <v>392.5</v>
      </c>
      <c r="J79" t="s">
        <v>8311</v>
      </c>
      <c r="K79" t="s">
        <v>8353</v>
      </c>
    </row>
    <row r="80" spans="1:11" x14ac:dyDescent="0.2">
      <c r="A80">
        <v>78</v>
      </c>
      <c r="B80">
        <v>1</v>
      </c>
      <c r="C80">
        <v>50</v>
      </c>
      <c r="D80" s="17">
        <v>10</v>
      </c>
      <c r="E80">
        <v>35</v>
      </c>
      <c r="F80" s="5">
        <v>38.6</v>
      </c>
      <c r="G80" s="9">
        <v>8</v>
      </c>
      <c r="H80">
        <v>1</v>
      </c>
      <c r="I80" s="6">
        <v>2702</v>
      </c>
      <c r="J80" t="s">
        <v>8311</v>
      </c>
      <c r="K80" t="s">
        <v>8353</v>
      </c>
    </row>
    <row r="81" spans="1:11" x14ac:dyDescent="0.2">
      <c r="A81">
        <v>79</v>
      </c>
      <c r="B81">
        <v>1</v>
      </c>
      <c r="C81">
        <v>1300</v>
      </c>
      <c r="D81" s="17">
        <v>30</v>
      </c>
      <c r="E81">
        <v>41</v>
      </c>
      <c r="F81" s="5">
        <v>40.268292682926827</v>
      </c>
      <c r="G81" s="9">
        <v>3</v>
      </c>
      <c r="H81">
        <v>3</v>
      </c>
      <c r="I81" s="6">
        <v>127</v>
      </c>
      <c r="J81" t="s">
        <v>8311</v>
      </c>
      <c r="K81" t="s">
        <v>8353</v>
      </c>
    </row>
    <row r="82" spans="1:11" x14ac:dyDescent="0.2">
      <c r="A82">
        <v>80</v>
      </c>
      <c r="B82">
        <v>1</v>
      </c>
      <c r="C82">
        <v>12000</v>
      </c>
      <c r="D82" s="17">
        <v>35</v>
      </c>
      <c r="E82">
        <v>47</v>
      </c>
      <c r="F82" s="5">
        <v>273.82978723404256</v>
      </c>
      <c r="G82" s="9">
        <v>11</v>
      </c>
      <c r="H82">
        <v>1</v>
      </c>
      <c r="I82" s="6">
        <v>107.25</v>
      </c>
      <c r="J82" t="s">
        <v>8311</v>
      </c>
      <c r="K82" t="s">
        <v>8353</v>
      </c>
    </row>
    <row r="83" spans="1:11" x14ac:dyDescent="0.2">
      <c r="A83">
        <v>81</v>
      </c>
      <c r="B83">
        <v>1</v>
      </c>
      <c r="C83">
        <v>750</v>
      </c>
      <c r="D83" s="17">
        <v>3.9675115740740736</v>
      </c>
      <c r="E83">
        <v>28</v>
      </c>
      <c r="F83" s="5">
        <v>53.035714285714285</v>
      </c>
      <c r="G83" s="9">
        <v>7</v>
      </c>
      <c r="H83">
        <v>1</v>
      </c>
      <c r="I83" s="6">
        <v>198</v>
      </c>
      <c r="J83" t="s">
        <v>8311</v>
      </c>
      <c r="K83" t="s">
        <v>8353</v>
      </c>
    </row>
    <row r="84" spans="1:11" x14ac:dyDescent="0.2">
      <c r="A84">
        <v>82</v>
      </c>
      <c r="B84">
        <v>1</v>
      </c>
      <c r="C84">
        <v>4000</v>
      </c>
      <c r="D84" s="17">
        <v>30</v>
      </c>
      <c r="E84">
        <v>100</v>
      </c>
      <c r="F84" s="5">
        <v>40.005000000000003</v>
      </c>
      <c r="G84" s="9">
        <v>9</v>
      </c>
      <c r="H84">
        <v>5</v>
      </c>
      <c r="I84" s="6">
        <v>100.01249999999999</v>
      </c>
      <c r="J84" t="s">
        <v>8311</v>
      </c>
      <c r="K84" t="s">
        <v>8353</v>
      </c>
    </row>
    <row r="85" spans="1:11" x14ac:dyDescent="0.2">
      <c r="A85">
        <v>83</v>
      </c>
      <c r="B85">
        <v>1</v>
      </c>
      <c r="C85">
        <v>200</v>
      </c>
      <c r="D85" s="17">
        <v>14.863553240740741</v>
      </c>
      <c r="E85">
        <v>13</v>
      </c>
      <c r="F85" s="5">
        <v>15.76923076923077</v>
      </c>
      <c r="G85" s="9">
        <v>2</v>
      </c>
      <c r="H85">
        <v>6</v>
      </c>
      <c r="I85" s="6">
        <v>102.49999999999999</v>
      </c>
      <c r="J85" t="s">
        <v>8311</v>
      </c>
      <c r="K85" t="s">
        <v>8353</v>
      </c>
    </row>
    <row r="86" spans="1:11" x14ac:dyDescent="0.2">
      <c r="A86">
        <v>84</v>
      </c>
      <c r="B86">
        <v>1</v>
      </c>
      <c r="C86">
        <v>500</v>
      </c>
      <c r="D86" s="17">
        <v>30</v>
      </c>
      <c r="E86">
        <v>7</v>
      </c>
      <c r="F86" s="5">
        <v>71.428571428571431</v>
      </c>
      <c r="G86" s="9">
        <v>4</v>
      </c>
      <c r="H86">
        <v>5</v>
      </c>
      <c r="I86" s="6">
        <v>100</v>
      </c>
      <c r="J86" t="s">
        <v>8311</v>
      </c>
      <c r="K86" t="s">
        <v>8353</v>
      </c>
    </row>
    <row r="87" spans="1:11" x14ac:dyDescent="0.2">
      <c r="A87">
        <v>85</v>
      </c>
      <c r="B87">
        <v>1</v>
      </c>
      <c r="C87">
        <v>1200</v>
      </c>
      <c r="D87" s="17">
        <v>30</v>
      </c>
      <c r="E87">
        <v>21</v>
      </c>
      <c r="F87" s="5">
        <v>71.714285714285708</v>
      </c>
      <c r="G87" s="9">
        <v>8</v>
      </c>
      <c r="H87">
        <v>2</v>
      </c>
      <c r="I87" s="6">
        <v>125.49999999999999</v>
      </c>
      <c r="J87" t="s">
        <v>8311</v>
      </c>
      <c r="K87" t="s">
        <v>8353</v>
      </c>
    </row>
    <row r="88" spans="1:11" x14ac:dyDescent="0.2">
      <c r="A88">
        <v>86</v>
      </c>
      <c r="B88">
        <v>1</v>
      </c>
      <c r="C88">
        <v>6000</v>
      </c>
      <c r="D88" s="17">
        <v>74.041666666666671</v>
      </c>
      <c r="E88">
        <v>17</v>
      </c>
      <c r="F88" s="5">
        <v>375.76470588235293</v>
      </c>
      <c r="G88" s="9">
        <v>10</v>
      </c>
      <c r="H88">
        <v>3</v>
      </c>
      <c r="I88" s="6">
        <v>106.46666666666667</v>
      </c>
      <c r="J88" t="s">
        <v>8311</v>
      </c>
      <c r="K88" t="s">
        <v>8353</v>
      </c>
    </row>
    <row r="89" spans="1:11" x14ac:dyDescent="0.2">
      <c r="A89">
        <v>87</v>
      </c>
      <c r="B89">
        <v>1</v>
      </c>
      <c r="C89">
        <v>2500</v>
      </c>
      <c r="D89" s="17">
        <v>9.5307523148148139</v>
      </c>
      <c r="E89">
        <v>25</v>
      </c>
      <c r="F89" s="5">
        <v>104.6</v>
      </c>
      <c r="G89" s="9">
        <v>5</v>
      </c>
      <c r="H89">
        <v>1</v>
      </c>
      <c r="I89" s="6">
        <v>104.60000000000001</v>
      </c>
      <c r="J89" t="s">
        <v>8311</v>
      </c>
      <c r="K89" t="s">
        <v>8353</v>
      </c>
    </row>
    <row r="90" spans="1:11" x14ac:dyDescent="0.2">
      <c r="A90">
        <v>88</v>
      </c>
      <c r="B90">
        <v>1</v>
      </c>
      <c r="C90">
        <v>3500</v>
      </c>
      <c r="D90" s="17">
        <v>26</v>
      </c>
      <c r="E90">
        <v>60</v>
      </c>
      <c r="F90" s="5">
        <v>60</v>
      </c>
      <c r="G90" s="9">
        <v>5</v>
      </c>
      <c r="H90">
        <v>2</v>
      </c>
      <c r="I90" s="6">
        <v>102.85714285714285</v>
      </c>
      <c r="J90" t="s">
        <v>8311</v>
      </c>
      <c r="K90" t="s">
        <v>8353</v>
      </c>
    </row>
    <row r="91" spans="1:11" x14ac:dyDescent="0.2">
      <c r="A91">
        <v>89</v>
      </c>
      <c r="B91">
        <v>1</v>
      </c>
      <c r="C91">
        <v>6000</v>
      </c>
      <c r="D91" s="17">
        <v>25</v>
      </c>
      <c r="E91">
        <v>56</v>
      </c>
      <c r="F91" s="5">
        <v>123.28571428571429</v>
      </c>
      <c r="G91" s="9">
        <v>5</v>
      </c>
      <c r="H91">
        <v>3</v>
      </c>
      <c r="I91" s="6">
        <v>115.06666666666668</v>
      </c>
      <c r="J91" t="s">
        <v>8311</v>
      </c>
      <c r="K91" t="s">
        <v>8353</v>
      </c>
    </row>
    <row r="92" spans="1:11" x14ac:dyDescent="0.2">
      <c r="A92">
        <v>90</v>
      </c>
      <c r="B92">
        <v>1</v>
      </c>
      <c r="C92">
        <v>500</v>
      </c>
      <c r="D92" s="17">
        <v>30</v>
      </c>
      <c r="E92">
        <v>16</v>
      </c>
      <c r="F92" s="5">
        <v>31.375</v>
      </c>
      <c r="G92" s="9">
        <v>6</v>
      </c>
      <c r="H92">
        <v>6</v>
      </c>
      <c r="I92" s="6">
        <v>100.4</v>
      </c>
      <c r="J92" t="s">
        <v>8311</v>
      </c>
      <c r="K92" t="s">
        <v>8353</v>
      </c>
    </row>
    <row r="93" spans="1:11" x14ac:dyDescent="0.2">
      <c r="A93">
        <v>91</v>
      </c>
      <c r="B93">
        <v>1</v>
      </c>
      <c r="C93">
        <v>3000</v>
      </c>
      <c r="D93" s="17">
        <v>61</v>
      </c>
      <c r="E93">
        <v>46</v>
      </c>
      <c r="F93" s="5">
        <v>78.260869565217391</v>
      </c>
      <c r="G93" s="9">
        <v>3</v>
      </c>
      <c r="H93">
        <v>4</v>
      </c>
      <c r="I93" s="6">
        <v>120</v>
      </c>
      <c r="J93" t="s">
        <v>8311</v>
      </c>
      <c r="K93" t="s">
        <v>8353</v>
      </c>
    </row>
    <row r="94" spans="1:11" x14ac:dyDescent="0.2">
      <c r="A94">
        <v>92</v>
      </c>
      <c r="B94">
        <v>1</v>
      </c>
      <c r="C94">
        <v>5000</v>
      </c>
      <c r="D94" s="17">
        <v>46.134456018518513</v>
      </c>
      <c r="E94">
        <v>43</v>
      </c>
      <c r="F94" s="5">
        <v>122.32558139534883</v>
      </c>
      <c r="G94" s="9">
        <v>12</v>
      </c>
      <c r="H94">
        <v>5</v>
      </c>
      <c r="I94" s="6">
        <v>105.2</v>
      </c>
      <c r="J94" t="s">
        <v>8311</v>
      </c>
      <c r="K94" t="s">
        <v>8353</v>
      </c>
    </row>
    <row r="95" spans="1:11" x14ac:dyDescent="0.2">
      <c r="A95">
        <v>93</v>
      </c>
      <c r="B95">
        <v>1</v>
      </c>
      <c r="C95">
        <v>1000</v>
      </c>
      <c r="D95" s="17">
        <v>28.016932870370368</v>
      </c>
      <c r="E95">
        <v>15</v>
      </c>
      <c r="F95" s="5">
        <v>73.733333333333334</v>
      </c>
      <c r="G95" s="9">
        <v>6</v>
      </c>
      <c r="H95">
        <v>2</v>
      </c>
      <c r="I95" s="6">
        <v>110.60000000000001</v>
      </c>
      <c r="J95" t="s">
        <v>8311</v>
      </c>
      <c r="K95" t="s">
        <v>8353</v>
      </c>
    </row>
    <row r="96" spans="1:11" x14ac:dyDescent="0.2">
      <c r="A96">
        <v>94</v>
      </c>
      <c r="B96">
        <v>1</v>
      </c>
      <c r="C96">
        <v>250</v>
      </c>
      <c r="D96" s="17">
        <v>20</v>
      </c>
      <c r="E96">
        <v>12</v>
      </c>
      <c r="F96" s="5">
        <v>21.666666666666668</v>
      </c>
      <c r="G96" s="9">
        <v>3</v>
      </c>
      <c r="H96">
        <v>2</v>
      </c>
      <c r="I96" s="6">
        <v>104</v>
      </c>
      <c r="J96" t="s">
        <v>8311</v>
      </c>
      <c r="K96" t="s">
        <v>8353</v>
      </c>
    </row>
    <row r="97" spans="1:11" x14ac:dyDescent="0.2">
      <c r="A97">
        <v>95</v>
      </c>
      <c r="B97">
        <v>1</v>
      </c>
      <c r="C97">
        <v>350</v>
      </c>
      <c r="D97" s="17">
        <v>30</v>
      </c>
      <c r="E97">
        <v>21</v>
      </c>
      <c r="F97" s="5">
        <v>21.904761904761905</v>
      </c>
      <c r="G97" s="9">
        <v>1</v>
      </c>
      <c r="H97">
        <v>4</v>
      </c>
      <c r="I97" s="6">
        <v>131.42857142857142</v>
      </c>
      <c r="J97" t="s">
        <v>8311</v>
      </c>
      <c r="K97" t="s">
        <v>8353</v>
      </c>
    </row>
    <row r="98" spans="1:11" x14ac:dyDescent="0.2">
      <c r="A98">
        <v>96</v>
      </c>
      <c r="B98">
        <v>1</v>
      </c>
      <c r="C98">
        <v>1500</v>
      </c>
      <c r="D98" s="17">
        <v>66.462488425925926</v>
      </c>
      <c r="E98">
        <v>34</v>
      </c>
      <c r="F98" s="5">
        <v>50.588235294117645</v>
      </c>
      <c r="G98" s="9">
        <v>5</v>
      </c>
      <c r="H98">
        <v>3</v>
      </c>
      <c r="I98" s="6">
        <v>114.66666666666667</v>
      </c>
      <c r="J98" t="s">
        <v>8311</v>
      </c>
      <c r="K98" t="s">
        <v>8353</v>
      </c>
    </row>
    <row r="99" spans="1:11" x14ac:dyDescent="0.2">
      <c r="A99">
        <v>97</v>
      </c>
      <c r="B99">
        <v>1</v>
      </c>
      <c r="C99">
        <v>400</v>
      </c>
      <c r="D99" s="17">
        <v>30</v>
      </c>
      <c r="E99">
        <v>8</v>
      </c>
      <c r="F99" s="5">
        <v>53.125</v>
      </c>
      <c r="G99" s="9">
        <v>6</v>
      </c>
      <c r="H99">
        <v>6</v>
      </c>
      <c r="I99" s="6">
        <v>106.25</v>
      </c>
      <c r="J99" t="s">
        <v>8311</v>
      </c>
      <c r="K99" t="s">
        <v>8353</v>
      </c>
    </row>
    <row r="100" spans="1:11" x14ac:dyDescent="0.2">
      <c r="A100">
        <v>98</v>
      </c>
      <c r="B100">
        <v>1</v>
      </c>
      <c r="C100">
        <v>3200</v>
      </c>
      <c r="D100" s="17">
        <v>36.184328703703706</v>
      </c>
      <c r="E100">
        <v>60</v>
      </c>
      <c r="F100" s="5">
        <v>56.666666666666664</v>
      </c>
      <c r="G100" s="9">
        <v>11</v>
      </c>
      <c r="H100">
        <v>4</v>
      </c>
      <c r="I100" s="6">
        <v>106.25</v>
      </c>
      <c r="J100" t="s">
        <v>8311</v>
      </c>
      <c r="K100" t="s">
        <v>8353</v>
      </c>
    </row>
    <row r="101" spans="1:11" x14ac:dyDescent="0.2">
      <c r="A101">
        <v>99</v>
      </c>
      <c r="B101">
        <v>1</v>
      </c>
      <c r="C101">
        <v>1500</v>
      </c>
      <c r="D101" s="17">
        <v>30</v>
      </c>
      <c r="E101">
        <v>39</v>
      </c>
      <c r="F101" s="5">
        <v>40.776666666666664</v>
      </c>
      <c r="G101" s="9">
        <v>12</v>
      </c>
      <c r="H101">
        <v>1</v>
      </c>
      <c r="I101" s="6">
        <v>106.01933333333334</v>
      </c>
      <c r="J101" t="s">
        <v>8311</v>
      </c>
      <c r="K101" t="s">
        <v>8353</v>
      </c>
    </row>
    <row r="102" spans="1:11" x14ac:dyDescent="0.2">
      <c r="A102">
        <v>100</v>
      </c>
      <c r="B102">
        <v>1</v>
      </c>
      <c r="C102">
        <v>5000</v>
      </c>
      <c r="D102" s="17">
        <v>20.041666666666668</v>
      </c>
      <c r="E102">
        <v>26</v>
      </c>
      <c r="F102" s="5">
        <v>192.30769230769232</v>
      </c>
      <c r="G102" s="9">
        <v>10</v>
      </c>
      <c r="H102">
        <v>1</v>
      </c>
      <c r="I102" s="6">
        <v>100</v>
      </c>
      <c r="J102" t="s">
        <v>8311</v>
      </c>
      <c r="K102" t="s">
        <v>8353</v>
      </c>
    </row>
    <row r="103" spans="1:11" x14ac:dyDescent="0.2">
      <c r="A103">
        <v>101</v>
      </c>
      <c r="B103">
        <v>1</v>
      </c>
      <c r="C103">
        <v>3500</v>
      </c>
      <c r="D103" s="17">
        <v>24</v>
      </c>
      <c r="E103">
        <v>35</v>
      </c>
      <c r="F103" s="5">
        <v>100</v>
      </c>
      <c r="G103" s="9">
        <v>12</v>
      </c>
      <c r="H103">
        <v>1</v>
      </c>
      <c r="I103" s="6">
        <v>100</v>
      </c>
      <c r="J103" t="s">
        <v>8311</v>
      </c>
      <c r="K103" t="s">
        <v>8353</v>
      </c>
    </row>
    <row r="104" spans="1:11" x14ac:dyDescent="0.2">
      <c r="A104">
        <v>102</v>
      </c>
      <c r="B104">
        <v>1</v>
      </c>
      <c r="C104">
        <v>6000</v>
      </c>
      <c r="D104" s="17">
        <v>30</v>
      </c>
      <c r="E104">
        <v>65</v>
      </c>
      <c r="F104" s="5">
        <v>117.92307692307692</v>
      </c>
      <c r="G104" s="9">
        <v>11</v>
      </c>
      <c r="H104">
        <v>1</v>
      </c>
      <c r="I104" s="6">
        <v>127.75000000000001</v>
      </c>
      <c r="J104" t="s">
        <v>8311</v>
      </c>
      <c r="K104" t="s">
        <v>8353</v>
      </c>
    </row>
    <row r="105" spans="1:11" x14ac:dyDescent="0.2">
      <c r="A105">
        <v>103</v>
      </c>
      <c r="B105">
        <v>1</v>
      </c>
      <c r="C105">
        <v>1300</v>
      </c>
      <c r="D105" s="17">
        <v>23</v>
      </c>
      <c r="E105">
        <v>49</v>
      </c>
      <c r="F105" s="5">
        <v>27.897959183673468</v>
      </c>
      <c r="G105" s="9">
        <v>2</v>
      </c>
      <c r="H105">
        <v>3</v>
      </c>
      <c r="I105" s="6">
        <v>105.15384615384616</v>
      </c>
      <c r="J105" t="s">
        <v>8311</v>
      </c>
      <c r="K105" t="s">
        <v>8353</v>
      </c>
    </row>
    <row r="106" spans="1:11" x14ac:dyDescent="0.2">
      <c r="A106">
        <v>104</v>
      </c>
      <c r="B106">
        <v>1</v>
      </c>
      <c r="C106">
        <v>500</v>
      </c>
      <c r="D106" s="17">
        <v>23.346458333333334</v>
      </c>
      <c r="E106">
        <v>10</v>
      </c>
      <c r="F106" s="5">
        <v>60</v>
      </c>
      <c r="G106" s="9">
        <v>3</v>
      </c>
      <c r="H106">
        <v>4</v>
      </c>
      <c r="I106" s="6">
        <v>120</v>
      </c>
      <c r="J106" t="s">
        <v>8311</v>
      </c>
      <c r="K106" t="s">
        <v>8353</v>
      </c>
    </row>
    <row r="107" spans="1:11" x14ac:dyDescent="0.2">
      <c r="A107">
        <v>105</v>
      </c>
      <c r="B107">
        <v>1</v>
      </c>
      <c r="C107">
        <v>2200</v>
      </c>
      <c r="D107" s="17">
        <v>18.27523148148148</v>
      </c>
      <c r="E107">
        <v>60</v>
      </c>
      <c r="F107" s="5">
        <v>39.383333333333333</v>
      </c>
      <c r="G107" s="9">
        <v>4</v>
      </c>
      <c r="H107">
        <v>1</v>
      </c>
      <c r="I107" s="6">
        <v>107.40909090909089</v>
      </c>
      <c r="J107" t="s">
        <v>8311</v>
      </c>
      <c r="K107" t="s">
        <v>8353</v>
      </c>
    </row>
    <row r="108" spans="1:11" x14ac:dyDescent="0.2">
      <c r="A108">
        <v>106</v>
      </c>
      <c r="B108">
        <v>1</v>
      </c>
      <c r="C108">
        <v>5000</v>
      </c>
      <c r="D108" s="17">
        <v>14</v>
      </c>
      <c r="E108">
        <v>27</v>
      </c>
      <c r="F108" s="5">
        <v>186.11111111111111</v>
      </c>
      <c r="G108" s="9">
        <v>3</v>
      </c>
      <c r="H108">
        <v>1</v>
      </c>
      <c r="I108" s="6">
        <v>100.49999999999999</v>
      </c>
      <c r="J108" t="s">
        <v>8311</v>
      </c>
      <c r="K108" t="s">
        <v>8353</v>
      </c>
    </row>
    <row r="109" spans="1:11" x14ac:dyDescent="0.2">
      <c r="A109">
        <v>107</v>
      </c>
      <c r="B109">
        <v>1</v>
      </c>
      <c r="C109">
        <v>7500</v>
      </c>
      <c r="D109" s="17">
        <v>22</v>
      </c>
      <c r="E109">
        <v>69</v>
      </c>
      <c r="F109" s="5">
        <v>111.37681159420291</v>
      </c>
      <c r="G109" s="9">
        <v>4</v>
      </c>
      <c r="H109">
        <v>6</v>
      </c>
      <c r="I109" s="6">
        <v>102.46666666666667</v>
      </c>
      <c r="J109" t="s">
        <v>8311</v>
      </c>
      <c r="K109" t="s">
        <v>8353</v>
      </c>
    </row>
    <row r="110" spans="1:11" x14ac:dyDescent="0.2">
      <c r="A110">
        <v>108</v>
      </c>
      <c r="B110">
        <v>1</v>
      </c>
      <c r="C110">
        <v>1500</v>
      </c>
      <c r="D110" s="17">
        <v>60</v>
      </c>
      <c r="E110">
        <v>47</v>
      </c>
      <c r="F110" s="5">
        <v>78.723404255319153</v>
      </c>
      <c r="G110" s="9">
        <v>4</v>
      </c>
      <c r="H110">
        <v>1</v>
      </c>
      <c r="I110" s="6">
        <v>246.66666666666669</v>
      </c>
      <c r="J110" t="s">
        <v>8311</v>
      </c>
      <c r="K110" t="s">
        <v>8353</v>
      </c>
    </row>
    <row r="111" spans="1:11" x14ac:dyDescent="0.2">
      <c r="A111">
        <v>109</v>
      </c>
      <c r="B111">
        <v>1</v>
      </c>
      <c r="C111">
        <v>1000</v>
      </c>
      <c r="D111" s="17">
        <v>30</v>
      </c>
      <c r="E111">
        <v>47</v>
      </c>
      <c r="F111" s="5">
        <v>46.702127659574465</v>
      </c>
      <c r="G111" s="9">
        <v>1</v>
      </c>
      <c r="H111">
        <v>3</v>
      </c>
      <c r="I111" s="6">
        <v>219.49999999999997</v>
      </c>
      <c r="J111" t="s">
        <v>8311</v>
      </c>
      <c r="K111" t="s">
        <v>8353</v>
      </c>
    </row>
    <row r="112" spans="1:11" x14ac:dyDescent="0.2">
      <c r="A112">
        <v>110</v>
      </c>
      <c r="B112">
        <v>1</v>
      </c>
      <c r="C112">
        <v>1300</v>
      </c>
      <c r="D112" s="17">
        <v>34.299618055555555</v>
      </c>
      <c r="E112">
        <v>26</v>
      </c>
      <c r="F112" s="5">
        <v>65.384615384615387</v>
      </c>
      <c r="G112" s="9">
        <v>10</v>
      </c>
      <c r="H112">
        <v>4</v>
      </c>
      <c r="I112" s="6">
        <v>130.76923076923077</v>
      </c>
      <c r="J112" t="s">
        <v>8311</v>
      </c>
      <c r="K112" t="s">
        <v>8353</v>
      </c>
    </row>
    <row r="113" spans="1:11" x14ac:dyDescent="0.2">
      <c r="A113">
        <v>111</v>
      </c>
      <c r="B113">
        <v>1</v>
      </c>
      <c r="C113">
        <v>3500</v>
      </c>
      <c r="D113" s="17">
        <v>30</v>
      </c>
      <c r="E113">
        <v>53</v>
      </c>
      <c r="F113" s="5">
        <v>102.0754716981132</v>
      </c>
      <c r="G113" s="9">
        <v>4</v>
      </c>
      <c r="H113">
        <v>4</v>
      </c>
      <c r="I113" s="6">
        <v>154.57142857142858</v>
      </c>
      <c r="J113" t="s">
        <v>8311</v>
      </c>
      <c r="K113" t="s">
        <v>8353</v>
      </c>
    </row>
    <row r="114" spans="1:11" x14ac:dyDescent="0.2">
      <c r="A114">
        <v>112</v>
      </c>
      <c r="B114">
        <v>1</v>
      </c>
      <c r="C114">
        <v>5000</v>
      </c>
      <c r="D114" s="17">
        <v>24.040300925925923</v>
      </c>
      <c r="E114">
        <v>81</v>
      </c>
      <c r="F114" s="5">
        <v>64.197530864197532</v>
      </c>
      <c r="G114" s="9">
        <v>3</v>
      </c>
      <c r="H114">
        <v>3</v>
      </c>
      <c r="I114" s="6">
        <v>104</v>
      </c>
      <c r="J114" t="s">
        <v>8311</v>
      </c>
      <c r="K114" t="s">
        <v>8353</v>
      </c>
    </row>
    <row r="115" spans="1:11" x14ac:dyDescent="0.2">
      <c r="A115">
        <v>113</v>
      </c>
      <c r="B115">
        <v>1</v>
      </c>
      <c r="C115">
        <v>5000</v>
      </c>
      <c r="D115" s="17">
        <v>7.8665740740740739</v>
      </c>
      <c r="E115">
        <v>78</v>
      </c>
      <c r="F115" s="5">
        <v>90.384615384615387</v>
      </c>
      <c r="G115" s="9">
        <v>7</v>
      </c>
      <c r="H115">
        <v>5</v>
      </c>
      <c r="I115" s="6">
        <v>141</v>
      </c>
      <c r="J115" t="s">
        <v>8311</v>
      </c>
      <c r="K115" t="s">
        <v>8353</v>
      </c>
    </row>
    <row r="116" spans="1:11" x14ac:dyDescent="0.2">
      <c r="A116">
        <v>114</v>
      </c>
      <c r="B116">
        <v>1</v>
      </c>
      <c r="C116">
        <v>3000</v>
      </c>
      <c r="D116" s="17">
        <v>60</v>
      </c>
      <c r="E116">
        <v>35</v>
      </c>
      <c r="F116" s="5">
        <v>88.571428571428569</v>
      </c>
      <c r="G116" s="9">
        <v>11</v>
      </c>
      <c r="H116">
        <v>7</v>
      </c>
      <c r="I116" s="6">
        <v>103.33333333333334</v>
      </c>
      <c r="J116" t="s">
        <v>8311</v>
      </c>
      <c r="K116" t="s">
        <v>8353</v>
      </c>
    </row>
    <row r="117" spans="1:11" x14ac:dyDescent="0.2">
      <c r="A117">
        <v>115</v>
      </c>
      <c r="B117">
        <v>1</v>
      </c>
      <c r="C117">
        <v>450</v>
      </c>
      <c r="D117" s="17">
        <v>25</v>
      </c>
      <c r="E117">
        <v>22</v>
      </c>
      <c r="F117" s="5">
        <v>28.727272727272727</v>
      </c>
      <c r="G117" s="9">
        <v>1</v>
      </c>
      <c r="H117">
        <v>2</v>
      </c>
      <c r="I117" s="6">
        <v>140.44444444444443</v>
      </c>
      <c r="J117" t="s">
        <v>8311</v>
      </c>
      <c r="K117" t="s">
        <v>8353</v>
      </c>
    </row>
    <row r="118" spans="1:11" x14ac:dyDescent="0.2">
      <c r="A118">
        <v>116</v>
      </c>
      <c r="B118">
        <v>1</v>
      </c>
      <c r="C118">
        <v>3500</v>
      </c>
      <c r="D118" s="17">
        <v>45.958333333333336</v>
      </c>
      <c r="E118">
        <v>57</v>
      </c>
      <c r="F118" s="5">
        <v>69.78947368421052</v>
      </c>
      <c r="G118" s="9">
        <v>2</v>
      </c>
      <c r="H118">
        <v>1</v>
      </c>
      <c r="I118" s="6">
        <v>113.65714285714286</v>
      </c>
      <c r="J118" t="s">
        <v>8311</v>
      </c>
      <c r="K118" t="s">
        <v>8353</v>
      </c>
    </row>
    <row r="119" spans="1:11" x14ac:dyDescent="0.2">
      <c r="A119">
        <v>117</v>
      </c>
      <c r="B119">
        <v>1</v>
      </c>
      <c r="C119">
        <v>4500</v>
      </c>
      <c r="D119" s="17">
        <v>89.956666666666663</v>
      </c>
      <c r="E119">
        <v>27</v>
      </c>
      <c r="F119" s="5">
        <v>167.48962962962963</v>
      </c>
      <c r="G119" s="9">
        <v>3</v>
      </c>
      <c r="H119">
        <v>4</v>
      </c>
      <c r="I119" s="6">
        <v>100.49377777777779</v>
      </c>
      <c r="J119" t="s">
        <v>8311</v>
      </c>
      <c r="K119" t="s">
        <v>8353</v>
      </c>
    </row>
    <row r="120" spans="1:11" x14ac:dyDescent="0.2">
      <c r="A120">
        <v>118</v>
      </c>
      <c r="B120">
        <v>1</v>
      </c>
      <c r="C120">
        <v>5000</v>
      </c>
      <c r="D120" s="17">
        <v>30</v>
      </c>
      <c r="E120">
        <v>39</v>
      </c>
      <c r="F120" s="5">
        <v>144.91230769230768</v>
      </c>
      <c r="G120" s="9">
        <v>6</v>
      </c>
      <c r="H120">
        <v>2</v>
      </c>
      <c r="I120" s="6">
        <v>113.03159999999998</v>
      </c>
      <c r="J120" t="s">
        <v>8311</v>
      </c>
      <c r="K120" t="s">
        <v>8353</v>
      </c>
    </row>
    <row r="121" spans="1:11" x14ac:dyDescent="0.2">
      <c r="A121">
        <v>119</v>
      </c>
      <c r="B121">
        <v>1</v>
      </c>
      <c r="C121">
        <v>3250</v>
      </c>
      <c r="D121" s="17">
        <v>29.889050925925925</v>
      </c>
      <c r="E121">
        <v>37</v>
      </c>
      <c r="F121" s="5">
        <v>91.840540540540545</v>
      </c>
      <c r="G121" s="9">
        <v>7</v>
      </c>
      <c r="H121">
        <v>4</v>
      </c>
      <c r="I121" s="6">
        <v>104.55692307692308</v>
      </c>
      <c r="J121" t="s">
        <v>8311</v>
      </c>
      <c r="K121" t="s">
        <v>8353</v>
      </c>
    </row>
    <row r="122" spans="1:11" x14ac:dyDescent="0.2">
      <c r="A122">
        <v>160</v>
      </c>
      <c r="B122">
        <v>0</v>
      </c>
      <c r="C122">
        <v>5000</v>
      </c>
      <c r="D122" s="17">
        <v>60</v>
      </c>
      <c r="E122">
        <v>0</v>
      </c>
      <c r="F122" s="5">
        <v>0</v>
      </c>
      <c r="G122" s="9">
        <v>6</v>
      </c>
      <c r="H122">
        <v>2</v>
      </c>
      <c r="I122" s="6">
        <v>0</v>
      </c>
      <c r="J122" t="s">
        <v>8311</v>
      </c>
      <c r="K122" t="s">
        <v>8329</v>
      </c>
    </row>
    <row r="123" spans="1:11" x14ac:dyDescent="0.2">
      <c r="A123">
        <v>161</v>
      </c>
      <c r="B123">
        <v>0</v>
      </c>
      <c r="C123">
        <v>50000</v>
      </c>
      <c r="D123" s="17">
        <v>30</v>
      </c>
      <c r="E123">
        <v>1</v>
      </c>
      <c r="F123" s="5">
        <v>5</v>
      </c>
      <c r="G123" s="9">
        <v>6</v>
      </c>
      <c r="H123">
        <v>1</v>
      </c>
      <c r="I123" s="6">
        <v>0.01</v>
      </c>
      <c r="J123" t="s">
        <v>8311</v>
      </c>
      <c r="K123" t="s">
        <v>8329</v>
      </c>
    </row>
    <row r="124" spans="1:11" x14ac:dyDescent="0.2">
      <c r="A124">
        <v>162</v>
      </c>
      <c r="B124">
        <v>0</v>
      </c>
      <c r="C124">
        <v>2800</v>
      </c>
      <c r="D124" s="17">
        <v>32.860694444444441</v>
      </c>
      <c r="E124">
        <v>10</v>
      </c>
      <c r="F124" s="5">
        <v>43.5</v>
      </c>
      <c r="G124" s="9">
        <v>7</v>
      </c>
      <c r="H124">
        <v>1</v>
      </c>
      <c r="I124" s="6">
        <v>15.535714285714286</v>
      </c>
      <c r="J124" t="s">
        <v>8311</v>
      </c>
      <c r="K124" t="s">
        <v>8329</v>
      </c>
    </row>
    <row r="125" spans="1:11" x14ac:dyDescent="0.2">
      <c r="A125">
        <v>163</v>
      </c>
      <c r="B125">
        <v>0</v>
      </c>
      <c r="C125">
        <v>2000000</v>
      </c>
      <c r="D125" s="17">
        <v>34.038726851851855</v>
      </c>
      <c r="E125">
        <v>0</v>
      </c>
      <c r="F125" s="5">
        <v>0</v>
      </c>
      <c r="G125" s="9">
        <v>8</v>
      </c>
      <c r="H125">
        <v>4</v>
      </c>
      <c r="I125" s="6">
        <v>0</v>
      </c>
      <c r="J125" t="s">
        <v>8311</v>
      </c>
      <c r="K125" t="s">
        <v>8329</v>
      </c>
    </row>
    <row r="126" spans="1:11" x14ac:dyDescent="0.2">
      <c r="A126">
        <v>164</v>
      </c>
      <c r="B126">
        <v>0</v>
      </c>
      <c r="C126">
        <v>120000</v>
      </c>
      <c r="D126" s="17">
        <v>60</v>
      </c>
      <c r="E126">
        <v>7</v>
      </c>
      <c r="F126" s="5">
        <v>91.428571428571431</v>
      </c>
      <c r="G126" s="9">
        <v>7</v>
      </c>
      <c r="H126">
        <v>1</v>
      </c>
      <c r="I126" s="6">
        <v>0.53333333333333333</v>
      </c>
      <c r="J126" t="s">
        <v>8311</v>
      </c>
      <c r="K126" t="s">
        <v>8329</v>
      </c>
    </row>
    <row r="127" spans="1:11" x14ac:dyDescent="0.2">
      <c r="A127">
        <v>165</v>
      </c>
      <c r="B127">
        <v>0</v>
      </c>
      <c r="C127">
        <v>17000</v>
      </c>
      <c r="D127" s="17">
        <v>30</v>
      </c>
      <c r="E127">
        <v>0</v>
      </c>
      <c r="F127" s="5">
        <v>0</v>
      </c>
      <c r="G127" s="9">
        <v>12</v>
      </c>
      <c r="H127">
        <v>7</v>
      </c>
      <c r="I127" s="6">
        <v>0</v>
      </c>
      <c r="J127" t="s">
        <v>8311</v>
      </c>
      <c r="K127" t="s">
        <v>8329</v>
      </c>
    </row>
    <row r="128" spans="1:11" x14ac:dyDescent="0.2">
      <c r="A128">
        <v>166</v>
      </c>
      <c r="B128">
        <v>0</v>
      </c>
      <c r="C128">
        <v>5000</v>
      </c>
      <c r="D128" s="17">
        <v>30</v>
      </c>
      <c r="E128">
        <v>1</v>
      </c>
      <c r="F128" s="5">
        <v>3000</v>
      </c>
      <c r="G128" s="9">
        <v>12</v>
      </c>
      <c r="H128">
        <v>5</v>
      </c>
      <c r="I128" s="6">
        <v>60</v>
      </c>
      <c r="J128" t="s">
        <v>8311</v>
      </c>
      <c r="K128" t="s">
        <v>8329</v>
      </c>
    </row>
    <row r="129" spans="1:11" x14ac:dyDescent="0.2">
      <c r="A129">
        <v>167</v>
      </c>
      <c r="B129">
        <v>0</v>
      </c>
      <c r="C129">
        <v>110000</v>
      </c>
      <c r="D129" s="17">
        <v>60</v>
      </c>
      <c r="E129">
        <v>2</v>
      </c>
      <c r="F129" s="5">
        <v>5.5</v>
      </c>
      <c r="G129" s="9">
        <v>6</v>
      </c>
      <c r="H129">
        <v>5</v>
      </c>
      <c r="I129" s="6">
        <v>0.01</v>
      </c>
      <c r="J129" t="s">
        <v>8311</v>
      </c>
      <c r="K129" t="s">
        <v>8329</v>
      </c>
    </row>
    <row r="130" spans="1:11" x14ac:dyDescent="0.2">
      <c r="A130">
        <v>168</v>
      </c>
      <c r="B130">
        <v>0</v>
      </c>
      <c r="C130">
        <v>8000</v>
      </c>
      <c r="D130" s="17">
        <v>29.958333333333332</v>
      </c>
      <c r="E130">
        <v>3</v>
      </c>
      <c r="F130" s="5">
        <v>108.33333333333333</v>
      </c>
      <c r="G130" s="9">
        <v>2</v>
      </c>
      <c r="H130">
        <v>2</v>
      </c>
      <c r="I130" s="6">
        <v>4.0625</v>
      </c>
      <c r="J130" t="s">
        <v>8311</v>
      </c>
      <c r="K130" t="s">
        <v>8329</v>
      </c>
    </row>
    <row r="131" spans="1:11" x14ac:dyDescent="0.2">
      <c r="A131">
        <v>169</v>
      </c>
      <c r="B131">
        <v>0</v>
      </c>
      <c r="C131">
        <v>2500</v>
      </c>
      <c r="D131" s="17">
        <v>30</v>
      </c>
      <c r="E131">
        <v>10</v>
      </c>
      <c r="F131" s="5">
        <v>56</v>
      </c>
      <c r="G131" s="9">
        <v>9</v>
      </c>
      <c r="H131">
        <v>4</v>
      </c>
      <c r="I131" s="6">
        <v>22.400000000000002</v>
      </c>
      <c r="J131" t="s">
        <v>8311</v>
      </c>
      <c r="K131" t="s">
        <v>8329</v>
      </c>
    </row>
    <row r="132" spans="1:11" x14ac:dyDescent="0.2">
      <c r="A132">
        <v>170</v>
      </c>
      <c r="B132">
        <v>0</v>
      </c>
      <c r="C132">
        <v>10000</v>
      </c>
      <c r="D132" s="17">
        <v>29.249965277777775</v>
      </c>
      <c r="E132">
        <v>10</v>
      </c>
      <c r="F132" s="5">
        <v>32.5</v>
      </c>
      <c r="G132" s="9">
        <v>7</v>
      </c>
      <c r="H132">
        <v>5</v>
      </c>
      <c r="I132" s="6">
        <v>3.25</v>
      </c>
      <c r="J132" t="s">
        <v>8311</v>
      </c>
      <c r="K132" t="s">
        <v>8329</v>
      </c>
    </row>
    <row r="133" spans="1:11" x14ac:dyDescent="0.2">
      <c r="A133">
        <v>171</v>
      </c>
      <c r="B133">
        <v>0</v>
      </c>
      <c r="C133">
        <v>50000</v>
      </c>
      <c r="D133" s="17">
        <v>60</v>
      </c>
      <c r="E133">
        <v>1</v>
      </c>
      <c r="F133" s="5">
        <v>1</v>
      </c>
      <c r="G133" s="9">
        <v>6</v>
      </c>
      <c r="H133">
        <v>7</v>
      </c>
      <c r="I133" s="6">
        <v>2E-3</v>
      </c>
      <c r="J133" t="s">
        <v>8311</v>
      </c>
      <c r="K133" t="s">
        <v>8329</v>
      </c>
    </row>
    <row r="134" spans="1:11" x14ac:dyDescent="0.2">
      <c r="A134">
        <v>172</v>
      </c>
      <c r="B134">
        <v>0</v>
      </c>
      <c r="C134">
        <v>95000</v>
      </c>
      <c r="D134" s="17">
        <v>34.958333333333336</v>
      </c>
      <c r="E134">
        <v>0</v>
      </c>
      <c r="F134" s="5">
        <v>0</v>
      </c>
      <c r="G134" s="9">
        <v>2</v>
      </c>
      <c r="H134">
        <v>4</v>
      </c>
      <c r="I134" s="6">
        <v>0</v>
      </c>
      <c r="J134" t="s">
        <v>8311</v>
      </c>
      <c r="K134" t="s">
        <v>8329</v>
      </c>
    </row>
    <row r="135" spans="1:11" x14ac:dyDescent="0.2">
      <c r="A135">
        <v>173</v>
      </c>
      <c r="B135">
        <v>0</v>
      </c>
      <c r="C135">
        <v>1110</v>
      </c>
      <c r="D135" s="17">
        <v>30</v>
      </c>
      <c r="E135">
        <v>0</v>
      </c>
      <c r="F135" s="5">
        <v>0</v>
      </c>
      <c r="G135" s="9">
        <v>1</v>
      </c>
      <c r="H135">
        <v>4</v>
      </c>
      <c r="I135" s="6">
        <v>0</v>
      </c>
      <c r="J135" t="s">
        <v>8311</v>
      </c>
      <c r="K135" t="s">
        <v>8329</v>
      </c>
    </row>
    <row r="136" spans="1:11" x14ac:dyDescent="0.2">
      <c r="A136">
        <v>174</v>
      </c>
      <c r="B136">
        <v>0</v>
      </c>
      <c r="C136">
        <v>6000</v>
      </c>
      <c r="D136" s="17">
        <v>60</v>
      </c>
      <c r="E136">
        <v>0</v>
      </c>
      <c r="F136" s="5">
        <v>0</v>
      </c>
      <c r="G136" s="9">
        <v>3</v>
      </c>
      <c r="H136">
        <v>1</v>
      </c>
      <c r="I136" s="6">
        <v>0</v>
      </c>
      <c r="J136" t="s">
        <v>8311</v>
      </c>
      <c r="K136" t="s">
        <v>8329</v>
      </c>
    </row>
    <row r="137" spans="1:11" x14ac:dyDescent="0.2">
      <c r="A137">
        <v>175</v>
      </c>
      <c r="B137">
        <v>0</v>
      </c>
      <c r="C137">
        <v>20000</v>
      </c>
      <c r="D137" s="17">
        <v>25</v>
      </c>
      <c r="E137">
        <v>26</v>
      </c>
      <c r="F137" s="5">
        <v>49.884615384615387</v>
      </c>
      <c r="G137" s="9">
        <v>8</v>
      </c>
      <c r="H137">
        <v>1</v>
      </c>
      <c r="I137" s="6">
        <v>6.4850000000000003</v>
      </c>
      <c r="J137" t="s">
        <v>8311</v>
      </c>
      <c r="K137" t="s">
        <v>8329</v>
      </c>
    </row>
    <row r="138" spans="1:11" x14ac:dyDescent="0.2">
      <c r="A138">
        <v>176</v>
      </c>
      <c r="B138">
        <v>0</v>
      </c>
      <c r="C138">
        <v>1500</v>
      </c>
      <c r="D138" s="17">
        <v>30</v>
      </c>
      <c r="E138">
        <v>0</v>
      </c>
      <c r="F138" s="5">
        <v>0</v>
      </c>
      <c r="G138" s="9">
        <v>7</v>
      </c>
      <c r="H138">
        <v>1</v>
      </c>
      <c r="I138" s="6">
        <v>0</v>
      </c>
      <c r="J138" t="s">
        <v>8311</v>
      </c>
      <c r="K138" t="s">
        <v>8329</v>
      </c>
    </row>
    <row r="139" spans="1:11" x14ac:dyDescent="0.2">
      <c r="A139">
        <v>177</v>
      </c>
      <c r="B139">
        <v>0</v>
      </c>
      <c r="C139">
        <v>450</v>
      </c>
      <c r="D139" s="17">
        <v>16.958333333333332</v>
      </c>
      <c r="E139">
        <v>7</v>
      </c>
      <c r="F139" s="5">
        <v>25.714285714285715</v>
      </c>
      <c r="G139" s="9">
        <v>3</v>
      </c>
      <c r="H139">
        <v>5</v>
      </c>
      <c r="I139" s="6">
        <v>40</v>
      </c>
      <c r="J139" t="s">
        <v>8311</v>
      </c>
      <c r="K139" t="s">
        <v>8329</v>
      </c>
    </row>
    <row r="140" spans="1:11" x14ac:dyDescent="0.2">
      <c r="A140">
        <v>178</v>
      </c>
      <c r="B140">
        <v>0</v>
      </c>
      <c r="C140">
        <v>500000</v>
      </c>
      <c r="D140" s="17">
        <v>30.041666666666668</v>
      </c>
      <c r="E140">
        <v>0</v>
      </c>
      <c r="F140" s="5">
        <v>0</v>
      </c>
      <c r="G140" s="9">
        <v>10</v>
      </c>
      <c r="H140">
        <v>2</v>
      </c>
      <c r="I140" s="6">
        <v>0</v>
      </c>
      <c r="J140" t="s">
        <v>8311</v>
      </c>
      <c r="K140" t="s">
        <v>8329</v>
      </c>
    </row>
    <row r="141" spans="1:11" x14ac:dyDescent="0.2">
      <c r="A141">
        <v>179</v>
      </c>
      <c r="B141">
        <v>0</v>
      </c>
      <c r="C141">
        <v>1000</v>
      </c>
      <c r="D141" s="17">
        <v>30</v>
      </c>
      <c r="E141">
        <v>2</v>
      </c>
      <c r="F141" s="5">
        <v>100</v>
      </c>
      <c r="G141" s="9">
        <v>2</v>
      </c>
      <c r="H141">
        <v>2</v>
      </c>
      <c r="I141" s="6">
        <v>20</v>
      </c>
      <c r="J141" t="s">
        <v>8311</v>
      </c>
      <c r="K141" t="s">
        <v>8329</v>
      </c>
    </row>
    <row r="142" spans="1:11" x14ac:dyDescent="0.2">
      <c r="A142">
        <v>180</v>
      </c>
      <c r="B142">
        <v>0</v>
      </c>
      <c r="C142">
        <v>1200</v>
      </c>
      <c r="D142" s="17">
        <v>39.800428240740743</v>
      </c>
      <c r="E142">
        <v>13</v>
      </c>
      <c r="F142" s="5">
        <v>30.846153846153847</v>
      </c>
      <c r="G142" s="9">
        <v>3</v>
      </c>
      <c r="H142">
        <v>3</v>
      </c>
      <c r="I142" s="6">
        <v>33.416666666666664</v>
      </c>
      <c r="J142" t="s">
        <v>8311</v>
      </c>
      <c r="K142" t="s">
        <v>8329</v>
      </c>
    </row>
    <row r="143" spans="1:11" x14ac:dyDescent="0.2">
      <c r="A143">
        <v>181</v>
      </c>
      <c r="B143">
        <v>0</v>
      </c>
      <c r="C143">
        <v>3423</v>
      </c>
      <c r="D143" s="17">
        <v>30</v>
      </c>
      <c r="E143">
        <v>4</v>
      </c>
      <c r="F143" s="5">
        <v>180.5</v>
      </c>
      <c r="G143" s="9">
        <v>5</v>
      </c>
      <c r="H143">
        <v>6</v>
      </c>
      <c r="I143" s="6">
        <v>21.092608822670172</v>
      </c>
      <c r="J143" t="s">
        <v>8311</v>
      </c>
      <c r="K143" t="s">
        <v>8329</v>
      </c>
    </row>
    <row r="144" spans="1:11" x14ac:dyDescent="0.2">
      <c r="A144">
        <v>182</v>
      </c>
      <c r="B144">
        <v>0</v>
      </c>
      <c r="C144">
        <v>1000</v>
      </c>
      <c r="D144" s="17">
        <v>30</v>
      </c>
      <c r="E144">
        <v>0</v>
      </c>
      <c r="F144" s="5">
        <v>0</v>
      </c>
      <c r="G144" s="9">
        <v>12</v>
      </c>
      <c r="H144">
        <v>3</v>
      </c>
      <c r="I144" s="6">
        <v>0</v>
      </c>
      <c r="J144" t="s">
        <v>8311</v>
      </c>
      <c r="K144" t="s">
        <v>8329</v>
      </c>
    </row>
    <row r="145" spans="1:11" x14ac:dyDescent="0.2">
      <c r="A145">
        <v>183</v>
      </c>
      <c r="B145">
        <v>0</v>
      </c>
      <c r="C145">
        <v>12500</v>
      </c>
      <c r="D145" s="17">
        <v>30.041666666666668</v>
      </c>
      <c r="E145">
        <v>12</v>
      </c>
      <c r="F145" s="5">
        <v>373.5</v>
      </c>
      <c r="G145" s="9">
        <v>10</v>
      </c>
      <c r="H145">
        <v>1</v>
      </c>
      <c r="I145" s="6">
        <v>35.856000000000002</v>
      </c>
      <c r="J145" t="s">
        <v>8311</v>
      </c>
      <c r="K145" t="s">
        <v>8329</v>
      </c>
    </row>
    <row r="146" spans="1:11" x14ac:dyDescent="0.2">
      <c r="A146">
        <v>184</v>
      </c>
      <c r="B146">
        <v>0</v>
      </c>
      <c r="C146">
        <v>1500</v>
      </c>
      <c r="D146" s="17">
        <v>57.37474537037037</v>
      </c>
      <c r="E146">
        <v>2</v>
      </c>
      <c r="F146" s="5">
        <v>25.5</v>
      </c>
      <c r="G146" s="9">
        <v>7</v>
      </c>
      <c r="H146">
        <v>6</v>
      </c>
      <c r="I146" s="6">
        <v>3.4000000000000004</v>
      </c>
      <c r="J146" t="s">
        <v>8311</v>
      </c>
      <c r="K146" t="s">
        <v>8329</v>
      </c>
    </row>
    <row r="147" spans="1:11" x14ac:dyDescent="0.2">
      <c r="A147">
        <v>185</v>
      </c>
      <c r="B147">
        <v>0</v>
      </c>
      <c r="C147">
        <v>40000</v>
      </c>
      <c r="D147" s="17">
        <v>30</v>
      </c>
      <c r="E147">
        <v>10</v>
      </c>
      <c r="F147" s="5">
        <v>220</v>
      </c>
      <c r="G147" s="9">
        <v>7</v>
      </c>
      <c r="H147">
        <v>2</v>
      </c>
      <c r="I147" s="6">
        <v>5.5</v>
      </c>
      <c r="J147" t="s">
        <v>8311</v>
      </c>
      <c r="K147" t="s">
        <v>8329</v>
      </c>
    </row>
    <row r="148" spans="1:11" x14ac:dyDescent="0.2">
      <c r="A148">
        <v>186</v>
      </c>
      <c r="B148">
        <v>0</v>
      </c>
      <c r="C148">
        <v>5000</v>
      </c>
      <c r="D148" s="17">
        <v>30.020439814814818</v>
      </c>
      <c r="E148">
        <v>0</v>
      </c>
      <c r="F148" s="5">
        <v>0</v>
      </c>
      <c r="G148" s="9">
        <v>2</v>
      </c>
      <c r="H148">
        <v>3</v>
      </c>
      <c r="I148" s="6">
        <v>0</v>
      </c>
      <c r="J148" t="s">
        <v>8311</v>
      </c>
      <c r="K148" t="s">
        <v>8329</v>
      </c>
    </row>
    <row r="149" spans="1:11" x14ac:dyDescent="0.2">
      <c r="A149">
        <v>187</v>
      </c>
      <c r="B149">
        <v>0</v>
      </c>
      <c r="C149">
        <v>5000</v>
      </c>
      <c r="D149" s="17">
        <v>24.056516203703705</v>
      </c>
      <c r="E149">
        <v>5</v>
      </c>
      <c r="F149" s="5">
        <v>160</v>
      </c>
      <c r="G149" s="9">
        <v>6</v>
      </c>
      <c r="H149">
        <v>5</v>
      </c>
      <c r="I149" s="6">
        <v>16</v>
      </c>
      <c r="J149" t="s">
        <v>8311</v>
      </c>
      <c r="K149" t="s">
        <v>8329</v>
      </c>
    </row>
    <row r="150" spans="1:11" x14ac:dyDescent="0.2">
      <c r="A150">
        <v>188</v>
      </c>
      <c r="B150">
        <v>0</v>
      </c>
      <c r="C150">
        <v>1500</v>
      </c>
      <c r="D150" s="17">
        <v>30</v>
      </c>
      <c r="E150">
        <v>0</v>
      </c>
      <c r="F150" s="5">
        <v>0</v>
      </c>
      <c r="G150" s="9">
        <v>8</v>
      </c>
      <c r="H150">
        <v>2</v>
      </c>
      <c r="I150" s="6">
        <v>0</v>
      </c>
      <c r="J150" t="s">
        <v>8311</v>
      </c>
      <c r="K150" t="s">
        <v>8329</v>
      </c>
    </row>
    <row r="151" spans="1:11" x14ac:dyDescent="0.2">
      <c r="A151">
        <v>189</v>
      </c>
      <c r="B151">
        <v>0</v>
      </c>
      <c r="C151">
        <v>500000</v>
      </c>
      <c r="D151" s="17">
        <v>60</v>
      </c>
      <c r="E151">
        <v>5</v>
      </c>
      <c r="F151" s="5">
        <v>69</v>
      </c>
      <c r="G151" s="9">
        <v>7</v>
      </c>
      <c r="H151">
        <v>2</v>
      </c>
      <c r="I151" s="6">
        <v>6.8999999999999992E-2</v>
      </c>
      <c r="J151" t="s">
        <v>8311</v>
      </c>
      <c r="K151" t="s">
        <v>8329</v>
      </c>
    </row>
    <row r="152" spans="1:11" x14ac:dyDescent="0.2">
      <c r="A152">
        <v>190</v>
      </c>
      <c r="B152">
        <v>0</v>
      </c>
      <c r="C152">
        <v>12000</v>
      </c>
      <c r="D152" s="17">
        <v>10</v>
      </c>
      <c r="E152">
        <v>1</v>
      </c>
      <c r="F152" s="5">
        <v>50</v>
      </c>
      <c r="G152" s="9">
        <v>6</v>
      </c>
      <c r="H152">
        <v>1</v>
      </c>
      <c r="I152" s="6">
        <v>0.41666666666666669</v>
      </c>
      <c r="J152" t="s">
        <v>8311</v>
      </c>
      <c r="K152" t="s">
        <v>8329</v>
      </c>
    </row>
    <row r="153" spans="1:11" x14ac:dyDescent="0.2">
      <c r="A153">
        <v>191</v>
      </c>
      <c r="B153">
        <v>0</v>
      </c>
      <c r="C153">
        <v>5000</v>
      </c>
      <c r="D153" s="17">
        <v>40</v>
      </c>
      <c r="E153">
        <v>3</v>
      </c>
      <c r="F153" s="5">
        <v>83.333333333333329</v>
      </c>
      <c r="G153" s="9">
        <v>8</v>
      </c>
      <c r="H153">
        <v>7</v>
      </c>
      <c r="I153" s="6">
        <v>5</v>
      </c>
      <c r="J153" t="s">
        <v>8311</v>
      </c>
      <c r="K153" t="s">
        <v>8329</v>
      </c>
    </row>
    <row r="154" spans="1:11" x14ac:dyDescent="0.2">
      <c r="A154">
        <v>192</v>
      </c>
      <c r="B154">
        <v>0</v>
      </c>
      <c r="C154">
        <v>1000000</v>
      </c>
      <c r="D154" s="17">
        <v>30</v>
      </c>
      <c r="E154">
        <v>3</v>
      </c>
      <c r="F154" s="5">
        <v>5.666666666666667</v>
      </c>
      <c r="G154" s="9">
        <v>9</v>
      </c>
      <c r="H154">
        <v>3</v>
      </c>
      <c r="I154" s="6">
        <v>1.6999999999999999E-3</v>
      </c>
      <c r="J154" t="s">
        <v>8311</v>
      </c>
      <c r="K154" t="s">
        <v>8329</v>
      </c>
    </row>
    <row r="155" spans="1:11" x14ac:dyDescent="0.2">
      <c r="A155">
        <v>193</v>
      </c>
      <c r="B155">
        <v>0</v>
      </c>
      <c r="C155">
        <v>1000</v>
      </c>
      <c r="D155" s="17">
        <v>60.041666666666664</v>
      </c>
      <c r="E155">
        <v>0</v>
      </c>
      <c r="F155" s="5">
        <v>0</v>
      </c>
      <c r="G155" s="9">
        <v>9</v>
      </c>
      <c r="H155">
        <v>1</v>
      </c>
      <c r="I155" s="6">
        <v>0</v>
      </c>
      <c r="J155" t="s">
        <v>8311</v>
      </c>
      <c r="K155" t="s">
        <v>8329</v>
      </c>
    </row>
    <row r="156" spans="1:11" x14ac:dyDescent="0.2">
      <c r="A156">
        <v>194</v>
      </c>
      <c r="B156">
        <v>0</v>
      </c>
      <c r="C156">
        <v>2500</v>
      </c>
      <c r="D156" s="17">
        <v>60</v>
      </c>
      <c r="E156">
        <v>3</v>
      </c>
      <c r="F156" s="5">
        <v>1</v>
      </c>
      <c r="G156" s="9">
        <v>1</v>
      </c>
      <c r="H156">
        <v>3</v>
      </c>
      <c r="I156" s="6">
        <v>0.12</v>
      </c>
      <c r="J156" t="s">
        <v>8311</v>
      </c>
      <c r="K156" t="s">
        <v>8329</v>
      </c>
    </row>
    <row r="157" spans="1:11" x14ac:dyDescent="0.2">
      <c r="A157">
        <v>195</v>
      </c>
      <c r="B157">
        <v>0</v>
      </c>
      <c r="C157">
        <v>2000000</v>
      </c>
      <c r="D157" s="17">
        <v>60</v>
      </c>
      <c r="E157">
        <v>0</v>
      </c>
      <c r="F157" s="5">
        <v>0</v>
      </c>
      <c r="G157" s="9">
        <v>5</v>
      </c>
      <c r="H157">
        <v>1</v>
      </c>
      <c r="I157" s="6">
        <v>0</v>
      </c>
      <c r="J157" t="s">
        <v>8311</v>
      </c>
      <c r="K157" t="s">
        <v>8329</v>
      </c>
    </row>
    <row r="158" spans="1:11" x14ac:dyDescent="0.2">
      <c r="A158">
        <v>196</v>
      </c>
      <c r="B158">
        <v>0</v>
      </c>
      <c r="C158">
        <v>3500</v>
      </c>
      <c r="D158" s="17">
        <v>28.332199074074072</v>
      </c>
      <c r="E158">
        <v>19</v>
      </c>
      <c r="F158" s="5">
        <v>77.10526315789474</v>
      </c>
      <c r="G158" s="9">
        <v>9</v>
      </c>
      <c r="H158">
        <v>6</v>
      </c>
      <c r="I158" s="6">
        <v>41.857142857142861</v>
      </c>
      <c r="J158" t="s">
        <v>8311</v>
      </c>
      <c r="K158" t="s">
        <v>8329</v>
      </c>
    </row>
    <row r="159" spans="1:11" x14ac:dyDescent="0.2">
      <c r="A159">
        <v>197</v>
      </c>
      <c r="B159">
        <v>0</v>
      </c>
      <c r="C159">
        <v>2500</v>
      </c>
      <c r="D159" s="17">
        <v>42.026620370370374</v>
      </c>
      <c r="E159">
        <v>8</v>
      </c>
      <c r="F159" s="5">
        <v>32.75</v>
      </c>
      <c r="G159" s="9">
        <v>1</v>
      </c>
      <c r="H159">
        <v>5</v>
      </c>
      <c r="I159" s="6">
        <v>10.48</v>
      </c>
      <c r="J159" t="s">
        <v>8311</v>
      </c>
      <c r="K159" t="s">
        <v>8329</v>
      </c>
    </row>
    <row r="160" spans="1:11" x14ac:dyDescent="0.2">
      <c r="A160">
        <v>198</v>
      </c>
      <c r="B160">
        <v>0</v>
      </c>
      <c r="C160">
        <v>25000</v>
      </c>
      <c r="D160" s="17">
        <v>30</v>
      </c>
      <c r="E160">
        <v>6</v>
      </c>
      <c r="F160" s="5">
        <v>46.5</v>
      </c>
      <c r="G160" s="9">
        <v>9</v>
      </c>
      <c r="H160">
        <v>5</v>
      </c>
      <c r="I160" s="6">
        <v>1.1159999999999999</v>
      </c>
      <c r="J160" t="s">
        <v>8311</v>
      </c>
      <c r="K160" t="s">
        <v>8329</v>
      </c>
    </row>
    <row r="161" spans="1:11" x14ac:dyDescent="0.2">
      <c r="A161">
        <v>199</v>
      </c>
      <c r="B161">
        <v>0</v>
      </c>
      <c r="C161">
        <v>10000</v>
      </c>
      <c r="D161" s="17">
        <v>30</v>
      </c>
      <c r="E161">
        <v>0</v>
      </c>
      <c r="F161" s="5">
        <v>0</v>
      </c>
      <c r="G161" s="9">
        <v>8</v>
      </c>
      <c r="H161">
        <v>1</v>
      </c>
      <c r="I161" s="6">
        <v>0</v>
      </c>
      <c r="J161" t="s">
        <v>8311</v>
      </c>
      <c r="K161" t="s">
        <v>8329</v>
      </c>
    </row>
    <row r="162" spans="1:11" x14ac:dyDescent="0.2">
      <c r="A162">
        <v>200</v>
      </c>
      <c r="B162">
        <v>0</v>
      </c>
      <c r="C162">
        <v>6000</v>
      </c>
      <c r="D162" s="17">
        <v>30</v>
      </c>
      <c r="E162">
        <v>18</v>
      </c>
      <c r="F162" s="5">
        <v>87.308333333333337</v>
      </c>
      <c r="G162" s="9">
        <v>8</v>
      </c>
      <c r="H162">
        <v>5</v>
      </c>
      <c r="I162" s="6">
        <v>26.192500000000003</v>
      </c>
      <c r="J162" t="s">
        <v>8311</v>
      </c>
      <c r="K162" t="s">
        <v>8329</v>
      </c>
    </row>
    <row r="163" spans="1:11" x14ac:dyDescent="0.2">
      <c r="A163">
        <v>201</v>
      </c>
      <c r="B163">
        <v>0</v>
      </c>
      <c r="C163">
        <v>650</v>
      </c>
      <c r="D163" s="17">
        <v>20</v>
      </c>
      <c r="E163">
        <v>7</v>
      </c>
      <c r="F163" s="5">
        <v>54.285714285714285</v>
      </c>
      <c r="G163" s="9">
        <v>1</v>
      </c>
      <c r="H163">
        <v>1</v>
      </c>
      <c r="I163" s="6">
        <v>58.461538461538467</v>
      </c>
      <c r="J163" t="s">
        <v>8311</v>
      </c>
      <c r="K163" t="s">
        <v>8329</v>
      </c>
    </row>
    <row r="164" spans="1:11" x14ac:dyDescent="0.2">
      <c r="A164">
        <v>202</v>
      </c>
      <c r="B164">
        <v>0</v>
      </c>
      <c r="C164">
        <v>6000</v>
      </c>
      <c r="D164" s="17">
        <v>29.946481481481484</v>
      </c>
      <c r="E164">
        <v>0</v>
      </c>
      <c r="F164" s="5">
        <v>0</v>
      </c>
      <c r="G164" s="9">
        <v>9</v>
      </c>
      <c r="H164">
        <v>2</v>
      </c>
      <c r="I164" s="6">
        <v>0</v>
      </c>
      <c r="J164" t="s">
        <v>8311</v>
      </c>
      <c r="K164" t="s">
        <v>8329</v>
      </c>
    </row>
    <row r="165" spans="1:11" x14ac:dyDescent="0.2">
      <c r="A165">
        <v>203</v>
      </c>
      <c r="B165">
        <v>0</v>
      </c>
      <c r="C165">
        <v>2500</v>
      </c>
      <c r="D165" s="17">
        <v>60</v>
      </c>
      <c r="E165">
        <v>8</v>
      </c>
      <c r="F165" s="5">
        <v>93.25</v>
      </c>
      <c r="G165" s="9">
        <v>11</v>
      </c>
      <c r="H165">
        <v>7</v>
      </c>
      <c r="I165" s="6">
        <v>29.84</v>
      </c>
      <c r="J165" t="s">
        <v>8311</v>
      </c>
      <c r="K165" t="s">
        <v>8329</v>
      </c>
    </row>
    <row r="166" spans="1:11" x14ac:dyDescent="0.2">
      <c r="A166">
        <v>204</v>
      </c>
      <c r="B166">
        <v>0</v>
      </c>
      <c r="C166">
        <v>300000</v>
      </c>
      <c r="D166" s="17">
        <v>30</v>
      </c>
      <c r="E166">
        <v>1293</v>
      </c>
      <c r="F166" s="5">
        <v>117.68368136117556</v>
      </c>
      <c r="G166" s="9">
        <v>7</v>
      </c>
      <c r="H166">
        <v>2</v>
      </c>
      <c r="I166" s="6">
        <v>50.721666666666664</v>
      </c>
      <c r="J166" t="s">
        <v>8311</v>
      </c>
      <c r="K166" t="s">
        <v>8329</v>
      </c>
    </row>
    <row r="167" spans="1:11" x14ac:dyDescent="0.2">
      <c r="A167">
        <v>205</v>
      </c>
      <c r="B167">
        <v>0</v>
      </c>
      <c r="C167">
        <v>8000</v>
      </c>
      <c r="D167" s="17">
        <v>35</v>
      </c>
      <c r="E167">
        <v>17</v>
      </c>
      <c r="F167" s="5">
        <v>76.470588235294116</v>
      </c>
      <c r="G167" s="9">
        <v>9</v>
      </c>
      <c r="H167">
        <v>2</v>
      </c>
      <c r="I167" s="6">
        <v>16.25</v>
      </c>
      <c r="J167" t="s">
        <v>8311</v>
      </c>
      <c r="K167" t="s">
        <v>8329</v>
      </c>
    </row>
    <row r="168" spans="1:11" x14ac:dyDescent="0.2">
      <c r="A168">
        <v>206</v>
      </c>
      <c r="B168">
        <v>0</v>
      </c>
      <c r="C168">
        <v>12700</v>
      </c>
      <c r="D168" s="17">
        <v>21</v>
      </c>
      <c r="E168">
        <v>0</v>
      </c>
      <c r="F168" s="5">
        <v>0</v>
      </c>
      <c r="G168" s="9">
        <v>7</v>
      </c>
      <c r="H168">
        <v>5</v>
      </c>
      <c r="I168" s="6">
        <v>0</v>
      </c>
      <c r="J168" t="s">
        <v>8311</v>
      </c>
      <c r="K168" t="s">
        <v>8329</v>
      </c>
    </row>
    <row r="169" spans="1:11" x14ac:dyDescent="0.2">
      <c r="A169">
        <v>207</v>
      </c>
      <c r="B169">
        <v>0</v>
      </c>
      <c r="C169">
        <v>14000</v>
      </c>
      <c r="D169" s="17">
        <v>30</v>
      </c>
      <c r="E169">
        <v>13</v>
      </c>
      <c r="F169" s="5">
        <v>163.84615384615384</v>
      </c>
      <c r="G169" s="9">
        <v>12</v>
      </c>
      <c r="H169">
        <v>4</v>
      </c>
      <c r="I169" s="6">
        <v>15.214285714285714</v>
      </c>
      <c r="J169" t="s">
        <v>8311</v>
      </c>
      <c r="K169" t="s">
        <v>8329</v>
      </c>
    </row>
    <row r="170" spans="1:11" x14ac:dyDescent="0.2">
      <c r="A170">
        <v>208</v>
      </c>
      <c r="B170">
        <v>0</v>
      </c>
      <c r="C170">
        <v>50000</v>
      </c>
      <c r="D170" s="17">
        <v>30</v>
      </c>
      <c r="E170">
        <v>0</v>
      </c>
      <c r="F170" s="5">
        <v>0</v>
      </c>
      <c r="G170" s="9">
        <v>11</v>
      </c>
      <c r="H170">
        <v>7</v>
      </c>
      <c r="I170" s="6">
        <v>0</v>
      </c>
      <c r="J170" t="s">
        <v>8311</v>
      </c>
      <c r="K170" t="s">
        <v>8329</v>
      </c>
    </row>
    <row r="171" spans="1:11" x14ac:dyDescent="0.2">
      <c r="A171">
        <v>209</v>
      </c>
      <c r="B171">
        <v>0</v>
      </c>
      <c r="C171">
        <v>25000</v>
      </c>
      <c r="D171" s="17">
        <v>30</v>
      </c>
      <c r="E171">
        <v>0</v>
      </c>
      <c r="F171" s="5">
        <v>0</v>
      </c>
      <c r="G171" s="9">
        <v>6</v>
      </c>
      <c r="H171">
        <v>3</v>
      </c>
      <c r="I171" s="6">
        <v>0</v>
      </c>
      <c r="J171" t="s">
        <v>8311</v>
      </c>
      <c r="K171" t="s">
        <v>8329</v>
      </c>
    </row>
    <row r="172" spans="1:11" x14ac:dyDescent="0.2">
      <c r="A172">
        <v>210</v>
      </c>
      <c r="B172">
        <v>0</v>
      </c>
      <c r="C172">
        <v>12000</v>
      </c>
      <c r="D172" s="17">
        <v>29.143611111111113</v>
      </c>
      <c r="E172">
        <v>33</v>
      </c>
      <c r="F172" s="5">
        <v>91.818181818181813</v>
      </c>
      <c r="G172" s="9">
        <v>9</v>
      </c>
      <c r="H172">
        <v>2</v>
      </c>
      <c r="I172" s="6">
        <v>25.25</v>
      </c>
      <c r="J172" t="s">
        <v>8311</v>
      </c>
      <c r="K172" t="s">
        <v>8329</v>
      </c>
    </row>
    <row r="173" spans="1:11" x14ac:dyDescent="0.2">
      <c r="A173">
        <v>211</v>
      </c>
      <c r="B173">
        <v>0</v>
      </c>
      <c r="C173">
        <v>5000</v>
      </c>
      <c r="D173" s="17">
        <v>30</v>
      </c>
      <c r="E173">
        <v>12</v>
      </c>
      <c r="F173" s="5">
        <v>185.83333333333334</v>
      </c>
      <c r="G173" s="9">
        <v>8</v>
      </c>
      <c r="H173">
        <v>3</v>
      </c>
      <c r="I173" s="6">
        <v>44.6</v>
      </c>
      <c r="J173" t="s">
        <v>8311</v>
      </c>
      <c r="K173" t="s">
        <v>8329</v>
      </c>
    </row>
    <row r="174" spans="1:11" x14ac:dyDescent="0.2">
      <c r="A174">
        <v>212</v>
      </c>
      <c r="B174">
        <v>0</v>
      </c>
      <c r="C174">
        <v>6300</v>
      </c>
      <c r="D174" s="17">
        <v>59.958333333333336</v>
      </c>
      <c r="E174">
        <v>1</v>
      </c>
      <c r="F174" s="5">
        <v>1</v>
      </c>
      <c r="G174" s="9">
        <v>2</v>
      </c>
      <c r="H174">
        <v>2</v>
      </c>
      <c r="I174" s="6">
        <v>1.5873015873015872E-2</v>
      </c>
      <c r="J174" t="s">
        <v>8311</v>
      </c>
      <c r="K174" t="s">
        <v>8329</v>
      </c>
    </row>
    <row r="175" spans="1:11" x14ac:dyDescent="0.2">
      <c r="A175">
        <v>213</v>
      </c>
      <c r="B175">
        <v>0</v>
      </c>
      <c r="C175">
        <v>50000</v>
      </c>
      <c r="D175" s="17">
        <v>29.993680555555557</v>
      </c>
      <c r="E175">
        <v>1</v>
      </c>
      <c r="F175" s="5">
        <v>20</v>
      </c>
      <c r="G175" s="9">
        <v>7</v>
      </c>
      <c r="H175">
        <v>5</v>
      </c>
      <c r="I175" s="6">
        <v>0.04</v>
      </c>
      <c r="J175" t="s">
        <v>8311</v>
      </c>
      <c r="K175" t="s">
        <v>8329</v>
      </c>
    </row>
    <row r="176" spans="1:11" x14ac:dyDescent="0.2">
      <c r="A176">
        <v>214</v>
      </c>
      <c r="B176">
        <v>0</v>
      </c>
      <c r="C176">
        <v>12500</v>
      </c>
      <c r="D176" s="17">
        <v>60</v>
      </c>
      <c r="E176">
        <v>1</v>
      </c>
      <c r="F176" s="5">
        <v>1</v>
      </c>
      <c r="G176" s="9">
        <v>1</v>
      </c>
      <c r="H176">
        <v>1</v>
      </c>
      <c r="I176" s="6">
        <v>8.0000000000000002E-3</v>
      </c>
      <c r="J176" t="s">
        <v>8311</v>
      </c>
      <c r="K176" t="s">
        <v>8329</v>
      </c>
    </row>
    <row r="177" spans="1:11" x14ac:dyDescent="0.2">
      <c r="A177">
        <v>215</v>
      </c>
      <c r="B177">
        <v>0</v>
      </c>
      <c r="C177">
        <v>4400</v>
      </c>
      <c r="D177" s="17">
        <v>42.769189814814816</v>
      </c>
      <c r="E177">
        <v>1</v>
      </c>
      <c r="F177" s="5">
        <v>10</v>
      </c>
      <c r="G177" s="9">
        <v>1</v>
      </c>
      <c r="H177">
        <v>2</v>
      </c>
      <c r="I177" s="6">
        <v>0.22727272727272727</v>
      </c>
      <c r="J177" t="s">
        <v>8311</v>
      </c>
      <c r="K177" t="s">
        <v>8329</v>
      </c>
    </row>
    <row r="178" spans="1:11" x14ac:dyDescent="0.2">
      <c r="A178">
        <v>216</v>
      </c>
      <c r="B178">
        <v>0</v>
      </c>
      <c r="C178">
        <v>50000</v>
      </c>
      <c r="D178" s="17">
        <v>49.958333333333336</v>
      </c>
      <c r="E178">
        <v>84</v>
      </c>
      <c r="F178" s="5">
        <v>331.53833333333336</v>
      </c>
      <c r="G178" s="9">
        <v>3</v>
      </c>
      <c r="H178">
        <v>2</v>
      </c>
      <c r="I178" s="6">
        <v>55.698440000000005</v>
      </c>
      <c r="J178" t="s">
        <v>8311</v>
      </c>
      <c r="K178" t="s">
        <v>8329</v>
      </c>
    </row>
    <row r="179" spans="1:11" x14ac:dyDescent="0.2">
      <c r="A179">
        <v>217</v>
      </c>
      <c r="B179">
        <v>0</v>
      </c>
      <c r="C179">
        <v>100000</v>
      </c>
      <c r="D179" s="17">
        <v>31</v>
      </c>
      <c r="E179">
        <v>38</v>
      </c>
      <c r="F179" s="5">
        <v>314.28947368421052</v>
      </c>
      <c r="G179" s="9">
        <v>11</v>
      </c>
      <c r="H179">
        <v>4</v>
      </c>
      <c r="I179" s="6">
        <v>11.943</v>
      </c>
      <c r="J179" t="s">
        <v>8311</v>
      </c>
      <c r="K179" t="s">
        <v>8329</v>
      </c>
    </row>
    <row r="180" spans="1:11" x14ac:dyDescent="0.2">
      <c r="A180">
        <v>218</v>
      </c>
      <c r="B180">
        <v>0</v>
      </c>
      <c r="C180">
        <v>5000</v>
      </c>
      <c r="D180" s="17">
        <v>60</v>
      </c>
      <c r="E180">
        <v>1</v>
      </c>
      <c r="F180" s="5">
        <v>100</v>
      </c>
      <c r="G180" s="9">
        <v>3</v>
      </c>
      <c r="H180">
        <v>1</v>
      </c>
      <c r="I180" s="6">
        <v>2</v>
      </c>
      <c r="J180" t="s">
        <v>8311</v>
      </c>
      <c r="K180" t="s">
        <v>8329</v>
      </c>
    </row>
    <row r="181" spans="1:11" x14ac:dyDescent="0.2">
      <c r="A181">
        <v>219</v>
      </c>
      <c r="B181">
        <v>0</v>
      </c>
      <c r="C181">
        <v>50000</v>
      </c>
      <c r="D181" s="17">
        <v>31.964293981481486</v>
      </c>
      <c r="E181">
        <v>76</v>
      </c>
      <c r="F181" s="5">
        <v>115.98684210526316</v>
      </c>
      <c r="G181" s="9">
        <v>2</v>
      </c>
      <c r="H181">
        <v>7</v>
      </c>
      <c r="I181" s="6">
        <v>17.630000000000003</v>
      </c>
      <c r="J181" t="s">
        <v>8311</v>
      </c>
      <c r="K181" t="s">
        <v>8329</v>
      </c>
    </row>
    <row r="182" spans="1:11" x14ac:dyDescent="0.2">
      <c r="A182">
        <v>220</v>
      </c>
      <c r="B182">
        <v>0</v>
      </c>
      <c r="C182">
        <v>50000</v>
      </c>
      <c r="D182" s="17">
        <v>41.193634259259262</v>
      </c>
      <c r="E182">
        <v>3</v>
      </c>
      <c r="F182" s="5">
        <v>120</v>
      </c>
      <c r="G182" s="9">
        <v>7</v>
      </c>
      <c r="H182">
        <v>5</v>
      </c>
      <c r="I182" s="6">
        <v>0.72</v>
      </c>
      <c r="J182" t="s">
        <v>8311</v>
      </c>
      <c r="K182" t="s">
        <v>8329</v>
      </c>
    </row>
    <row r="183" spans="1:11" x14ac:dyDescent="0.2">
      <c r="A183">
        <v>221</v>
      </c>
      <c r="B183">
        <v>0</v>
      </c>
      <c r="C183">
        <v>50000</v>
      </c>
      <c r="D183" s="17">
        <v>59.958333333333336</v>
      </c>
      <c r="E183">
        <v>0</v>
      </c>
      <c r="F183" s="5">
        <v>0</v>
      </c>
      <c r="G183" s="9">
        <v>1</v>
      </c>
      <c r="H183">
        <v>2</v>
      </c>
      <c r="I183" s="6">
        <v>0</v>
      </c>
      <c r="J183" t="s">
        <v>8311</v>
      </c>
      <c r="K183" t="s">
        <v>8329</v>
      </c>
    </row>
    <row r="184" spans="1:11" x14ac:dyDescent="0.2">
      <c r="A184">
        <v>222</v>
      </c>
      <c r="B184">
        <v>0</v>
      </c>
      <c r="C184">
        <v>1000</v>
      </c>
      <c r="D184" s="17">
        <v>58.340532407407409</v>
      </c>
      <c r="E184">
        <v>2</v>
      </c>
      <c r="F184" s="5">
        <v>65</v>
      </c>
      <c r="G184" s="9">
        <v>1</v>
      </c>
      <c r="H184">
        <v>2</v>
      </c>
      <c r="I184" s="6">
        <v>13</v>
      </c>
      <c r="J184" t="s">
        <v>8311</v>
      </c>
      <c r="K184" t="s">
        <v>8329</v>
      </c>
    </row>
    <row r="185" spans="1:11" x14ac:dyDescent="0.2">
      <c r="A185">
        <v>223</v>
      </c>
      <c r="B185">
        <v>0</v>
      </c>
      <c r="C185">
        <v>1500000</v>
      </c>
      <c r="D185" s="17">
        <v>29.997106481481481</v>
      </c>
      <c r="E185">
        <v>0</v>
      </c>
      <c r="F185" s="5">
        <v>0</v>
      </c>
      <c r="G185" s="9">
        <v>4</v>
      </c>
      <c r="H185">
        <v>4</v>
      </c>
      <c r="I185" s="6">
        <v>0</v>
      </c>
      <c r="J185" t="s">
        <v>8311</v>
      </c>
      <c r="K185" t="s">
        <v>8329</v>
      </c>
    </row>
    <row r="186" spans="1:11" x14ac:dyDescent="0.2">
      <c r="A186">
        <v>224</v>
      </c>
      <c r="B186">
        <v>0</v>
      </c>
      <c r="C186">
        <v>6000000</v>
      </c>
      <c r="D186" s="17">
        <v>60</v>
      </c>
      <c r="E186">
        <v>0</v>
      </c>
      <c r="F186" s="5">
        <v>0</v>
      </c>
      <c r="G186" s="9">
        <v>5</v>
      </c>
      <c r="H186">
        <v>7</v>
      </c>
      <c r="I186" s="6">
        <v>0</v>
      </c>
      <c r="J186" t="s">
        <v>8311</v>
      </c>
      <c r="K186" t="s">
        <v>8329</v>
      </c>
    </row>
    <row r="187" spans="1:11" x14ac:dyDescent="0.2">
      <c r="A187">
        <v>225</v>
      </c>
      <c r="B187">
        <v>0</v>
      </c>
      <c r="C187">
        <v>200</v>
      </c>
      <c r="D187" s="17">
        <v>29.958333333333332</v>
      </c>
      <c r="E187">
        <v>0</v>
      </c>
      <c r="F187" s="5">
        <v>0</v>
      </c>
      <c r="G187" s="9">
        <v>3</v>
      </c>
      <c r="H187">
        <v>3</v>
      </c>
      <c r="I187" s="6">
        <v>0</v>
      </c>
      <c r="J187" t="s">
        <v>8311</v>
      </c>
      <c r="K187" t="s">
        <v>8329</v>
      </c>
    </row>
    <row r="188" spans="1:11" x14ac:dyDescent="0.2">
      <c r="A188">
        <v>226</v>
      </c>
      <c r="B188">
        <v>0</v>
      </c>
      <c r="C188">
        <v>29000</v>
      </c>
      <c r="D188" s="17">
        <v>48.729120370370367</v>
      </c>
      <c r="E188">
        <v>2</v>
      </c>
      <c r="F188" s="5">
        <v>125</v>
      </c>
      <c r="G188" s="9">
        <v>4</v>
      </c>
      <c r="H188">
        <v>7</v>
      </c>
      <c r="I188" s="6">
        <v>0.86206896551724133</v>
      </c>
      <c r="J188" t="s">
        <v>8311</v>
      </c>
      <c r="K188" t="s">
        <v>8329</v>
      </c>
    </row>
    <row r="189" spans="1:11" x14ac:dyDescent="0.2">
      <c r="A189">
        <v>227</v>
      </c>
      <c r="B189">
        <v>0</v>
      </c>
      <c r="C189">
        <v>28000</v>
      </c>
      <c r="D189" s="17">
        <v>30</v>
      </c>
      <c r="E189">
        <v>0</v>
      </c>
      <c r="F189" s="5">
        <v>0</v>
      </c>
      <c r="G189" s="9">
        <v>6</v>
      </c>
      <c r="H189">
        <v>2</v>
      </c>
      <c r="I189" s="6">
        <v>0</v>
      </c>
      <c r="J189" t="s">
        <v>8311</v>
      </c>
      <c r="K189" t="s">
        <v>8329</v>
      </c>
    </row>
    <row r="190" spans="1:11" x14ac:dyDescent="0.2">
      <c r="A190">
        <v>228</v>
      </c>
      <c r="B190">
        <v>0</v>
      </c>
      <c r="C190">
        <v>8000</v>
      </c>
      <c r="D190" s="17">
        <v>60</v>
      </c>
      <c r="E190">
        <v>0</v>
      </c>
      <c r="F190" s="5">
        <v>0</v>
      </c>
      <c r="G190" s="9">
        <v>4</v>
      </c>
      <c r="H190">
        <v>4</v>
      </c>
      <c r="I190" s="6">
        <v>0</v>
      </c>
      <c r="J190" t="s">
        <v>8311</v>
      </c>
      <c r="K190" t="s">
        <v>8329</v>
      </c>
    </row>
    <row r="191" spans="1:11" x14ac:dyDescent="0.2">
      <c r="A191">
        <v>229</v>
      </c>
      <c r="B191">
        <v>0</v>
      </c>
      <c r="C191">
        <v>3000</v>
      </c>
      <c r="D191" s="17">
        <v>30</v>
      </c>
      <c r="E191">
        <v>0</v>
      </c>
      <c r="F191" s="5">
        <v>0</v>
      </c>
      <c r="G191" s="9">
        <v>1</v>
      </c>
      <c r="H191">
        <v>4</v>
      </c>
      <c r="I191" s="6">
        <v>0</v>
      </c>
      <c r="J191" t="s">
        <v>8311</v>
      </c>
      <c r="K191" t="s">
        <v>8329</v>
      </c>
    </row>
    <row r="192" spans="1:11" x14ac:dyDescent="0.2">
      <c r="A192">
        <v>230</v>
      </c>
      <c r="B192">
        <v>0</v>
      </c>
      <c r="C192">
        <v>15000</v>
      </c>
      <c r="D192" s="17">
        <v>30</v>
      </c>
      <c r="E192">
        <v>2</v>
      </c>
      <c r="F192" s="5">
        <v>30</v>
      </c>
      <c r="G192" s="9">
        <v>5</v>
      </c>
      <c r="H192">
        <v>2</v>
      </c>
      <c r="I192" s="6">
        <v>0.4</v>
      </c>
      <c r="J192" t="s">
        <v>8311</v>
      </c>
      <c r="K192" t="s">
        <v>8329</v>
      </c>
    </row>
    <row r="193" spans="1:11" x14ac:dyDescent="0.2">
      <c r="A193">
        <v>231</v>
      </c>
      <c r="B193">
        <v>0</v>
      </c>
      <c r="C193">
        <v>1500000</v>
      </c>
      <c r="D193" s="17">
        <v>30</v>
      </c>
      <c r="E193">
        <v>0</v>
      </c>
      <c r="F193" s="5">
        <v>0</v>
      </c>
      <c r="G193" s="9">
        <v>12</v>
      </c>
      <c r="H193">
        <v>4</v>
      </c>
      <c r="I193" s="6">
        <v>0</v>
      </c>
      <c r="J193" t="s">
        <v>8311</v>
      </c>
      <c r="K193" t="s">
        <v>8329</v>
      </c>
    </row>
    <row r="194" spans="1:11" x14ac:dyDescent="0.2">
      <c r="A194">
        <v>232</v>
      </c>
      <c r="B194">
        <v>0</v>
      </c>
      <c r="C194">
        <v>4000</v>
      </c>
      <c r="D194" s="17">
        <v>30</v>
      </c>
      <c r="E194">
        <v>7</v>
      </c>
      <c r="F194" s="5">
        <v>15.714285714285714</v>
      </c>
      <c r="G194" s="9">
        <v>1</v>
      </c>
      <c r="H194">
        <v>3</v>
      </c>
      <c r="I194" s="6">
        <v>2.75</v>
      </c>
      <c r="J194" t="s">
        <v>8311</v>
      </c>
      <c r="K194" t="s">
        <v>8329</v>
      </c>
    </row>
    <row r="195" spans="1:11" x14ac:dyDescent="0.2">
      <c r="A195">
        <v>233</v>
      </c>
      <c r="B195">
        <v>0</v>
      </c>
      <c r="C195">
        <v>350000</v>
      </c>
      <c r="D195" s="17">
        <v>30</v>
      </c>
      <c r="E195">
        <v>0</v>
      </c>
      <c r="F195" s="5">
        <v>0</v>
      </c>
      <c r="G195" s="9">
        <v>8</v>
      </c>
      <c r="H195">
        <v>2</v>
      </c>
      <c r="I195" s="6">
        <v>0</v>
      </c>
      <c r="J195" t="s">
        <v>8311</v>
      </c>
      <c r="K195" t="s">
        <v>8329</v>
      </c>
    </row>
    <row r="196" spans="1:11" x14ac:dyDescent="0.2">
      <c r="A196">
        <v>234</v>
      </c>
      <c r="B196">
        <v>0</v>
      </c>
      <c r="C196">
        <v>1000</v>
      </c>
      <c r="D196" s="17">
        <v>40</v>
      </c>
      <c r="E196">
        <v>5</v>
      </c>
      <c r="F196" s="5">
        <v>80.2</v>
      </c>
      <c r="G196" s="9">
        <v>5</v>
      </c>
      <c r="H196">
        <v>1</v>
      </c>
      <c r="I196" s="6">
        <v>40.1</v>
      </c>
      <c r="J196" t="s">
        <v>8311</v>
      </c>
      <c r="K196" t="s">
        <v>8329</v>
      </c>
    </row>
    <row r="197" spans="1:11" x14ac:dyDescent="0.2">
      <c r="A197">
        <v>235</v>
      </c>
      <c r="B197">
        <v>0</v>
      </c>
      <c r="C197">
        <v>10000</v>
      </c>
      <c r="D197" s="17">
        <v>30</v>
      </c>
      <c r="E197">
        <v>0</v>
      </c>
      <c r="F197" s="5">
        <v>0</v>
      </c>
      <c r="G197" s="9">
        <v>6</v>
      </c>
      <c r="H197">
        <v>2</v>
      </c>
      <c r="I197" s="6">
        <v>0</v>
      </c>
      <c r="J197" t="s">
        <v>8311</v>
      </c>
      <c r="K197" t="s">
        <v>8329</v>
      </c>
    </row>
    <row r="198" spans="1:11" x14ac:dyDescent="0.2">
      <c r="A198">
        <v>236</v>
      </c>
      <c r="B198">
        <v>0</v>
      </c>
      <c r="C198">
        <v>150000</v>
      </c>
      <c r="D198" s="17">
        <v>52.915520833333339</v>
      </c>
      <c r="E198">
        <v>0</v>
      </c>
      <c r="F198" s="5">
        <v>0</v>
      </c>
      <c r="G198" s="9">
        <v>11</v>
      </c>
      <c r="H198">
        <v>4</v>
      </c>
      <c r="I198" s="6">
        <v>0</v>
      </c>
      <c r="J198" t="s">
        <v>8311</v>
      </c>
      <c r="K198" t="s">
        <v>8329</v>
      </c>
    </row>
    <row r="199" spans="1:11" x14ac:dyDescent="0.2">
      <c r="A199">
        <v>237</v>
      </c>
      <c r="B199">
        <v>0</v>
      </c>
      <c r="C199">
        <v>15000</v>
      </c>
      <c r="D199" s="17">
        <v>60</v>
      </c>
      <c r="E199">
        <v>1</v>
      </c>
      <c r="F199" s="5">
        <v>50</v>
      </c>
      <c r="G199" s="9">
        <v>1</v>
      </c>
      <c r="H199">
        <v>5</v>
      </c>
      <c r="I199" s="6">
        <v>0.33333333333333337</v>
      </c>
      <c r="J199" t="s">
        <v>8311</v>
      </c>
      <c r="K199" t="s">
        <v>8329</v>
      </c>
    </row>
    <row r="200" spans="1:11" x14ac:dyDescent="0.2">
      <c r="A200">
        <v>238</v>
      </c>
      <c r="B200">
        <v>0</v>
      </c>
      <c r="C200">
        <v>26000</v>
      </c>
      <c r="D200" s="17">
        <v>20.412499999999998</v>
      </c>
      <c r="E200">
        <v>0</v>
      </c>
      <c r="F200" s="5">
        <v>0</v>
      </c>
      <c r="G200" s="9">
        <v>12</v>
      </c>
      <c r="H200">
        <v>5</v>
      </c>
      <c r="I200" s="6">
        <v>0</v>
      </c>
      <c r="J200" t="s">
        <v>8311</v>
      </c>
      <c r="K200" t="s">
        <v>8329</v>
      </c>
    </row>
    <row r="201" spans="1:11" x14ac:dyDescent="0.2">
      <c r="A201">
        <v>239</v>
      </c>
      <c r="B201">
        <v>0</v>
      </c>
      <c r="C201">
        <v>1000</v>
      </c>
      <c r="D201" s="17">
        <v>19.389699074074077</v>
      </c>
      <c r="E201">
        <v>5</v>
      </c>
      <c r="F201" s="5">
        <v>50</v>
      </c>
      <c r="G201" s="9">
        <v>10</v>
      </c>
      <c r="H201">
        <v>1</v>
      </c>
      <c r="I201" s="6">
        <v>25</v>
      </c>
      <c r="J201" t="s">
        <v>8311</v>
      </c>
      <c r="K201" t="s">
        <v>8329</v>
      </c>
    </row>
    <row r="202" spans="1:11" x14ac:dyDescent="0.2">
      <c r="A202">
        <v>240</v>
      </c>
      <c r="B202">
        <v>1</v>
      </c>
      <c r="C202">
        <v>15000</v>
      </c>
      <c r="D202" s="17">
        <v>45</v>
      </c>
      <c r="E202">
        <v>137</v>
      </c>
      <c r="F202" s="5">
        <v>117.84759124087591</v>
      </c>
      <c r="G202" s="9">
        <v>3</v>
      </c>
      <c r="H202">
        <v>4</v>
      </c>
      <c r="I202" s="6">
        <v>107.63413333333334</v>
      </c>
      <c r="J202" t="s">
        <v>8311</v>
      </c>
      <c r="K202" t="s">
        <v>8328</v>
      </c>
    </row>
    <row r="203" spans="1:11" x14ac:dyDescent="0.2">
      <c r="A203">
        <v>241</v>
      </c>
      <c r="B203">
        <v>1</v>
      </c>
      <c r="C203">
        <v>36400</v>
      </c>
      <c r="D203" s="17">
        <v>45</v>
      </c>
      <c r="E203">
        <v>376</v>
      </c>
      <c r="F203" s="5">
        <v>109.04255319148936</v>
      </c>
      <c r="G203" s="9">
        <v>11</v>
      </c>
      <c r="H203">
        <v>4</v>
      </c>
      <c r="I203" s="6">
        <v>112.63736263736264</v>
      </c>
      <c r="J203" t="s">
        <v>8311</v>
      </c>
      <c r="K203" t="s">
        <v>8328</v>
      </c>
    </row>
    <row r="204" spans="1:11" x14ac:dyDescent="0.2">
      <c r="A204">
        <v>242</v>
      </c>
      <c r="B204">
        <v>1</v>
      </c>
      <c r="C204">
        <v>13000</v>
      </c>
      <c r="D204" s="17">
        <v>35</v>
      </c>
      <c r="E204">
        <v>202</v>
      </c>
      <c r="F204" s="5">
        <v>73.019801980198025</v>
      </c>
      <c r="G204" s="9">
        <v>11</v>
      </c>
      <c r="H204">
        <v>2</v>
      </c>
      <c r="I204" s="6">
        <v>113.46153846153845</v>
      </c>
      <c r="J204" t="s">
        <v>8311</v>
      </c>
      <c r="K204" t="s">
        <v>8328</v>
      </c>
    </row>
    <row r="205" spans="1:11" x14ac:dyDescent="0.2">
      <c r="A205">
        <v>243</v>
      </c>
      <c r="B205">
        <v>1</v>
      </c>
      <c r="C205">
        <v>25000</v>
      </c>
      <c r="D205" s="17">
        <v>30</v>
      </c>
      <c r="E205">
        <v>328</v>
      </c>
      <c r="F205" s="5">
        <v>78.195121951219505</v>
      </c>
      <c r="G205" s="9">
        <v>1</v>
      </c>
      <c r="H205">
        <v>3</v>
      </c>
      <c r="I205" s="6">
        <v>102.592</v>
      </c>
      <c r="J205" t="s">
        <v>8311</v>
      </c>
      <c r="K205" t="s">
        <v>8328</v>
      </c>
    </row>
    <row r="206" spans="1:11" x14ac:dyDescent="0.2">
      <c r="A206">
        <v>244</v>
      </c>
      <c r="B206">
        <v>1</v>
      </c>
      <c r="C206">
        <v>3500</v>
      </c>
      <c r="D206" s="17">
        <v>39.972233796296301</v>
      </c>
      <c r="E206">
        <v>84</v>
      </c>
      <c r="F206" s="5">
        <v>47.398809523809526</v>
      </c>
      <c r="G206" s="9">
        <v>2</v>
      </c>
      <c r="H206">
        <v>3</v>
      </c>
      <c r="I206" s="6">
        <v>113.75714285714287</v>
      </c>
      <c r="J206" t="s">
        <v>8311</v>
      </c>
      <c r="K206" t="s">
        <v>8328</v>
      </c>
    </row>
    <row r="207" spans="1:11" x14ac:dyDescent="0.2">
      <c r="A207">
        <v>245</v>
      </c>
      <c r="B207">
        <v>1</v>
      </c>
      <c r="C207">
        <v>5000</v>
      </c>
      <c r="D207" s="17">
        <v>30</v>
      </c>
      <c r="E207">
        <v>96</v>
      </c>
      <c r="F207" s="5">
        <v>54.020833333333336</v>
      </c>
      <c r="G207" s="9">
        <v>7</v>
      </c>
      <c r="H207">
        <v>1</v>
      </c>
      <c r="I207" s="6">
        <v>103.71999999999998</v>
      </c>
      <c r="J207" t="s">
        <v>8311</v>
      </c>
      <c r="K207" t="s">
        <v>8328</v>
      </c>
    </row>
    <row r="208" spans="1:11" x14ac:dyDescent="0.2">
      <c r="A208">
        <v>246</v>
      </c>
      <c r="B208">
        <v>1</v>
      </c>
      <c r="C208">
        <v>5000</v>
      </c>
      <c r="D208" s="17">
        <v>50.041666666666664</v>
      </c>
      <c r="E208">
        <v>223</v>
      </c>
      <c r="F208" s="5">
        <v>68.488789237668158</v>
      </c>
      <c r="G208" s="9">
        <v>10</v>
      </c>
      <c r="H208">
        <v>5</v>
      </c>
      <c r="I208" s="6">
        <v>305.46000000000004</v>
      </c>
      <c r="J208" t="s">
        <v>8311</v>
      </c>
      <c r="K208" t="s">
        <v>8328</v>
      </c>
    </row>
    <row r="209" spans="1:11" x14ac:dyDescent="0.2">
      <c r="A209">
        <v>247</v>
      </c>
      <c r="B209">
        <v>1</v>
      </c>
      <c r="C209">
        <v>5000</v>
      </c>
      <c r="D209" s="17">
        <v>36.54775462962963</v>
      </c>
      <c r="E209">
        <v>62</v>
      </c>
      <c r="F209" s="5">
        <v>108.14516129032258</v>
      </c>
      <c r="G209" s="9">
        <v>9</v>
      </c>
      <c r="H209">
        <v>4</v>
      </c>
      <c r="I209" s="6">
        <v>134.1</v>
      </c>
      <c r="J209" t="s">
        <v>8311</v>
      </c>
      <c r="K209" t="s">
        <v>8328</v>
      </c>
    </row>
    <row r="210" spans="1:11" x14ac:dyDescent="0.2">
      <c r="A210">
        <v>248</v>
      </c>
      <c r="B210">
        <v>1</v>
      </c>
      <c r="C210">
        <v>85000</v>
      </c>
      <c r="D210" s="17">
        <v>45</v>
      </c>
      <c r="E210">
        <v>146</v>
      </c>
      <c r="F210" s="5">
        <v>589.95205479452056</v>
      </c>
      <c r="G210" s="9">
        <v>11</v>
      </c>
      <c r="H210">
        <v>3</v>
      </c>
      <c r="I210" s="6">
        <v>101.33294117647058</v>
      </c>
      <c r="J210" t="s">
        <v>8311</v>
      </c>
      <c r="K210" t="s">
        <v>8328</v>
      </c>
    </row>
    <row r="211" spans="1:11" x14ac:dyDescent="0.2">
      <c r="A211">
        <v>249</v>
      </c>
      <c r="B211">
        <v>1</v>
      </c>
      <c r="C211">
        <v>10000</v>
      </c>
      <c r="D211" s="17">
        <v>79.812268518518522</v>
      </c>
      <c r="E211">
        <v>235</v>
      </c>
      <c r="F211" s="5">
        <v>48.051063829787232</v>
      </c>
      <c r="G211" s="9">
        <v>6</v>
      </c>
      <c r="H211">
        <v>4</v>
      </c>
      <c r="I211" s="6">
        <v>112.92</v>
      </c>
      <c r="J211" t="s">
        <v>8311</v>
      </c>
      <c r="K211" t="s">
        <v>8328</v>
      </c>
    </row>
    <row r="212" spans="1:11" x14ac:dyDescent="0.2">
      <c r="A212">
        <v>250</v>
      </c>
      <c r="B212">
        <v>1</v>
      </c>
      <c r="C212">
        <v>30000</v>
      </c>
      <c r="D212" s="17">
        <v>30</v>
      </c>
      <c r="E212">
        <v>437</v>
      </c>
      <c r="F212" s="5">
        <v>72.482837528604122</v>
      </c>
      <c r="G212" s="9">
        <v>5</v>
      </c>
      <c r="H212">
        <v>2</v>
      </c>
      <c r="I212" s="6">
        <v>105.58333333333334</v>
      </c>
      <c r="J212" t="s">
        <v>8311</v>
      </c>
      <c r="K212" t="s">
        <v>8328</v>
      </c>
    </row>
    <row r="213" spans="1:11" x14ac:dyDescent="0.2">
      <c r="A213">
        <v>251</v>
      </c>
      <c r="B213">
        <v>1</v>
      </c>
      <c r="C213">
        <v>3500</v>
      </c>
      <c r="D213" s="17">
        <v>32.004097222222221</v>
      </c>
      <c r="E213">
        <v>77</v>
      </c>
      <c r="F213" s="5">
        <v>57.077922077922075</v>
      </c>
      <c r="G213" s="9">
        <v>4</v>
      </c>
      <c r="H213">
        <v>6</v>
      </c>
      <c r="I213" s="6">
        <v>125.57142857142858</v>
      </c>
      <c r="J213" t="s">
        <v>8311</v>
      </c>
      <c r="K213" t="s">
        <v>8328</v>
      </c>
    </row>
    <row r="214" spans="1:11" x14ac:dyDescent="0.2">
      <c r="A214">
        <v>252</v>
      </c>
      <c r="B214">
        <v>1</v>
      </c>
      <c r="C214">
        <v>5000</v>
      </c>
      <c r="D214" s="17">
        <v>63.503263888888888</v>
      </c>
      <c r="E214">
        <v>108</v>
      </c>
      <c r="F214" s="5">
        <v>85.444444444444443</v>
      </c>
      <c r="G214" s="9">
        <v>3</v>
      </c>
      <c r="H214">
        <v>1</v>
      </c>
      <c r="I214" s="6">
        <v>184.56</v>
      </c>
      <c r="J214" t="s">
        <v>8311</v>
      </c>
      <c r="K214" t="s">
        <v>8328</v>
      </c>
    </row>
    <row r="215" spans="1:11" x14ac:dyDescent="0.2">
      <c r="A215">
        <v>253</v>
      </c>
      <c r="B215">
        <v>1</v>
      </c>
      <c r="C215">
        <v>1500</v>
      </c>
      <c r="D215" s="17">
        <v>30</v>
      </c>
      <c r="E215">
        <v>7</v>
      </c>
      <c r="F215" s="5">
        <v>215.85714285714286</v>
      </c>
      <c r="G215" s="9">
        <v>1</v>
      </c>
      <c r="H215">
        <v>1</v>
      </c>
      <c r="I215" s="6">
        <v>100.73333333333335</v>
      </c>
      <c r="J215" t="s">
        <v>8311</v>
      </c>
      <c r="K215" t="s">
        <v>8328</v>
      </c>
    </row>
    <row r="216" spans="1:11" x14ac:dyDescent="0.2">
      <c r="A216">
        <v>254</v>
      </c>
      <c r="B216">
        <v>1</v>
      </c>
      <c r="C216">
        <v>24000</v>
      </c>
      <c r="D216" s="17">
        <v>30.130671296296295</v>
      </c>
      <c r="E216">
        <v>314</v>
      </c>
      <c r="F216" s="5">
        <v>89.38643312101911</v>
      </c>
      <c r="G216" s="9">
        <v>9</v>
      </c>
      <c r="H216">
        <v>3</v>
      </c>
      <c r="I216" s="6">
        <v>116.94725</v>
      </c>
      <c r="J216" t="s">
        <v>8311</v>
      </c>
      <c r="K216" t="s">
        <v>8328</v>
      </c>
    </row>
    <row r="217" spans="1:11" x14ac:dyDescent="0.2">
      <c r="A217">
        <v>255</v>
      </c>
      <c r="B217">
        <v>1</v>
      </c>
      <c r="C217">
        <v>8000</v>
      </c>
      <c r="D217" s="17">
        <v>29.958333333333332</v>
      </c>
      <c r="E217">
        <v>188</v>
      </c>
      <c r="F217" s="5">
        <v>45.418404255319146</v>
      </c>
      <c r="G217" s="9">
        <v>2</v>
      </c>
      <c r="H217">
        <v>1</v>
      </c>
      <c r="I217" s="6">
        <v>106.73325</v>
      </c>
      <c r="J217" t="s">
        <v>8311</v>
      </c>
      <c r="K217" t="s">
        <v>8328</v>
      </c>
    </row>
    <row r="218" spans="1:11" x14ac:dyDescent="0.2">
      <c r="A218">
        <v>256</v>
      </c>
      <c r="B218">
        <v>1</v>
      </c>
      <c r="C218">
        <v>13000</v>
      </c>
      <c r="D218" s="17">
        <v>30</v>
      </c>
      <c r="E218">
        <v>275</v>
      </c>
      <c r="F218" s="5">
        <v>65.756363636363631</v>
      </c>
      <c r="G218" s="9">
        <v>2</v>
      </c>
      <c r="H218">
        <v>4</v>
      </c>
      <c r="I218" s="6">
        <v>139.1</v>
      </c>
      <c r="J218" t="s">
        <v>8311</v>
      </c>
      <c r="K218" t="s">
        <v>8328</v>
      </c>
    </row>
    <row r="219" spans="1:11" x14ac:dyDescent="0.2">
      <c r="A219">
        <v>257</v>
      </c>
      <c r="B219">
        <v>1</v>
      </c>
      <c r="C219">
        <v>35000</v>
      </c>
      <c r="D219" s="17">
        <v>30</v>
      </c>
      <c r="E219">
        <v>560</v>
      </c>
      <c r="F219" s="5">
        <v>66.70405357142856</v>
      </c>
      <c r="G219" s="9">
        <v>4</v>
      </c>
      <c r="H219">
        <v>2</v>
      </c>
      <c r="I219" s="6">
        <v>106.72648571428572</v>
      </c>
      <c r="J219" t="s">
        <v>8311</v>
      </c>
      <c r="K219" t="s">
        <v>8328</v>
      </c>
    </row>
    <row r="220" spans="1:11" x14ac:dyDescent="0.2">
      <c r="A220">
        <v>258</v>
      </c>
      <c r="B220">
        <v>1</v>
      </c>
      <c r="C220">
        <v>30000</v>
      </c>
      <c r="D220" s="17">
        <v>30</v>
      </c>
      <c r="E220">
        <v>688</v>
      </c>
      <c r="F220" s="5">
        <v>83.345930232558146</v>
      </c>
      <c r="G220" s="9">
        <v>5</v>
      </c>
      <c r="H220">
        <v>3</v>
      </c>
      <c r="I220" s="6">
        <v>191.14</v>
      </c>
      <c r="J220" t="s">
        <v>8311</v>
      </c>
      <c r="K220" t="s">
        <v>8328</v>
      </c>
    </row>
    <row r="221" spans="1:11" x14ac:dyDescent="0.2">
      <c r="A221">
        <v>259</v>
      </c>
      <c r="B221">
        <v>1</v>
      </c>
      <c r="C221">
        <v>75000</v>
      </c>
      <c r="D221" s="17">
        <v>30</v>
      </c>
      <c r="E221">
        <v>942</v>
      </c>
      <c r="F221" s="5">
        <v>105.04609341825902</v>
      </c>
      <c r="G221" s="9">
        <v>3</v>
      </c>
      <c r="H221">
        <v>1</v>
      </c>
      <c r="I221" s="6">
        <v>131.93789333333334</v>
      </c>
      <c r="J221" t="s">
        <v>8311</v>
      </c>
      <c r="K221" t="s">
        <v>8328</v>
      </c>
    </row>
    <row r="222" spans="1:11" x14ac:dyDescent="0.2">
      <c r="A222">
        <v>260</v>
      </c>
      <c r="B222">
        <v>1</v>
      </c>
      <c r="C222">
        <v>10000</v>
      </c>
      <c r="D222" s="17">
        <v>45.660428240740742</v>
      </c>
      <c r="E222">
        <v>88</v>
      </c>
      <c r="F222" s="5">
        <v>120.90909090909091</v>
      </c>
      <c r="G222" s="9">
        <v>6</v>
      </c>
      <c r="H222">
        <v>2</v>
      </c>
      <c r="I222" s="6">
        <v>106.4</v>
      </c>
      <c r="J222" t="s">
        <v>8311</v>
      </c>
      <c r="K222" t="s">
        <v>8328</v>
      </c>
    </row>
    <row r="223" spans="1:11" x14ac:dyDescent="0.2">
      <c r="A223">
        <v>261</v>
      </c>
      <c r="B223">
        <v>1</v>
      </c>
      <c r="C223">
        <v>20000</v>
      </c>
      <c r="D223" s="17">
        <v>49.736064814814817</v>
      </c>
      <c r="E223">
        <v>220</v>
      </c>
      <c r="F223" s="5">
        <v>97.63636363636364</v>
      </c>
      <c r="G223" s="9">
        <v>4</v>
      </c>
      <c r="H223">
        <v>3</v>
      </c>
      <c r="I223" s="6">
        <v>107.4</v>
      </c>
      <c r="J223" t="s">
        <v>8311</v>
      </c>
      <c r="K223" t="s">
        <v>8328</v>
      </c>
    </row>
    <row r="224" spans="1:11" x14ac:dyDescent="0.2">
      <c r="A224">
        <v>262</v>
      </c>
      <c r="B224">
        <v>1</v>
      </c>
      <c r="C224">
        <v>2500</v>
      </c>
      <c r="D224" s="17">
        <v>45</v>
      </c>
      <c r="E224">
        <v>145</v>
      </c>
      <c r="F224" s="5">
        <v>41.379310344827587</v>
      </c>
      <c r="G224" s="9">
        <v>1</v>
      </c>
      <c r="H224">
        <v>2</v>
      </c>
      <c r="I224" s="6">
        <v>240</v>
      </c>
      <c r="J224" t="s">
        <v>8311</v>
      </c>
      <c r="K224" t="s">
        <v>8328</v>
      </c>
    </row>
    <row r="225" spans="1:11" x14ac:dyDescent="0.2">
      <c r="A225">
        <v>263</v>
      </c>
      <c r="B225">
        <v>1</v>
      </c>
      <c r="C225">
        <v>25000</v>
      </c>
      <c r="D225" s="17">
        <v>30</v>
      </c>
      <c r="E225">
        <v>963</v>
      </c>
      <c r="F225" s="5">
        <v>30.654485981308412</v>
      </c>
      <c r="G225" s="9">
        <v>8</v>
      </c>
      <c r="H225">
        <v>2</v>
      </c>
      <c r="I225" s="6">
        <v>118.08108</v>
      </c>
      <c r="J225" t="s">
        <v>8311</v>
      </c>
      <c r="K225" t="s">
        <v>8328</v>
      </c>
    </row>
    <row r="226" spans="1:11" x14ac:dyDescent="0.2">
      <c r="A226">
        <v>264</v>
      </c>
      <c r="B226">
        <v>1</v>
      </c>
      <c r="C226">
        <v>5000</v>
      </c>
      <c r="D226" s="17">
        <v>30</v>
      </c>
      <c r="E226">
        <v>91</v>
      </c>
      <c r="F226" s="5">
        <v>64.945054945054949</v>
      </c>
      <c r="G226" s="9">
        <v>4</v>
      </c>
      <c r="H226">
        <v>3</v>
      </c>
      <c r="I226" s="6">
        <v>118.19999999999999</v>
      </c>
      <c r="J226" t="s">
        <v>8311</v>
      </c>
      <c r="K226" t="s">
        <v>8328</v>
      </c>
    </row>
    <row r="227" spans="1:11" x14ac:dyDescent="0.2">
      <c r="A227">
        <v>265</v>
      </c>
      <c r="B227">
        <v>1</v>
      </c>
      <c r="C227">
        <v>5000</v>
      </c>
      <c r="D227" s="17">
        <v>41.59872685185185</v>
      </c>
      <c r="E227">
        <v>58</v>
      </c>
      <c r="F227" s="5">
        <v>95.775862068965523</v>
      </c>
      <c r="G227" s="9">
        <v>3</v>
      </c>
      <c r="H227">
        <v>1</v>
      </c>
      <c r="I227" s="6">
        <v>111.1</v>
      </c>
      <c r="J227" t="s">
        <v>8311</v>
      </c>
      <c r="K227" t="s">
        <v>8328</v>
      </c>
    </row>
    <row r="228" spans="1:11" x14ac:dyDescent="0.2">
      <c r="A228">
        <v>266</v>
      </c>
      <c r="B228">
        <v>1</v>
      </c>
      <c r="C228">
        <v>1000</v>
      </c>
      <c r="D228" s="17">
        <v>85.985567129629615</v>
      </c>
      <c r="E228">
        <v>36</v>
      </c>
      <c r="F228" s="5">
        <v>40.416666666666664</v>
      </c>
      <c r="G228" s="9">
        <v>1</v>
      </c>
      <c r="H228">
        <v>2</v>
      </c>
      <c r="I228" s="6">
        <v>145.5</v>
      </c>
      <c r="J228" t="s">
        <v>8311</v>
      </c>
      <c r="K228" t="s">
        <v>8328</v>
      </c>
    </row>
    <row r="229" spans="1:11" x14ac:dyDescent="0.2">
      <c r="A229">
        <v>267</v>
      </c>
      <c r="B229">
        <v>1</v>
      </c>
      <c r="C229">
        <v>9850</v>
      </c>
      <c r="D229" s="17">
        <v>30</v>
      </c>
      <c r="E229">
        <v>165</v>
      </c>
      <c r="F229" s="5">
        <v>78.578424242424248</v>
      </c>
      <c r="G229" s="9">
        <v>5</v>
      </c>
      <c r="H229">
        <v>1</v>
      </c>
      <c r="I229" s="6">
        <v>131.62883248730967</v>
      </c>
      <c r="J229" t="s">
        <v>8311</v>
      </c>
      <c r="K229" t="s">
        <v>8328</v>
      </c>
    </row>
    <row r="230" spans="1:11" x14ac:dyDescent="0.2">
      <c r="A230">
        <v>268</v>
      </c>
      <c r="B230">
        <v>1</v>
      </c>
      <c r="C230">
        <v>5000</v>
      </c>
      <c r="D230" s="17">
        <v>45.041666666666664</v>
      </c>
      <c r="E230">
        <v>111</v>
      </c>
      <c r="F230" s="5">
        <v>50.18018018018018</v>
      </c>
      <c r="G230" s="9">
        <v>9</v>
      </c>
      <c r="H230">
        <v>4</v>
      </c>
      <c r="I230" s="6">
        <v>111.4</v>
      </c>
      <c r="J230" t="s">
        <v>8311</v>
      </c>
      <c r="K230" t="s">
        <v>8328</v>
      </c>
    </row>
    <row r="231" spans="1:11" x14ac:dyDescent="0.2">
      <c r="A231">
        <v>269</v>
      </c>
      <c r="B231">
        <v>1</v>
      </c>
      <c r="C231">
        <v>100000</v>
      </c>
      <c r="D231" s="17">
        <v>30</v>
      </c>
      <c r="E231">
        <v>1596</v>
      </c>
      <c r="F231" s="5">
        <v>92.251735588972423</v>
      </c>
      <c r="G231" s="9">
        <v>1</v>
      </c>
      <c r="H231">
        <v>7</v>
      </c>
      <c r="I231" s="6">
        <v>147.23376999999999</v>
      </c>
      <c r="J231" t="s">
        <v>8311</v>
      </c>
      <c r="K231" t="s">
        <v>8328</v>
      </c>
    </row>
    <row r="232" spans="1:11" x14ac:dyDescent="0.2">
      <c r="A232">
        <v>270</v>
      </c>
      <c r="B232">
        <v>1</v>
      </c>
      <c r="C232">
        <v>2300</v>
      </c>
      <c r="D232" s="17">
        <v>50.300115740740743</v>
      </c>
      <c r="E232">
        <v>61</v>
      </c>
      <c r="F232" s="5">
        <v>57.540983606557376</v>
      </c>
      <c r="G232" s="9">
        <v>4</v>
      </c>
      <c r="H232">
        <v>1</v>
      </c>
      <c r="I232" s="6">
        <v>152.60869565217391</v>
      </c>
      <c r="J232" t="s">
        <v>8311</v>
      </c>
      <c r="K232" t="s">
        <v>8328</v>
      </c>
    </row>
    <row r="233" spans="1:11" x14ac:dyDescent="0.2">
      <c r="A233">
        <v>271</v>
      </c>
      <c r="B233">
        <v>1</v>
      </c>
      <c r="C233">
        <v>30000</v>
      </c>
      <c r="D233" s="17">
        <v>29.233090277777777</v>
      </c>
      <c r="E233">
        <v>287</v>
      </c>
      <c r="F233" s="5">
        <v>109.42160278745645</v>
      </c>
      <c r="G233" s="9">
        <v>12</v>
      </c>
      <c r="H233">
        <v>2</v>
      </c>
      <c r="I233" s="6">
        <v>104.67999999999999</v>
      </c>
      <c r="J233" t="s">
        <v>8311</v>
      </c>
      <c r="K233" t="s">
        <v>8328</v>
      </c>
    </row>
    <row r="234" spans="1:11" x14ac:dyDescent="0.2">
      <c r="A234">
        <v>272</v>
      </c>
      <c r="B234">
        <v>1</v>
      </c>
      <c r="C234">
        <v>3000</v>
      </c>
      <c r="D234" s="17">
        <v>60.883668981481485</v>
      </c>
      <c r="E234">
        <v>65</v>
      </c>
      <c r="F234" s="5">
        <v>81.892461538461546</v>
      </c>
      <c r="G234" s="9">
        <v>2</v>
      </c>
      <c r="H234">
        <v>5</v>
      </c>
      <c r="I234" s="6">
        <v>177.43366666666668</v>
      </c>
      <c r="J234" t="s">
        <v>8311</v>
      </c>
      <c r="K234" t="s">
        <v>8328</v>
      </c>
    </row>
    <row r="235" spans="1:11" x14ac:dyDescent="0.2">
      <c r="A235">
        <v>273</v>
      </c>
      <c r="B235">
        <v>1</v>
      </c>
      <c r="C235">
        <v>5000</v>
      </c>
      <c r="D235" s="17">
        <v>30</v>
      </c>
      <c r="E235">
        <v>118</v>
      </c>
      <c r="F235" s="5">
        <v>45.667711864406776</v>
      </c>
      <c r="G235" s="9">
        <v>6</v>
      </c>
      <c r="H235">
        <v>5</v>
      </c>
      <c r="I235" s="6">
        <v>107.7758</v>
      </c>
      <c r="J235" t="s">
        <v>8311</v>
      </c>
      <c r="K235" t="s">
        <v>8328</v>
      </c>
    </row>
    <row r="236" spans="1:11" x14ac:dyDescent="0.2">
      <c r="A236">
        <v>274</v>
      </c>
      <c r="B236">
        <v>1</v>
      </c>
      <c r="C236">
        <v>4000</v>
      </c>
      <c r="D236" s="17">
        <v>34.37859953703704</v>
      </c>
      <c r="E236">
        <v>113</v>
      </c>
      <c r="F236" s="5">
        <v>55.221238938053098</v>
      </c>
      <c r="G236" s="9">
        <v>3</v>
      </c>
      <c r="H236">
        <v>4</v>
      </c>
      <c r="I236" s="6">
        <v>156</v>
      </c>
      <c r="J236" t="s">
        <v>8311</v>
      </c>
      <c r="K236" t="s">
        <v>8328</v>
      </c>
    </row>
    <row r="237" spans="1:11" x14ac:dyDescent="0.2">
      <c r="A237">
        <v>275</v>
      </c>
      <c r="B237">
        <v>1</v>
      </c>
      <c r="C237">
        <v>20000</v>
      </c>
      <c r="D237" s="17">
        <v>30.041666666666668</v>
      </c>
      <c r="E237">
        <v>332</v>
      </c>
      <c r="F237" s="5">
        <v>65.298192771084331</v>
      </c>
      <c r="G237" s="9">
        <v>10</v>
      </c>
      <c r="H237">
        <v>3</v>
      </c>
      <c r="I237" s="6">
        <v>108.395</v>
      </c>
      <c r="J237" t="s">
        <v>8311</v>
      </c>
      <c r="K237" t="s">
        <v>8328</v>
      </c>
    </row>
    <row r="238" spans="1:11" x14ac:dyDescent="0.2">
      <c r="A238">
        <v>276</v>
      </c>
      <c r="B238">
        <v>1</v>
      </c>
      <c r="C238">
        <v>4000</v>
      </c>
      <c r="D238" s="17">
        <v>59.958333333333336</v>
      </c>
      <c r="E238">
        <v>62</v>
      </c>
      <c r="F238" s="5">
        <v>95.225806451612897</v>
      </c>
      <c r="G238" s="9">
        <v>2</v>
      </c>
      <c r="H238">
        <v>1</v>
      </c>
      <c r="I238" s="6">
        <v>147.6</v>
      </c>
      <c r="J238" t="s">
        <v>8311</v>
      </c>
      <c r="K238" t="s">
        <v>8328</v>
      </c>
    </row>
    <row r="239" spans="1:11" x14ac:dyDescent="0.2">
      <c r="A239">
        <v>277</v>
      </c>
      <c r="B239">
        <v>1</v>
      </c>
      <c r="C239">
        <v>65000</v>
      </c>
      <c r="D239" s="17">
        <v>30</v>
      </c>
      <c r="E239">
        <v>951</v>
      </c>
      <c r="F239" s="5">
        <v>75.444794952681391</v>
      </c>
      <c r="G239" s="9">
        <v>4</v>
      </c>
      <c r="H239">
        <v>4</v>
      </c>
      <c r="I239" s="6">
        <v>110.38153846153847</v>
      </c>
      <c r="J239" t="s">
        <v>8311</v>
      </c>
      <c r="K239" t="s">
        <v>8328</v>
      </c>
    </row>
    <row r="240" spans="1:11" x14ac:dyDescent="0.2">
      <c r="A240">
        <v>278</v>
      </c>
      <c r="B240">
        <v>1</v>
      </c>
      <c r="C240">
        <v>27000</v>
      </c>
      <c r="D240" s="17">
        <v>30</v>
      </c>
      <c r="E240">
        <v>415</v>
      </c>
      <c r="F240" s="5">
        <v>97.816867469879512</v>
      </c>
      <c r="G240" s="9">
        <v>9</v>
      </c>
      <c r="H240">
        <v>2</v>
      </c>
      <c r="I240" s="6">
        <v>150.34814814814814</v>
      </c>
      <c r="J240" t="s">
        <v>8311</v>
      </c>
      <c r="K240" t="s">
        <v>8328</v>
      </c>
    </row>
    <row r="241" spans="1:11" x14ac:dyDescent="0.2">
      <c r="A241">
        <v>279</v>
      </c>
      <c r="B241">
        <v>1</v>
      </c>
      <c r="C241">
        <v>17000</v>
      </c>
      <c r="D241" s="17">
        <v>33.839861111111112</v>
      </c>
      <c r="E241">
        <v>305</v>
      </c>
      <c r="F241" s="5">
        <v>87.685606557377056</v>
      </c>
      <c r="G241" s="9">
        <v>1</v>
      </c>
      <c r="H241">
        <v>1</v>
      </c>
      <c r="I241" s="6">
        <v>157.31829411764707</v>
      </c>
      <c r="J241" t="s">
        <v>8311</v>
      </c>
      <c r="K241" t="s">
        <v>8328</v>
      </c>
    </row>
    <row r="242" spans="1:11" x14ac:dyDescent="0.2">
      <c r="A242">
        <v>280</v>
      </c>
      <c r="B242">
        <v>1</v>
      </c>
      <c r="C242">
        <v>75000</v>
      </c>
      <c r="D242" s="17">
        <v>45</v>
      </c>
      <c r="E242">
        <v>2139</v>
      </c>
      <c r="F242" s="5">
        <v>54.748948106591868</v>
      </c>
      <c r="G242" s="9">
        <v>4</v>
      </c>
      <c r="H242">
        <v>2</v>
      </c>
      <c r="I242" s="6">
        <v>156.14400000000001</v>
      </c>
      <c r="J242" t="s">
        <v>8311</v>
      </c>
      <c r="K242" t="s">
        <v>8328</v>
      </c>
    </row>
    <row r="243" spans="1:11" x14ac:dyDescent="0.2">
      <c r="A243">
        <v>281</v>
      </c>
      <c r="B243">
        <v>1</v>
      </c>
      <c r="C243">
        <v>5500</v>
      </c>
      <c r="D243" s="17">
        <v>85.646377314814814</v>
      </c>
      <c r="E243">
        <v>79</v>
      </c>
      <c r="F243" s="5">
        <v>83.953417721518989</v>
      </c>
      <c r="G243" s="9">
        <v>5</v>
      </c>
      <c r="H243">
        <v>6</v>
      </c>
      <c r="I243" s="6">
        <v>120.58763636363636</v>
      </c>
      <c r="J243" t="s">
        <v>8311</v>
      </c>
      <c r="K243" t="s">
        <v>8328</v>
      </c>
    </row>
    <row r="244" spans="1:11" x14ac:dyDescent="0.2">
      <c r="A244">
        <v>282</v>
      </c>
      <c r="B244">
        <v>1</v>
      </c>
      <c r="C244">
        <v>45000</v>
      </c>
      <c r="D244" s="17">
        <v>36.996620370370373</v>
      </c>
      <c r="E244">
        <v>179</v>
      </c>
      <c r="F244" s="5">
        <v>254.38547486033519</v>
      </c>
      <c r="G244" s="9">
        <v>1</v>
      </c>
      <c r="H244">
        <v>6</v>
      </c>
      <c r="I244" s="6">
        <v>101.18888888888888</v>
      </c>
      <c r="J244" t="s">
        <v>8311</v>
      </c>
      <c r="K244" t="s">
        <v>8328</v>
      </c>
    </row>
    <row r="245" spans="1:11" x14ac:dyDescent="0.2">
      <c r="A245">
        <v>283</v>
      </c>
      <c r="B245">
        <v>1</v>
      </c>
      <c r="C245">
        <v>18000</v>
      </c>
      <c r="D245" s="17">
        <v>19.49763888888889</v>
      </c>
      <c r="E245">
        <v>202</v>
      </c>
      <c r="F245" s="5">
        <v>101.8269801980198</v>
      </c>
      <c r="G245" s="9">
        <v>5</v>
      </c>
      <c r="H245">
        <v>4</v>
      </c>
      <c r="I245" s="6">
        <v>114.27249999999999</v>
      </c>
      <c r="J245" t="s">
        <v>8311</v>
      </c>
      <c r="K245" t="s">
        <v>8328</v>
      </c>
    </row>
    <row r="246" spans="1:11" x14ac:dyDescent="0.2">
      <c r="A246">
        <v>284</v>
      </c>
      <c r="B246">
        <v>1</v>
      </c>
      <c r="C246">
        <v>40000</v>
      </c>
      <c r="D246" s="17">
        <v>25</v>
      </c>
      <c r="E246">
        <v>760</v>
      </c>
      <c r="F246" s="5">
        <v>55.066394736842106</v>
      </c>
      <c r="G246" s="9">
        <v>12</v>
      </c>
      <c r="H246">
        <v>2</v>
      </c>
      <c r="I246" s="6">
        <v>104.62615</v>
      </c>
      <c r="J246" t="s">
        <v>8311</v>
      </c>
      <c r="K246" t="s">
        <v>8328</v>
      </c>
    </row>
    <row r="247" spans="1:11" x14ac:dyDescent="0.2">
      <c r="A247">
        <v>285</v>
      </c>
      <c r="B247">
        <v>1</v>
      </c>
      <c r="C247">
        <v>14000</v>
      </c>
      <c r="D247" s="17">
        <v>30</v>
      </c>
      <c r="E247">
        <v>563</v>
      </c>
      <c r="F247" s="5">
        <v>56.901438721136763</v>
      </c>
      <c r="G247" s="9">
        <v>8</v>
      </c>
      <c r="H247">
        <v>2</v>
      </c>
      <c r="I247" s="6">
        <v>228.82507142857142</v>
      </c>
      <c r="J247" t="s">
        <v>8311</v>
      </c>
      <c r="K247" t="s">
        <v>8328</v>
      </c>
    </row>
    <row r="248" spans="1:11" x14ac:dyDescent="0.2">
      <c r="A248">
        <v>286</v>
      </c>
      <c r="B248">
        <v>1</v>
      </c>
      <c r="C248">
        <v>15000</v>
      </c>
      <c r="D248" s="17">
        <v>44.958333333333336</v>
      </c>
      <c r="E248">
        <v>135</v>
      </c>
      <c r="F248" s="5">
        <v>121.28148148148148</v>
      </c>
      <c r="G248" s="9">
        <v>2</v>
      </c>
      <c r="H248">
        <v>5</v>
      </c>
      <c r="I248" s="6">
        <v>109.15333333333332</v>
      </c>
      <c r="J248" t="s">
        <v>8311</v>
      </c>
      <c r="K248" t="s">
        <v>8328</v>
      </c>
    </row>
    <row r="249" spans="1:11" x14ac:dyDescent="0.2">
      <c r="A249">
        <v>287</v>
      </c>
      <c r="B249">
        <v>1</v>
      </c>
      <c r="C249">
        <v>15000</v>
      </c>
      <c r="D249" s="17">
        <v>30.888680555555553</v>
      </c>
      <c r="E249">
        <v>290</v>
      </c>
      <c r="F249" s="5">
        <v>91.189655172413794</v>
      </c>
      <c r="G249" s="9">
        <v>10</v>
      </c>
      <c r="H249">
        <v>1</v>
      </c>
      <c r="I249" s="6">
        <v>176.29999999999998</v>
      </c>
      <c r="J249" t="s">
        <v>8311</v>
      </c>
      <c r="K249" t="s">
        <v>8328</v>
      </c>
    </row>
    <row r="250" spans="1:11" x14ac:dyDescent="0.2">
      <c r="A250">
        <v>288</v>
      </c>
      <c r="B250">
        <v>1</v>
      </c>
      <c r="C250">
        <v>50000</v>
      </c>
      <c r="D250" s="17">
        <v>35</v>
      </c>
      <c r="E250">
        <v>447</v>
      </c>
      <c r="F250" s="5">
        <v>115.44812080536913</v>
      </c>
      <c r="G250" s="9">
        <v>5</v>
      </c>
      <c r="H250">
        <v>1</v>
      </c>
      <c r="I250" s="6">
        <v>103.21061999999999</v>
      </c>
      <c r="J250" t="s">
        <v>8311</v>
      </c>
      <c r="K250" t="s">
        <v>8328</v>
      </c>
    </row>
    <row r="251" spans="1:11" x14ac:dyDescent="0.2">
      <c r="A251">
        <v>289</v>
      </c>
      <c r="B251">
        <v>1</v>
      </c>
      <c r="C251">
        <v>15000</v>
      </c>
      <c r="D251" s="17">
        <v>30</v>
      </c>
      <c r="E251">
        <v>232</v>
      </c>
      <c r="F251" s="5">
        <v>67.771551724137936</v>
      </c>
      <c r="G251" s="9">
        <v>10</v>
      </c>
      <c r="H251">
        <v>4</v>
      </c>
      <c r="I251" s="6">
        <v>104.82000000000001</v>
      </c>
      <c r="J251" t="s">
        <v>8311</v>
      </c>
      <c r="K251" t="s">
        <v>8328</v>
      </c>
    </row>
    <row r="252" spans="1:11" x14ac:dyDescent="0.2">
      <c r="A252">
        <v>290</v>
      </c>
      <c r="B252">
        <v>1</v>
      </c>
      <c r="C252">
        <v>4500</v>
      </c>
      <c r="D252" s="17">
        <v>49.96346064814815</v>
      </c>
      <c r="E252">
        <v>168</v>
      </c>
      <c r="F252" s="5">
        <v>28.576190476190476</v>
      </c>
      <c r="G252" s="9">
        <v>12</v>
      </c>
      <c r="H252">
        <v>2</v>
      </c>
      <c r="I252" s="6">
        <v>106.68444444444445</v>
      </c>
      <c r="J252" t="s">
        <v>8311</v>
      </c>
      <c r="K252" t="s">
        <v>8328</v>
      </c>
    </row>
    <row r="253" spans="1:11" x14ac:dyDescent="0.2">
      <c r="A253">
        <v>291</v>
      </c>
      <c r="B253">
        <v>1</v>
      </c>
      <c r="C253">
        <v>5000</v>
      </c>
      <c r="D253" s="17">
        <v>18.231643518518517</v>
      </c>
      <c r="E253">
        <v>128</v>
      </c>
      <c r="F253" s="5">
        <v>46.8828125</v>
      </c>
      <c r="G253" s="9">
        <v>4</v>
      </c>
      <c r="H253">
        <v>5</v>
      </c>
      <c r="I253" s="6">
        <v>120.02</v>
      </c>
      <c r="J253" t="s">
        <v>8311</v>
      </c>
      <c r="K253" t="s">
        <v>8328</v>
      </c>
    </row>
    <row r="254" spans="1:11" x14ac:dyDescent="0.2">
      <c r="A254">
        <v>292</v>
      </c>
      <c r="B254">
        <v>1</v>
      </c>
      <c r="C254">
        <v>75000</v>
      </c>
      <c r="D254" s="17">
        <v>32.362743055555555</v>
      </c>
      <c r="E254">
        <v>493</v>
      </c>
      <c r="F254" s="5">
        <v>154.42231237322514</v>
      </c>
      <c r="G254" s="9">
        <v>9</v>
      </c>
      <c r="H254">
        <v>1</v>
      </c>
      <c r="I254" s="6">
        <v>101.50693333333334</v>
      </c>
      <c r="J254" t="s">
        <v>8311</v>
      </c>
      <c r="K254" t="s">
        <v>8328</v>
      </c>
    </row>
    <row r="255" spans="1:11" x14ac:dyDescent="0.2">
      <c r="A255">
        <v>293</v>
      </c>
      <c r="B255">
        <v>1</v>
      </c>
      <c r="C255">
        <v>26000</v>
      </c>
      <c r="D255" s="17">
        <v>30</v>
      </c>
      <c r="E255">
        <v>131</v>
      </c>
      <c r="F255" s="5">
        <v>201.22137404580153</v>
      </c>
      <c r="G255" s="9">
        <v>3</v>
      </c>
      <c r="H255">
        <v>5</v>
      </c>
      <c r="I255" s="6">
        <v>101.38461538461539</v>
      </c>
      <c r="J255" t="s">
        <v>8311</v>
      </c>
      <c r="K255" t="s">
        <v>8328</v>
      </c>
    </row>
    <row r="256" spans="1:11" x14ac:dyDescent="0.2">
      <c r="A256">
        <v>294</v>
      </c>
      <c r="B256">
        <v>1</v>
      </c>
      <c r="C256">
        <v>5000</v>
      </c>
      <c r="D256" s="17">
        <v>35.582245370370373</v>
      </c>
      <c r="E256">
        <v>50</v>
      </c>
      <c r="F256" s="5">
        <v>100</v>
      </c>
      <c r="G256" s="9">
        <v>6</v>
      </c>
      <c r="H256">
        <v>7</v>
      </c>
      <c r="I256" s="6">
        <v>100</v>
      </c>
      <c r="J256" t="s">
        <v>8311</v>
      </c>
      <c r="K256" t="s">
        <v>8328</v>
      </c>
    </row>
    <row r="257" spans="1:11" x14ac:dyDescent="0.2">
      <c r="A257">
        <v>295</v>
      </c>
      <c r="B257">
        <v>1</v>
      </c>
      <c r="C257">
        <v>50000</v>
      </c>
      <c r="D257" s="17">
        <v>59.9952662037037</v>
      </c>
      <c r="E257">
        <v>665</v>
      </c>
      <c r="F257" s="5">
        <v>100.08204511278196</v>
      </c>
      <c r="G257" s="9">
        <v>9</v>
      </c>
      <c r="H257">
        <v>7</v>
      </c>
      <c r="I257" s="6">
        <v>133.10911999999999</v>
      </c>
      <c r="J257" t="s">
        <v>8311</v>
      </c>
      <c r="K257" t="s">
        <v>8328</v>
      </c>
    </row>
    <row r="258" spans="1:11" x14ac:dyDescent="0.2">
      <c r="A258">
        <v>296</v>
      </c>
      <c r="B258">
        <v>1</v>
      </c>
      <c r="C258">
        <v>25000</v>
      </c>
      <c r="D258" s="17">
        <v>25</v>
      </c>
      <c r="E258">
        <v>129</v>
      </c>
      <c r="F258" s="5">
        <v>230.08953488372092</v>
      </c>
      <c r="G258" s="9">
        <v>8</v>
      </c>
      <c r="H258">
        <v>1</v>
      </c>
      <c r="I258" s="6">
        <v>118.72620000000001</v>
      </c>
      <c r="J258" t="s">
        <v>8311</v>
      </c>
      <c r="K258" t="s">
        <v>8328</v>
      </c>
    </row>
    <row r="259" spans="1:11" x14ac:dyDescent="0.2">
      <c r="A259">
        <v>297</v>
      </c>
      <c r="B259">
        <v>1</v>
      </c>
      <c r="C259">
        <v>20000</v>
      </c>
      <c r="D259" s="17">
        <v>35.437951388888891</v>
      </c>
      <c r="E259">
        <v>142</v>
      </c>
      <c r="F259" s="5">
        <v>141.74647887323943</v>
      </c>
      <c r="G259" s="9">
        <v>3</v>
      </c>
      <c r="H259">
        <v>4</v>
      </c>
      <c r="I259" s="6">
        <v>100.64</v>
      </c>
      <c r="J259" t="s">
        <v>8311</v>
      </c>
      <c r="K259" t="s">
        <v>8328</v>
      </c>
    </row>
    <row r="260" spans="1:11" x14ac:dyDescent="0.2">
      <c r="A260">
        <v>298</v>
      </c>
      <c r="B260">
        <v>1</v>
      </c>
      <c r="C260">
        <v>126000</v>
      </c>
      <c r="D260" s="17">
        <v>59.411481481481481</v>
      </c>
      <c r="E260">
        <v>2436</v>
      </c>
      <c r="F260" s="5">
        <v>56.344351395730705</v>
      </c>
      <c r="G260" s="9">
        <v>3</v>
      </c>
      <c r="H260">
        <v>2</v>
      </c>
      <c r="I260" s="6">
        <v>108.93241269841269</v>
      </c>
      <c r="J260" t="s">
        <v>8311</v>
      </c>
      <c r="K260" t="s">
        <v>8328</v>
      </c>
    </row>
    <row r="261" spans="1:11" x14ac:dyDescent="0.2">
      <c r="A261">
        <v>299</v>
      </c>
      <c r="B261">
        <v>1</v>
      </c>
      <c r="C261">
        <v>10000</v>
      </c>
      <c r="D261" s="17">
        <v>30.041666666666668</v>
      </c>
      <c r="E261">
        <v>244</v>
      </c>
      <c r="F261" s="5">
        <v>73.341188524590166</v>
      </c>
      <c r="G261" s="9">
        <v>10</v>
      </c>
      <c r="H261">
        <v>7</v>
      </c>
      <c r="I261" s="6">
        <v>178.95250000000001</v>
      </c>
      <c r="J261" t="s">
        <v>8311</v>
      </c>
      <c r="K261" t="s">
        <v>8328</v>
      </c>
    </row>
    <row r="262" spans="1:11" x14ac:dyDescent="0.2">
      <c r="A262">
        <v>300</v>
      </c>
      <c r="B262">
        <v>1</v>
      </c>
      <c r="C262">
        <v>25000</v>
      </c>
      <c r="D262" s="17">
        <v>31</v>
      </c>
      <c r="E262">
        <v>298</v>
      </c>
      <c r="F262" s="5">
        <v>85.337785234899329</v>
      </c>
      <c r="G262" s="9">
        <v>3</v>
      </c>
      <c r="H262">
        <v>4</v>
      </c>
      <c r="I262" s="6">
        <v>101.72264</v>
      </c>
      <c r="J262" t="s">
        <v>8311</v>
      </c>
      <c r="K262" t="s">
        <v>8328</v>
      </c>
    </row>
    <row r="263" spans="1:11" x14ac:dyDescent="0.2">
      <c r="A263">
        <v>301</v>
      </c>
      <c r="B263">
        <v>1</v>
      </c>
      <c r="C263">
        <v>13000</v>
      </c>
      <c r="D263" s="17">
        <v>39.958333333333336</v>
      </c>
      <c r="E263">
        <v>251</v>
      </c>
      <c r="F263" s="5">
        <v>61.496215139442228</v>
      </c>
      <c r="G263" s="9">
        <v>2</v>
      </c>
      <c r="H263">
        <v>4</v>
      </c>
      <c r="I263" s="6">
        <v>118.73499999999999</v>
      </c>
      <c r="J263" t="s">
        <v>8311</v>
      </c>
      <c r="K263" t="s">
        <v>8328</v>
      </c>
    </row>
    <row r="264" spans="1:11" x14ac:dyDescent="0.2">
      <c r="A264">
        <v>302</v>
      </c>
      <c r="B264">
        <v>1</v>
      </c>
      <c r="C264">
        <v>10000</v>
      </c>
      <c r="D264" s="17">
        <v>30</v>
      </c>
      <c r="E264">
        <v>108</v>
      </c>
      <c r="F264" s="5">
        <v>93.018518518518519</v>
      </c>
      <c r="G264" s="9">
        <v>1</v>
      </c>
      <c r="H264">
        <v>3</v>
      </c>
      <c r="I264" s="6">
        <v>100.46</v>
      </c>
      <c r="J264" t="s">
        <v>8311</v>
      </c>
      <c r="K264" t="s">
        <v>8328</v>
      </c>
    </row>
    <row r="265" spans="1:11" x14ac:dyDescent="0.2">
      <c r="A265">
        <v>303</v>
      </c>
      <c r="B265">
        <v>1</v>
      </c>
      <c r="C265">
        <v>3000</v>
      </c>
      <c r="D265" s="17">
        <v>30</v>
      </c>
      <c r="E265">
        <v>82</v>
      </c>
      <c r="F265" s="5">
        <v>50.292682926829265</v>
      </c>
      <c r="G265" s="9">
        <v>5</v>
      </c>
      <c r="H265">
        <v>3</v>
      </c>
      <c r="I265" s="6">
        <v>137.46666666666667</v>
      </c>
      <c r="J265" t="s">
        <v>8311</v>
      </c>
      <c r="K265" t="s">
        <v>8328</v>
      </c>
    </row>
    <row r="266" spans="1:11" x14ac:dyDescent="0.2">
      <c r="A266">
        <v>304</v>
      </c>
      <c r="B266">
        <v>1</v>
      </c>
      <c r="C266">
        <v>3400</v>
      </c>
      <c r="D266" s="17">
        <v>38.988460648148148</v>
      </c>
      <c r="E266">
        <v>74</v>
      </c>
      <c r="F266" s="5">
        <v>106.43243243243244</v>
      </c>
      <c r="G266" s="9">
        <v>7</v>
      </c>
      <c r="H266">
        <v>1</v>
      </c>
      <c r="I266" s="6">
        <v>231.64705882352939</v>
      </c>
      <c r="J266" t="s">
        <v>8311</v>
      </c>
      <c r="K266" t="s">
        <v>8328</v>
      </c>
    </row>
    <row r="267" spans="1:11" x14ac:dyDescent="0.2">
      <c r="A267">
        <v>305</v>
      </c>
      <c r="B267">
        <v>1</v>
      </c>
      <c r="C267">
        <v>7500</v>
      </c>
      <c r="D267" s="17">
        <v>30</v>
      </c>
      <c r="E267">
        <v>189</v>
      </c>
      <c r="F267" s="5">
        <v>51.719576719576722</v>
      </c>
      <c r="G267" s="9">
        <v>2</v>
      </c>
      <c r="H267">
        <v>4</v>
      </c>
      <c r="I267" s="6">
        <v>130.33333333333331</v>
      </c>
      <c r="J267" t="s">
        <v>8311</v>
      </c>
      <c r="K267" t="s">
        <v>8328</v>
      </c>
    </row>
    <row r="268" spans="1:11" x14ac:dyDescent="0.2">
      <c r="A268">
        <v>306</v>
      </c>
      <c r="B268">
        <v>1</v>
      </c>
      <c r="C268">
        <v>1000</v>
      </c>
      <c r="D268" s="17">
        <v>19.958333333333332</v>
      </c>
      <c r="E268">
        <v>80</v>
      </c>
      <c r="F268" s="5">
        <v>36.612499999999997</v>
      </c>
      <c r="G268" s="9">
        <v>2</v>
      </c>
      <c r="H268">
        <v>4</v>
      </c>
      <c r="I268" s="6">
        <v>292.89999999999998</v>
      </c>
      <c r="J268" t="s">
        <v>8311</v>
      </c>
      <c r="K268" t="s">
        <v>8328</v>
      </c>
    </row>
    <row r="269" spans="1:11" x14ac:dyDescent="0.2">
      <c r="A269">
        <v>307</v>
      </c>
      <c r="B269">
        <v>1</v>
      </c>
      <c r="C269">
        <v>22000</v>
      </c>
      <c r="D269" s="17">
        <v>30</v>
      </c>
      <c r="E269">
        <v>576</v>
      </c>
      <c r="F269" s="5">
        <v>42.517361111111114</v>
      </c>
      <c r="G269" s="9">
        <v>1</v>
      </c>
      <c r="H269">
        <v>2</v>
      </c>
      <c r="I269" s="6">
        <v>111.31818181818183</v>
      </c>
      <c r="J269" t="s">
        <v>8311</v>
      </c>
      <c r="K269" t="s">
        <v>8328</v>
      </c>
    </row>
    <row r="270" spans="1:11" x14ac:dyDescent="0.2">
      <c r="A270">
        <v>308</v>
      </c>
      <c r="B270">
        <v>1</v>
      </c>
      <c r="C270">
        <v>12000</v>
      </c>
      <c r="D270" s="17">
        <v>45</v>
      </c>
      <c r="E270">
        <v>202</v>
      </c>
      <c r="F270" s="5">
        <v>62.712871287128714</v>
      </c>
      <c r="G270" s="9">
        <v>1</v>
      </c>
      <c r="H270">
        <v>1</v>
      </c>
      <c r="I270" s="6">
        <v>105.56666666666668</v>
      </c>
      <c r="J270" t="s">
        <v>8311</v>
      </c>
      <c r="K270" t="s">
        <v>8328</v>
      </c>
    </row>
    <row r="271" spans="1:11" x14ac:dyDescent="0.2">
      <c r="A271">
        <v>309</v>
      </c>
      <c r="B271">
        <v>1</v>
      </c>
      <c r="C271">
        <v>18000</v>
      </c>
      <c r="D271" s="17">
        <v>21</v>
      </c>
      <c r="E271">
        <v>238</v>
      </c>
      <c r="F271" s="5">
        <v>89.957983193277315</v>
      </c>
      <c r="G271" s="9">
        <v>8</v>
      </c>
      <c r="H271">
        <v>1</v>
      </c>
      <c r="I271" s="6">
        <v>118.94444444444446</v>
      </c>
      <c r="J271" t="s">
        <v>8311</v>
      </c>
      <c r="K271" t="s">
        <v>8328</v>
      </c>
    </row>
    <row r="272" spans="1:11" x14ac:dyDescent="0.2">
      <c r="A272">
        <v>310</v>
      </c>
      <c r="B272">
        <v>1</v>
      </c>
      <c r="C272">
        <v>1000</v>
      </c>
      <c r="D272" s="17">
        <v>14.900196759259259</v>
      </c>
      <c r="E272">
        <v>36</v>
      </c>
      <c r="F272" s="5">
        <v>28.924722222222222</v>
      </c>
      <c r="G272" s="9">
        <v>10</v>
      </c>
      <c r="H272">
        <v>2</v>
      </c>
      <c r="I272" s="6">
        <v>104.129</v>
      </c>
      <c r="J272" t="s">
        <v>8311</v>
      </c>
      <c r="K272" t="s">
        <v>8328</v>
      </c>
    </row>
    <row r="273" spans="1:11" x14ac:dyDescent="0.2">
      <c r="A273">
        <v>311</v>
      </c>
      <c r="B273">
        <v>1</v>
      </c>
      <c r="C273">
        <v>20000</v>
      </c>
      <c r="D273" s="17">
        <v>41.112824074074076</v>
      </c>
      <c r="E273">
        <v>150</v>
      </c>
      <c r="F273" s="5">
        <v>138.8022</v>
      </c>
      <c r="G273" s="9">
        <v>11</v>
      </c>
      <c r="H273">
        <v>7</v>
      </c>
      <c r="I273" s="6">
        <v>104.10165000000001</v>
      </c>
      <c r="J273" t="s">
        <v>8311</v>
      </c>
      <c r="K273" t="s">
        <v>8328</v>
      </c>
    </row>
    <row r="274" spans="1:11" x14ac:dyDescent="0.2">
      <c r="A274">
        <v>312</v>
      </c>
      <c r="B274">
        <v>1</v>
      </c>
      <c r="C274">
        <v>8000</v>
      </c>
      <c r="D274" s="17">
        <v>30</v>
      </c>
      <c r="E274">
        <v>146</v>
      </c>
      <c r="F274" s="5">
        <v>61.301369863013697</v>
      </c>
      <c r="G274" s="9">
        <v>3</v>
      </c>
      <c r="H274">
        <v>5</v>
      </c>
      <c r="I274" s="6">
        <v>111.87499999999999</v>
      </c>
      <c r="J274" t="s">
        <v>8311</v>
      </c>
      <c r="K274" t="s">
        <v>8328</v>
      </c>
    </row>
    <row r="275" spans="1:11" x14ac:dyDescent="0.2">
      <c r="A275">
        <v>313</v>
      </c>
      <c r="B275">
        <v>1</v>
      </c>
      <c r="C275">
        <v>17000</v>
      </c>
      <c r="D275" s="17">
        <v>44.438032407407405</v>
      </c>
      <c r="E275">
        <v>222</v>
      </c>
      <c r="F275" s="5">
        <v>80.202702702702709</v>
      </c>
      <c r="G275" s="9">
        <v>6</v>
      </c>
      <c r="H275">
        <v>7</v>
      </c>
      <c r="I275" s="6">
        <v>104.73529411764706</v>
      </c>
      <c r="J275" t="s">
        <v>8311</v>
      </c>
      <c r="K275" t="s">
        <v>8328</v>
      </c>
    </row>
    <row r="276" spans="1:11" x14ac:dyDescent="0.2">
      <c r="A276">
        <v>314</v>
      </c>
      <c r="B276">
        <v>1</v>
      </c>
      <c r="C276">
        <v>1000</v>
      </c>
      <c r="D276" s="17">
        <v>30</v>
      </c>
      <c r="E276">
        <v>120</v>
      </c>
      <c r="F276" s="5">
        <v>32.095833333333331</v>
      </c>
      <c r="G276" s="9">
        <v>1</v>
      </c>
      <c r="H276">
        <v>3</v>
      </c>
      <c r="I276" s="6">
        <v>385.15000000000003</v>
      </c>
      <c r="J276" t="s">
        <v>8311</v>
      </c>
      <c r="K276" t="s">
        <v>8328</v>
      </c>
    </row>
    <row r="277" spans="1:11" x14ac:dyDescent="0.2">
      <c r="A277">
        <v>315</v>
      </c>
      <c r="B277">
        <v>1</v>
      </c>
      <c r="C277">
        <v>25000</v>
      </c>
      <c r="D277" s="17">
        <v>30</v>
      </c>
      <c r="E277">
        <v>126</v>
      </c>
      <c r="F277" s="5">
        <v>200.88888888888889</v>
      </c>
      <c r="G277" s="9">
        <v>7</v>
      </c>
      <c r="H277">
        <v>1</v>
      </c>
      <c r="I277" s="6">
        <v>101.248</v>
      </c>
      <c r="J277" t="s">
        <v>8311</v>
      </c>
      <c r="K277" t="s">
        <v>8328</v>
      </c>
    </row>
    <row r="278" spans="1:11" x14ac:dyDescent="0.2">
      <c r="A278">
        <v>316</v>
      </c>
      <c r="B278">
        <v>1</v>
      </c>
      <c r="C278">
        <v>15000</v>
      </c>
      <c r="D278" s="17">
        <v>33.284062499999997</v>
      </c>
      <c r="E278">
        <v>158</v>
      </c>
      <c r="F278" s="5">
        <v>108.01265822784811</v>
      </c>
      <c r="G278" s="9">
        <v>11</v>
      </c>
      <c r="H278">
        <v>5</v>
      </c>
      <c r="I278" s="6">
        <v>113.77333333333333</v>
      </c>
      <c r="J278" t="s">
        <v>8311</v>
      </c>
      <c r="K278" t="s">
        <v>8328</v>
      </c>
    </row>
    <row r="279" spans="1:11" x14ac:dyDescent="0.2">
      <c r="A279">
        <v>317</v>
      </c>
      <c r="B279">
        <v>1</v>
      </c>
      <c r="C279">
        <v>30000</v>
      </c>
      <c r="D279" s="17">
        <v>30</v>
      </c>
      <c r="E279">
        <v>316</v>
      </c>
      <c r="F279" s="5">
        <v>95.699367088607602</v>
      </c>
      <c r="G279" s="9">
        <v>11</v>
      </c>
      <c r="H279">
        <v>1</v>
      </c>
      <c r="I279" s="6">
        <v>100.80333333333333</v>
      </c>
      <c r="J279" t="s">
        <v>8311</v>
      </c>
      <c r="K279" t="s">
        <v>8328</v>
      </c>
    </row>
    <row r="280" spans="1:11" x14ac:dyDescent="0.2">
      <c r="A280">
        <v>318</v>
      </c>
      <c r="B280">
        <v>1</v>
      </c>
      <c r="C280">
        <v>5000</v>
      </c>
      <c r="D280" s="17">
        <v>29.958333333333332</v>
      </c>
      <c r="E280">
        <v>284</v>
      </c>
      <c r="F280" s="5">
        <v>49.880281690140848</v>
      </c>
      <c r="G280" s="9">
        <v>2</v>
      </c>
      <c r="H280">
        <v>7</v>
      </c>
      <c r="I280" s="6">
        <v>283.32</v>
      </c>
      <c r="J280" t="s">
        <v>8311</v>
      </c>
      <c r="K280" t="s">
        <v>8328</v>
      </c>
    </row>
    <row r="281" spans="1:11" x14ac:dyDescent="0.2">
      <c r="A281">
        <v>319</v>
      </c>
      <c r="B281">
        <v>1</v>
      </c>
      <c r="C281">
        <v>5000</v>
      </c>
      <c r="D281" s="17">
        <v>87.494340277777781</v>
      </c>
      <c r="E281">
        <v>51</v>
      </c>
      <c r="F281" s="5">
        <v>110.47058823529412</v>
      </c>
      <c r="G281" s="9">
        <v>11</v>
      </c>
      <c r="H281">
        <v>5</v>
      </c>
      <c r="I281" s="6">
        <v>112.68</v>
      </c>
      <c r="J281" t="s">
        <v>8311</v>
      </c>
      <c r="K281" t="s">
        <v>8328</v>
      </c>
    </row>
    <row r="282" spans="1:11" x14ac:dyDescent="0.2">
      <c r="A282">
        <v>320</v>
      </c>
      <c r="B282">
        <v>1</v>
      </c>
      <c r="C282">
        <v>20000</v>
      </c>
      <c r="D282" s="17">
        <v>29.407025462962963</v>
      </c>
      <c r="E282">
        <v>158</v>
      </c>
      <c r="F282" s="5">
        <v>134.91139240506328</v>
      </c>
      <c r="G282" s="9">
        <v>11</v>
      </c>
      <c r="H282">
        <v>1</v>
      </c>
      <c r="I282" s="6">
        <v>106.58000000000001</v>
      </c>
      <c r="J282" t="s">
        <v>8311</v>
      </c>
      <c r="K282" t="s">
        <v>8328</v>
      </c>
    </row>
    <row r="283" spans="1:11" x14ac:dyDescent="0.2">
      <c r="A283">
        <v>321</v>
      </c>
      <c r="B283">
        <v>1</v>
      </c>
      <c r="C283">
        <v>35000</v>
      </c>
      <c r="D283" s="17">
        <v>35.041666666666664</v>
      </c>
      <c r="E283">
        <v>337</v>
      </c>
      <c r="F283" s="5">
        <v>106.62314540059347</v>
      </c>
      <c r="G283" s="9">
        <v>10</v>
      </c>
      <c r="H283">
        <v>2</v>
      </c>
      <c r="I283" s="6">
        <v>102.66285714285715</v>
      </c>
      <c r="J283" t="s">
        <v>8311</v>
      </c>
      <c r="K283" t="s">
        <v>8328</v>
      </c>
    </row>
    <row r="284" spans="1:11" x14ac:dyDescent="0.2">
      <c r="A284">
        <v>322</v>
      </c>
      <c r="B284">
        <v>1</v>
      </c>
      <c r="C284">
        <v>25000</v>
      </c>
      <c r="D284" s="17">
        <v>30</v>
      </c>
      <c r="E284">
        <v>186</v>
      </c>
      <c r="F284" s="5">
        <v>145.04301075268816</v>
      </c>
      <c r="G284" s="9">
        <v>4</v>
      </c>
      <c r="H284">
        <v>3</v>
      </c>
      <c r="I284" s="6">
        <v>107.91200000000001</v>
      </c>
      <c r="J284" t="s">
        <v>8311</v>
      </c>
      <c r="K284" t="s">
        <v>8328</v>
      </c>
    </row>
    <row r="285" spans="1:11" x14ac:dyDescent="0.2">
      <c r="A285">
        <v>323</v>
      </c>
      <c r="B285">
        <v>1</v>
      </c>
      <c r="C285">
        <v>5400</v>
      </c>
      <c r="D285" s="17">
        <v>28.011273148148145</v>
      </c>
      <c r="E285">
        <v>58</v>
      </c>
      <c r="F285" s="5">
        <v>114.58620689655173</v>
      </c>
      <c r="G285" s="9">
        <v>11</v>
      </c>
      <c r="H285">
        <v>2</v>
      </c>
      <c r="I285" s="6">
        <v>123.07407407407408</v>
      </c>
      <c r="J285" t="s">
        <v>8311</v>
      </c>
      <c r="K285" t="s">
        <v>8328</v>
      </c>
    </row>
    <row r="286" spans="1:11" x14ac:dyDescent="0.2">
      <c r="A286">
        <v>324</v>
      </c>
      <c r="B286">
        <v>1</v>
      </c>
      <c r="C286">
        <v>8500</v>
      </c>
      <c r="D286" s="17">
        <v>33</v>
      </c>
      <c r="E286">
        <v>82</v>
      </c>
      <c r="F286" s="5">
        <v>105.3170731707317</v>
      </c>
      <c r="G286" s="9">
        <v>6</v>
      </c>
      <c r="H286">
        <v>1</v>
      </c>
      <c r="I286" s="6">
        <v>101.6</v>
      </c>
      <c r="J286" t="s">
        <v>8311</v>
      </c>
      <c r="K286" t="s">
        <v>8328</v>
      </c>
    </row>
    <row r="287" spans="1:11" x14ac:dyDescent="0.2">
      <c r="A287">
        <v>325</v>
      </c>
      <c r="B287">
        <v>1</v>
      </c>
      <c r="C287">
        <v>50000</v>
      </c>
      <c r="D287" s="17">
        <v>35</v>
      </c>
      <c r="E287">
        <v>736</v>
      </c>
      <c r="F287" s="5">
        <v>70.921195652173907</v>
      </c>
      <c r="G287" s="9">
        <v>11</v>
      </c>
      <c r="H287">
        <v>1</v>
      </c>
      <c r="I287" s="6">
        <v>104.396</v>
      </c>
      <c r="J287" t="s">
        <v>8311</v>
      </c>
      <c r="K287" t="s">
        <v>8328</v>
      </c>
    </row>
    <row r="288" spans="1:11" x14ac:dyDescent="0.2">
      <c r="A288">
        <v>326</v>
      </c>
      <c r="B288">
        <v>1</v>
      </c>
      <c r="C288">
        <v>150000</v>
      </c>
      <c r="D288" s="17">
        <v>33.641365740740738</v>
      </c>
      <c r="E288">
        <v>1151</v>
      </c>
      <c r="F288" s="5">
        <v>147.17167680278018</v>
      </c>
      <c r="G288" s="9">
        <v>2</v>
      </c>
      <c r="H288">
        <v>3</v>
      </c>
      <c r="I288" s="6">
        <v>112.92973333333333</v>
      </c>
      <c r="J288" t="s">
        <v>8311</v>
      </c>
      <c r="K288" t="s">
        <v>8328</v>
      </c>
    </row>
    <row r="289" spans="1:11" x14ac:dyDescent="0.2">
      <c r="A289">
        <v>327</v>
      </c>
      <c r="B289">
        <v>1</v>
      </c>
      <c r="C289">
        <v>4000</v>
      </c>
      <c r="D289" s="17">
        <v>27.098043981481482</v>
      </c>
      <c r="E289">
        <v>34</v>
      </c>
      <c r="F289" s="5">
        <v>160.47058823529412</v>
      </c>
      <c r="G289" s="9">
        <v>2</v>
      </c>
      <c r="H289">
        <v>7</v>
      </c>
      <c r="I289" s="6">
        <v>136.4</v>
      </c>
      <c r="J289" t="s">
        <v>8311</v>
      </c>
      <c r="K289" t="s">
        <v>8328</v>
      </c>
    </row>
    <row r="290" spans="1:11" x14ac:dyDescent="0.2">
      <c r="A290">
        <v>328</v>
      </c>
      <c r="B290">
        <v>1</v>
      </c>
      <c r="C290">
        <v>75000</v>
      </c>
      <c r="D290" s="17">
        <v>30.220046296296299</v>
      </c>
      <c r="E290">
        <v>498</v>
      </c>
      <c r="F290" s="5">
        <v>156.04578313253012</v>
      </c>
      <c r="G290" s="9">
        <v>10</v>
      </c>
      <c r="H290">
        <v>4</v>
      </c>
      <c r="I290" s="6">
        <v>103.61439999999999</v>
      </c>
      <c r="J290" t="s">
        <v>8311</v>
      </c>
      <c r="K290" t="s">
        <v>8328</v>
      </c>
    </row>
    <row r="291" spans="1:11" x14ac:dyDescent="0.2">
      <c r="A291">
        <v>329</v>
      </c>
      <c r="B291">
        <v>1</v>
      </c>
      <c r="C291">
        <v>10000</v>
      </c>
      <c r="D291" s="17">
        <v>23.699918981481478</v>
      </c>
      <c r="E291">
        <v>167</v>
      </c>
      <c r="F291" s="5">
        <v>63.17365269461078</v>
      </c>
      <c r="G291" s="9">
        <v>10</v>
      </c>
      <c r="H291">
        <v>3</v>
      </c>
      <c r="I291" s="6">
        <v>105.5</v>
      </c>
      <c r="J291" t="s">
        <v>8311</v>
      </c>
      <c r="K291" t="s">
        <v>8328</v>
      </c>
    </row>
    <row r="292" spans="1:11" x14ac:dyDescent="0.2">
      <c r="A292">
        <v>330</v>
      </c>
      <c r="B292">
        <v>1</v>
      </c>
      <c r="C292">
        <v>35000</v>
      </c>
      <c r="D292" s="17">
        <v>31.650196759259259</v>
      </c>
      <c r="E292">
        <v>340</v>
      </c>
      <c r="F292" s="5">
        <v>104.82352941176471</v>
      </c>
      <c r="G292" s="9">
        <v>4</v>
      </c>
      <c r="H292">
        <v>1</v>
      </c>
      <c r="I292" s="6">
        <v>101.82857142857142</v>
      </c>
      <c r="J292" t="s">
        <v>8311</v>
      </c>
      <c r="K292" t="s">
        <v>8328</v>
      </c>
    </row>
    <row r="293" spans="1:11" x14ac:dyDescent="0.2">
      <c r="A293">
        <v>331</v>
      </c>
      <c r="B293">
        <v>1</v>
      </c>
      <c r="C293">
        <v>40000</v>
      </c>
      <c r="D293" s="17">
        <v>31</v>
      </c>
      <c r="E293">
        <v>438</v>
      </c>
      <c r="F293" s="5">
        <v>97.356164383561648</v>
      </c>
      <c r="G293" s="9">
        <v>5</v>
      </c>
      <c r="H293">
        <v>2</v>
      </c>
      <c r="I293" s="6">
        <v>106.60499999999999</v>
      </c>
      <c r="J293" t="s">
        <v>8311</v>
      </c>
      <c r="K293" t="s">
        <v>8328</v>
      </c>
    </row>
    <row r="294" spans="1:11" x14ac:dyDescent="0.2">
      <c r="A294">
        <v>332</v>
      </c>
      <c r="B294">
        <v>1</v>
      </c>
      <c r="C294">
        <v>100000</v>
      </c>
      <c r="D294" s="17">
        <v>41.653043981481481</v>
      </c>
      <c r="E294">
        <v>555</v>
      </c>
      <c r="F294" s="5">
        <v>203.63063063063063</v>
      </c>
      <c r="G294" s="9">
        <v>9</v>
      </c>
      <c r="H294">
        <v>3</v>
      </c>
      <c r="I294" s="6">
        <v>113.015</v>
      </c>
      <c r="J294" t="s">
        <v>8311</v>
      </c>
      <c r="K294" t="s">
        <v>8328</v>
      </c>
    </row>
    <row r="295" spans="1:11" x14ac:dyDescent="0.2">
      <c r="A295">
        <v>333</v>
      </c>
      <c r="B295">
        <v>1</v>
      </c>
      <c r="C295">
        <v>40000</v>
      </c>
      <c r="D295" s="17">
        <v>29.958333333333332</v>
      </c>
      <c r="E295">
        <v>266</v>
      </c>
      <c r="F295" s="5">
        <v>188.31203007518798</v>
      </c>
      <c r="G295" s="9">
        <v>3</v>
      </c>
      <c r="H295">
        <v>2</v>
      </c>
      <c r="I295" s="6">
        <v>125.22750000000001</v>
      </c>
      <c r="J295" t="s">
        <v>8311</v>
      </c>
      <c r="K295" t="s">
        <v>8328</v>
      </c>
    </row>
    <row r="296" spans="1:11" x14ac:dyDescent="0.2">
      <c r="A296">
        <v>334</v>
      </c>
      <c r="B296">
        <v>1</v>
      </c>
      <c r="C296">
        <v>10000</v>
      </c>
      <c r="D296" s="17">
        <v>38.109293981481478</v>
      </c>
      <c r="E296">
        <v>69</v>
      </c>
      <c r="F296" s="5">
        <v>146.65217391304347</v>
      </c>
      <c r="G296" s="9">
        <v>4</v>
      </c>
      <c r="H296">
        <v>2</v>
      </c>
      <c r="I296" s="6">
        <v>101.19</v>
      </c>
      <c r="J296" t="s">
        <v>8311</v>
      </c>
      <c r="K296" t="s">
        <v>8328</v>
      </c>
    </row>
    <row r="297" spans="1:11" x14ac:dyDescent="0.2">
      <c r="A297">
        <v>335</v>
      </c>
      <c r="B297">
        <v>1</v>
      </c>
      <c r="C297">
        <v>8500</v>
      </c>
      <c r="D297" s="17">
        <v>31.17922453703704</v>
      </c>
      <c r="E297">
        <v>80</v>
      </c>
      <c r="F297" s="5">
        <v>109.1875</v>
      </c>
      <c r="G297" s="9">
        <v>4</v>
      </c>
      <c r="H297">
        <v>2</v>
      </c>
      <c r="I297" s="6">
        <v>102.76470588235294</v>
      </c>
      <c r="J297" t="s">
        <v>8311</v>
      </c>
      <c r="K297" t="s">
        <v>8328</v>
      </c>
    </row>
    <row r="298" spans="1:11" x14ac:dyDescent="0.2">
      <c r="A298">
        <v>336</v>
      </c>
      <c r="B298">
        <v>1</v>
      </c>
      <c r="C298">
        <v>25000</v>
      </c>
      <c r="D298" s="17">
        <v>30.041666666666668</v>
      </c>
      <c r="E298">
        <v>493</v>
      </c>
      <c r="F298" s="5">
        <v>59.249046653144013</v>
      </c>
      <c r="G298" s="9">
        <v>10</v>
      </c>
      <c r="H298">
        <v>3</v>
      </c>
      <c r="I298" s="6">
        <v>116.83911999999998</v>
      </c>
      <c r="J298" t="s">
        <v>8311</v>
      </c>
      <c r="K298" t="s">
        <v>8328</v>
      </c>
    </row>
    <row r="299" spans="1:11" x14ac:dyDescent="0.2">
      <c r="A299">
        <v>337</v>
      </c>
      <c r="B299">
        <v>1</v>
      </c>
      <c r="C299">
        <v>3000</v>
      </c>
      <c r="D299" s="17">
        <v>29.958333333333332</v>
      </c>
      <c r="E299">
        <v>31</v>
      </c>
      <c r="F299" s="5">
        <v>97.904838709677421</v>
      </c>
      <c r="G299" s="9">
        <v>2</v>
      </c>
      <c r="H299">
        <v>3</v>
      </c>
      <c r="I299" s="6">
        <v>101.16833333333335</v>
      </c>
      <c r="J299" t="s">
        <v>8311</v>
      </c>
      <c r="K299" t="s">
        <v>8328</v>
      </c>
    </row>
    <row r="300" spans="1:11" x14ac:dyDescent="0.2">
      <c r="A300">
        <v>338</v>
      </c>
      <c r="B300">
        <v>1</v>
      </c>
      <c r="C300">
        <v>15000</v>
      </c>
      <c r="D300" s="17">
        <v>56.285995370370365</v>
      </c>
      <c r="E300">
        <v>236</v>
      </c>
      <c r="F300" s="5">
        <v>70.000169491525426</v>
      </c>
      <c r="G300" s="9">
        <v>7</v>
      </c>
      <c r="H300">
        <v>5</v>
      </c>
      <c r="I300" s="6">
        <v>110.13360000000002</v>
      </c>
      <c r="J300" t="s">
        <v>8311</v>
      </c>
      <c r="K300" t="s">
        <v>8328</v>
      </c>
    </row>
    <row r="301" spans="1:11" x14ac:dyDescent="0.2">
      <c r="A301">
        <v>339</v>
      </c>
      <c r="B301">
        <v>1</v>
      </c>
      <c r="C301">
        <v>6000</v>
      </c>
      <c r="D301" s="17">
        <v>30</v>
      </c>
      <c r="E301">
        <v>89</v>
      </c>
      <c r="F301" s="5">
        <v>72.865168539325836</v>
      </c>
      <c r="G301" s="9">
        <v>3</v>
      </c>
      <c r="H301">
        <v>1</v>
      </c>
      <c r="I301" s="6">
        <v>108.08333333333333</v>
      </c>
      <c r="J301" t="s">
        <v>8311</v>
      </c>
      <c r="K301" t="s">
        <v>8328</v>
      </c>
    </row>
    <row r="302" spans="1:11" x14ac:dyDescent="0.2">
      <c r="A302">
        <v>340</v>
      </c>
      <c r="B302">
        <v>1</v>
      </c>
      <c r="C302">
        <v>35000</v>
      </c>
      <c r="D302" s="17">
        <v>30.205937500000001</v>
      </c>
      <c r="E302">
        <v>299</v>
      </c>
      <c r="F302" s="5">
        <v>146.34782608695653</v>
      </c>
      <c r="G302" s="9">
        <v>2</v>
      </c>
      <c r="H302">
        <v>1</v>
      </c>
      <c r="I302" s="6">
        <v>125.02285714285715</v>
      </c>
      <c r="J302" t="s">
        <v>8311</v>
      </c>
      <c r="K302" t="s">
        <v>8328</v>
      </c>
    </row>
    <row r="303" spans="1:11" x14ac:dyDescent="0.2">
      <c r="A303">
        <v>341</v>
      </c>
      <c r="B303">
        <v>1</v>
      </c>
      <c r="C303">
        <v>3500</v>
      </c>
      <c r="D303" s="17">
        <v>18.286365740740738</v>
      </c>
      <c r="E303">
        <v>55</v>
      </c>
      <c r="F303" s="5">
        <v>67.909090909090907</v>
      </c>
      <c r="G303" s="9">
        <v>9</v>
      </c>
      <c r="H303">
        <v>5</v>
      </c>
      <c r="I303" s="6">
        <v>106.71428571428572</v>
      </c>
      <c r="J303" t="s">
        <v>8311</v>
      </c>
      <c r="K303" t="s">
        <v>8328</v>
      </c>
    </row>
    <row r="304" spans="1:11" x14ac:dyDescent="0.2">
      <c r="A304">
        <v>342</v>
      </c>
      <c r="B304">
        <v>1</v>
      </c>
      <c r="C304">
        <v>55000</v>
      </c>
      <c r="D304" s="17">
        <v>30</v>
      </c>
      <c r="E304">
        <v>325</v>
      </c>
      <c r="F304" s="5">
        <v>169.85083076923075</v>
      </c>
      <c r="G304" s="9">
        <v>3</v>
      </c>
      <c r="H304">
        <v>3</v>
      </c>
      <c r="I304" s="6">
        <v>100.36639999999998</v>
      </c>
      <c r="J304" t="s">
        <v>8311</v>
      </c>
      <c r="K304" t="s">
        <v>8328</v>
      </c>
    </row>
    <row r="305" spans="1:11" x14ac:dyDescent="0.2">
      <c r="A305">
        <v>343</v>
      </c>
      <c r="B305">
        <v>1</v>
      </c>
      <c r="C305">
        <v>30000</v>
      </c>
      <c r="D305" s="17">
        <v>30.387210648148152</v>
      </c>
      <c r="E305">
        <v>524</v>
      </c>
      <c r="F305" s="5">
        <v>58.413339694656486</v>
      </c>
      <c r="G305" s="9">
        <v>10</v>
      </c>
      <c r="H305">
        <v>2</v>
      </c>
      <c r="I305" s="6">
        <v>102.02863333333335</v>
      </c>
      <c r="J305" t="s">
        <v>8311</v>
      </c>
      <c r="K305" t="s">
        <v>8328</v>
      </c>
    </row>
    <row r="306" spans="1:11" x14ac:dyDescent="0.2">
      <c r="A306">
        <v>344</v>
      </c>
      <c r="B306">
        <v>1</v>
      </c>
      <c r="C306">
        <v>33500</v>
      </c>
      <c r="D306" s="17">
        <v>44.126226851851861</v>
      </c>
      <c r="E306">
        <v>285</v>
      </c>
      <c r="F306" s="5">
        <v>119.99298245614035</v>
      </c>
      <c r="G306" s="9">
        <v>4</v>
      </c>
      <c r="H306">
        <v>5</v>
      </c>
      <c r="I306" s="6">
        <v>102.08358208955224</v>
      </c>
      <c r="J306" t="s">
        <v>8311</v>
      </c>
      <c r="K306" t="s">
        <v>8328</v>
      </c>
    </row>
    <row r="307" spans="1:11" x14ac:dyDescent="0.2">
      <c r="A307">
        <v>345</v>
      </c>
      <c r="B307">
        <v>1</v>
      </c>
      <c r="C307">
        <v>14500</v>
      </c>
      <c r="D307" s="17">
        <v>30</v>
      </c>
      <c r="E307">
        <v>179</v>
      </c>
      <c r="F307" s="5">
        <v>99.860335195530723</v>
      </c>
      <c r="G307" s="9">
        <v>4</v>
      </c>
      <c r="H307">
        <v>1</v>
      </c>
      <c r="I307" s="6">
        <v>123.27586206896552</v>
      </c>
      <c r="J307" t="s">
        <v>8311</v>
      </c>
      <c r="K307" t="s">
        <v>8328</v>
      </c>
    </row>
    <row r="308" spans="1:11" x14ac:dyDescent="0.2">
      <c r="A308">
        <v>346</v>
      </c>
      <c r="B308">
        <v>1</v>
      </c>
      <c r="C308">
        <v>10000</v>
      </c>
      <c r="D308" s="17">
        <v>30</v>
      </c>
      <c r="E308">
        <v>188</v>
      </c>
      <c r="F308" s="5">
        <v>90.579148936170213</v>
      </c>
      <c r="G308" s="9">
        <v>9</v>
      </c>
      <c r="H308">
        <v>1</v>
      </c>
      <c r="I308" s="6">
        <v>170.28880000000001</v>
      </c>
      <c r="J308" t="s">
        <v>8311</v>
      </c>
      <c r="K308" t="s">
        <v>8328</v>
      </c>
    </row>
    <row r="309" spans="1:11" x14ac:dyDescent="0.2">
      <c r="A309">
        <v>347</v>
      </c>
      <c r="B309">
        <v>1</v>
      </c>
      <c r="C309">
        <v>40000</v>
      </c>
      <c r="D309" s="17">
        <v>30.041666666666668</v>
      </c>
      <c r="E309">
        <v>379</v>
      </c>
      <c r="F309" s="5">
        <v>117.77361477572559</v>
      </c>
      <c r="G309" s="9">
        <v>10</v>
      </c>
      <c r="H309">
        <v>4</v>
      </c>
      <c r="I309" s="6">
        <v>111.59049999999999</v>
      </c>
      <c r="J309" t="s">
        <v>8311</v>
      </c>
      <c r="K309" t="s">
        <v>8328</v>
      </c>
    </row>
    <row r="310" spans="1:11" x14ac:dyDescent="0.2">
      <c r="A310">
        <v>348</v>
      </c>
      <c r="B310">
        <v>1</v>
      </c>
      <c r="C310">
        <v>10000</v>
      </c>
      <c r="D310" s="17">
        <v>30</v>
      </c>
      <c r="E310">
        <v>119</v>
      </c>
      <c r="F310" s="5">
        <v>86.554621848739501</v>
      </c>
      <c r="G310" s="9">
        <v>7</v>
      </c>
      <c r="H310">
        <v>3</v>
      </c>
      <c r="I310" s="6">
        <v>103</v>
      </c>
      <c r="J310" t="s">
        <v>8311</v>
      </c>
      <c r="K310" t="s">
        <v>8328</v>
      </c>
    </row>
    <row r="311" spans="1:11" x14ac:dyDescent="0.2">
      <c r="A311">
        <v>349</v>
      </c>
      <c r="B311">
        <v>1</v>
      </c>
      <c r="C311">
        <v>11260</v>
      </c>
      <c r="D311" s="17">
        <v>30</v>
      </c>
      <c r="E311">
        <v>167</v>
      </c>
      <c r="F311" s="5">
        <v>71.899281437125751</v>
      </c>
      <c r="G311" s="9">
        <v>1</v>
      </c>
      <c r="H311">
        <v>3</v>
      </c>
      <c r="I311" s="6">
        <v>106.63570159857905</v>
      </c>
      <c r="J311" t="s">
        <v>8311</v>
      </c>
      <c r="K311" t="s">
        <v>8328</v>
      </c>
    </row>
    <row r="312" spans="1:11" x14ac:dyDescent="0.2">
      <c r="A312">
        <v>350</v>
      </c>
      <c r="B312">
        <v>1</v>
      </c>
      <c r="C312">
        <v>25000</v>
      </c>
      <c r="D312" s="17">
        <v>38.099895833333328</v>
      </c>
      <c r="E312">
        <v>221</v>
      </c>
      <c r="F312" s="5">
        <v>129.81900452488688</v>
      </c>
      <c r="G312" s="9">
        <v>8</v>
      </c>
      <c r="H312">
        <v>3</v>
      </c>
      <c r="I312" s="6">
        <v>114.75999999999999</v>
      </c>
      <c r="J312" t="s">
        <v>8311</v>
      </c>
      <c r="K312" t="s">
        <v>8328</v>
      </c>
    </row>
    <row r="313" spans="1:11" x14ac:dyDescent="0.2">
      <c r="A313">
        <v>351</v>
      </c>
      <c r="B313">
        <v>1</v>
      </c>
      <c r="C313">
        <v>34000</v>
      </c>
      <c r="D313" s="17">
        <v>39.958333333333336</v>
      </c>
      <c r="E313">
        <v>964</v>
      </c>
      <c r="F313" s="5">
        <v>44.912863070539416</v>
      </c>
      <c r="G313" s="9">
        <v>2</v>
      </c>
      <c r="H313">
        <v>6</v>
      </c>
      <c r="I313" s="6">
        <v>127.34117647058822</v>
      </c>
      <c r="J313" t="s">
        <v>8311</v>
      </c>
      <c r="K313" t="s">
        <v>8328</v>
      </c>
    </row>
    <row r="314" spans="1:11" x14ac:dyDescent="0.2">
      <c r="A314">
        <v>352</v>
      </c>
      <c r="B314">
        <v>1</v>
      </c>
      <c r="C314">
        <v>10000</v>
      </c>
      <c r="D314" s="17">
        <v>30</v>
      </c>
      <c r="E314">
        <v>286</v>
      </c>
      <c r="F314" s="5">
        <v>40.755244755244753</v>
      </c>
      <c r="G314" s="9">
        <v>9</v>
      </c>
      <c r="H314">
        <v>7</v>
      </c>
      <c r="I314" s="6">
        <v>116.56</v>
      </c>
      <c r="J314" t="s">
        <v>8311</v>
      </c>
      <c r="K314" t="s">
        <v>8328</v>
      </c>
    </row>
    <row r="315" spans="1:11" x14ac:dyDescent="0.2">
      <c r="A315">
        <v>353</v>
      </c>
      <c r="B315">
        <v>1</v>
      </c>
      <c r="C315">
        <v>58425</v>
      </c>
      <c r="D315" s="17">
        <v>30.041666666666668</v>
      </c>
      <c r="E315">
        <v>613</v>
      </c>
      <c r="F315" s="5">
        <v>103.52394779771615</v>
      </c>
      <c r="G315" s="9">
        <v>10</v>
      </c>
      <c r="H315">
        <v>2</v>
      </c>
      <c r="I315" s="6">
        <v>108.61819426615318</v>
      </c>
      <c r="J315" t="s">
        <v>8311</v>
      </c>
      <c r="K315" t="s">
        <v>8328</v>
      </c>
    </row>
    <row r="316" spans="1:11" x14ac:dyDescent="0.2">
      <c r="A316">
        <v>354</v>
      </c>
      <c r="B316">
        <v>1</v>
      </c>
      <c r="C316">
        <v>3500</v>
      </c>
      <c r="D316" s="17">
        <v>29.958333333333332</v>
      </c>
      <c r="E316">
        <v>29</v>
      </c>
      <c r="F316" s="5">
        <v>125.44827586206897</v>
      </c>
      <c r="G316" s="9">
        <v>3</v>
      </c>
      <c r="H316">
        <v>3</v>
      </c>
      <c r="I316" s="6">
        <v>103.94285714285714</v>
      </c>
      <c r="J316" t="s">
        <v>8311</v>
      </c>
      <c r="K316" t="s">
        <v>8328</v>
      </c>
    </row>
    <row r="317" spans="1:11" x14ac:dyDescent="0.2">
      <c r="A317">
        <v>355</v>
      </c>
      <c r="B317">
        <v>1</v>
      </c>
      <c r="C317">
        <v>35000</v>
      </c>
      <c r="D317" s="17">
        <v>31.041666666666668</v>
      </c>
      <c r="E317">
        <v>165</v>
      </c>
      <c r="F317" s="5">
        <v>246.60606060606059</v>
      </c>
      <c r="G317" s="9">
        <v>10</v>
      </c>
      <c r="H317">
        <v>4</v>
      </c>
      <c r="I317" s="6">
        <v>116.25714285714285</v>
      </c>
      <c r="J317" t="s">
        <v>8311</v>
      </c>
      <c r="K317" t="s">
        <v>8328</v>
      </c>
    </row>
    <row r="318" spans="1:11" x14ac:dyDescent="0.2">
      <c r="A318">
        <v>356</v>
      </c>
      <c r="B318">
        <v>1</v>
      </c>
      <c r="C318">
        <v>7500</v>
      </c>
      <c r="D318" s="17">
        <v>29.958333333333332</v>
      </c>
      <c r="E318">
        <v>97</v>
      </c>
      <c r="F318" s="5">
        <v>79.401340206185566</v>
      </c>
      <c r="G318" s="9">
        <v>2</v>
      </c>
      <c r="H318">
        <v>1</v>
      </c>
      <c r="I318" s="6">
        <v>102.69239999999999</v>
      </c>
      <c r="J318" t="s">
        <v>8311</v>
      </c>
      <c r="K318" t="s">
        <v>8328</v>
      </c>
    </row>
    <row r="319" spans="1:11" x14ac:dyDescent="0.2">
      <c r="A319">
        <v>357</v>
      </c>
      <c r="B319">
        <v>1</v>
      </c>
      <c r="C319">
        <v>15000</v>
      </c>
      <c r="D319" s="17">
        <v>40</v>
      </c>
      <c r="E319">
        <v>303</v>
      </c>
      <c r="F319" s="5">
        <v>86.138613861386133</v>
      </c>
      <c r="G319" s="9">
        <v>3</v>
      </c>
      <c r="H319">
        <v>6</v>
      </c>
      <c r="I319" s="6">
        <v>174</v>
      </c>
      <c r="J319" t="s">
        <v>8311</v>
      </c>
      <c r="K319" t="s">
        <v>8328</v>
      </c>
    </row>
    <row r="320" spans="1:11" x14ac:dyDescent="0.2">
      <c r="A320">
        <v>358</v>
      </c>
      <c r="B320">
        <v>1</v>
      </c>
      <c r="C320">
        <v>50000</v>
      </c>
      <c r="D320" s="17">
        <v>28.764803240740743</v>
      </c>
      <c r="E320">
        <v>267</v>
      </c>
      <c r="F320" s="5">
        <v>193.04868913857678</v>
      </c>
      <c r="G320" s="9">
        <v>5</v>
      </c>
      <c r="H320">
        <v>2</v>
      </c>
      <c r="I320" s="6">
        <v>103.08800000000001</v>
      </c>
      <c r="J320" t="s">
        <v>8311</v>
      </c>
      <c r="K320" t="s">
        <v>8328</v>
      </c>
    </row>
    <row r="321" spans="1:11" x14ac:dyDescent="0.2">
      <c r="A321">
        <v>359</v>
      </c>
      <c r="B321">
        <v>1</v>
      </c>
      <c r="C321">
        <v>24200</v>
      </c>
      <c r="D321" s="17">
        <v>22.146180555555556</v>
      </c>
      <c r="E321">
        <v>302</v>
      </c>
      <c r="F321" s="5">
        <v>84.023178807947019</v>
      </c>
      <c r="G321" s="9">
        <v>10</v>
      </c>
      <c r="H321">
        <v>3</v>
      </c>
      <c r="I321" s="6">
        <v>104.85537190082646</v>
      </c>
      <c r="J321" t="s">
        <v>8311</v>
      </c>
      <c r="K321" t="s">
        <v>8328</v>
      </c>
    </row>
    <row r="322" spans="1:11" x14ac:dyDescent="0.2">
      <c r="A322">
        <v>360</v>
      </c>
      <c r="B322">
        <v>1</v>
      </c>
      <c r="C322">
        <v>12000</v>
      </c>
      <c r="D322" s="17">
        <v>44.234722222222224</v>
      </c>
      <c r="E322">
        <v>87</v>
      </c>
      <c r="F322" s="5">
        <v>139.82758620689654</v>
      </c>
      <c r="G322" s="9">
        <v>6</v>
      </c>
      <c r="H322">
        <v>1</v>
      </c>
      <c r="I322" s="6">
        <v>101.375</v>
      </c>
      <c r="J322" t="s">
        <v>8311</v>
      </c>
      <c r="K322" t="s">
        <v>8328</v>
      </c>
    </row>
    <row r="323" spans="1:11" x14ac:dyDescent="0.2">
      <c r="A323">
        <v>361</v>
      </c>
      <c r="B323">
        <v>1</v>
      </c>
      <c r="C323">
        <v>35000</v>
      </c>
      <c r="D323" s="17">
        <v>30.041666666666668</v>
      </c>
      <c r="E323">
        <v>354</v>
      </c>
      <c r="F323" s="5">
        <v>109.82189265536722</v>
      </c>
      <c r="G323" s="9">
        <v>10</v>
      </c>
      <c r="H323">
        <v>4</v>
      </c>
      <c r="I323" s="6">
        <v>111.07699999999998</v>
      </c>
      <c r="J323" t="s">
        <v>8311</v>
      </c>
      <c r="K323" t="s">
        <v>8328</v>
      </c>
    </row>
    <row r="324" spans="1:11" x14ac:dyDescent="0.2">
      <c r="A324">
        <v>362</v>
      </c>
      <c r="B324">
        <v>1</v>
      </c>
      <c r="C324">
        <v>9665</v>
      </c>
      <c r="D324" s="17">
        <v>21.789456018518518</v>
      </c>
      <c r="E324">
        <v>86</v>
      </c>
      <c r="F324" s="5">
        <v>139.53488372093022</v>
      </c>
      <c r="G324" s="9">
        <v>7</v>
      </c>
      <c r="H324">
        <v>3</v>
      </c>
      <c r="I324" s="6">
        <v>124.15933781686496</v>
      </c>
      <c r="J324" t="s">
        <v>8311</v>
      </c>
      <c r="K324" t="s">
        <v>8328</v>
      </c>
    </row>
    <row r="325" spans="1:11" x14ac:dyDescent="0.2">
      <c r="A325">
        <v>363</v>
      </c>
      <c r="B325">
        <v>1</v>
      </c>
      <c r="C325">
        <v>8925</v>
      </c>
      <c r="D325" s="17">
        <v>45.062314814814812</v>
      </c>
      <c r="E325">
        <v>26</v>
      </c>
      <c r="F325" s="5">
        <v>347.84615384615387</v>
      </c>
      <c r="G325" s="9">
        <v>3</v>
      </c>
      <c r="H325">
        <v>4</v>
      </c>
      <c r="I325" s="6">
        <v>101.33333333333334</v>
      </c>
      <c r="J325" t="s">
        <v>8311</v>
      </c>
      <c r="K325" t="s">
        <v>8328</v>
      </c>
    </row>
    <row r="326" spans="1:11" x14ac:dyDescent="0.2">
      <c r="A326">
        <v>364</v>
      </c>
      <c r="B326">
        <v>1</v>
      </c>
      <c r="C326">
        <v>7000</v>
      </c>
      <c r="D326" s="17">
        <v>30.306342592592589</v>
      </c>
      <c r="E326">
        <v>113</v>
      </c>
      <c r="F326" s="5">
        <v>68.24159292035398</v>
      </c>
      <c r="G326" s="9">
        <v>5</v>
      </c>
      <c r="H326">
        <v>3</v>
      </c>
      <c r="I326" s="6">
        <v>110.16142857142856</v>
      </c>
      <c r="J326" t="s">
        <v>8311</v>
      </c>
      <c r="K326" t="s">
        <v>8328</v>
      </c>
    </row>
    <row r="327" spans="1:11" x14ac:dyDescent="0.2">
      <c r="A327">
        <v>365</v>
      </c>
      <c r="B327">
        <v>1</v>
      </c>
      <c r="C327">
        <v>15000</v>
      </c>
      <c r="D327" s="17">
        <v>30</v>
      </c>
      <c r="E327">
        <v>65</v>
      </c>
      <c r="F327" s="5">
        <v>239.93846153846152</v>
      </c>
      <c r="G327" s="9">
        <v>1</v>
      </c>
      <c r="H327">
        <v>3</v>
      </c>
      <c r="I327" s="6">
        <v>103.97333333333334</v>
      </c>
      <c r="J327" t="s">
        <v>8311</v>
      </c>
      <c r="K327" t="s">
        <v>8328</v>
      </c>
    </row>
    <row r="328" spans="1:11" x14ac:dyDescent="0.2">
      <c r="A328">
        <v>366</v>
      </c>
      <c r="B328">
        <v>1</v>
      </c>
      <c r="C328">
        <v>38000</v>
      </c>
      <c r="D328" s="17">
        <v>30</v>
      </c>
      <c r="E328">
        <v>134</v>
      </c>
      <c r="F328" s="5">
        <v>287.31343283582089</v>
      </c>
      <c r="G328" s="9">
        <v>4</v>
      </c>
      <c r="H328">
        <v>5</v>
      </c>
      <c r="I328" s="6">
        <v>101.31578947368421</v>
      </c>
      <c r="J328" t="s">
        <v>8311</v>
      </c>
      <c r="K328" t="s">
        <v>8328</v>
      </c>
    </row>
    <row r="329" spans="1:11" x14ac:dyDescent="0.2">
      <c r="A329">
        <v>367</v>
      </c>
      <c r="B329">
        <v>1</v>
      </c>
      <c r="C329">
        <v>10000</v>
      </c>
      <c r="D329" s="17">
        <v>39.63034722222222</v>
      </c>
      <c r="E329">
        <v>119</v>
      </c>
      <c r="F329" s="5">
        <v>86.84882352941176</v>
      </c>
      <c r="G329" s="9">
        <v>3</v>
      </c>
      <c r="H329">
        <v>5</v>
      </c>
      <c r="I329" s="6">
        <v>103.3501</v>
      </c>
      <c r="J329" t="s">
        <v>8311</v>
      </c>
      <c r="K329" t="s">
        <v>8328</v>
      </c>
    </row>
    <row r="330" spans="1:11" x14ac:dyDescent="0.2">
      <c r="A330">
        <v>368</v>
      </c>
      <c r="B330">
        <v>1</v>
      </c>
      <c r="C330">
        <v>12500</v>
      </c>
      <c r="D330" s="17">
        <v>34.958333333333336</v>
      </c>
      <c r="E330">
        <v>159</v>
      </c>
      <c r="F330" s="5">
        <v>81.84905660377359</v>
      </c>
      <c r="G330" s="9">
        <v>2</v>
      </c>
      <c r="H330">
        <v>7</v>
      </c>
      <c r="I330" s="6">
        <v>104.11200000000001</v>
      </c>
      <c r="J330" t="s">
        <v>8311</v>
      </c>
      <c r="K330" t="s">
        <v>8328</v>
      </c>
    </row>
    <row r="331" spans="1:11" x14ac:dyDescent="0.2">
      <c r="A331">
        <v>369</v>
      </c>
      <c r="B331">
        <v>1</v>
      </c>
      <c r="C331">
        <v>6500</v>
      </c>
      <c r="D331" s="17">
        <v>30</v>
      </c>
      <c r="E331">
        <v>167</v>
      </c>
      <c r="F331" s="5">
        <v>42.874970059880241</v>
      </c>
      <c r="G331" s="9">
        <v>12</v>
      </c>
      <c r="H331">
        <v>5</v>
      </c>
      <c r="I331" s="6">
        <v>110.15569230769231</v>
      </c>
      <c r="J331" t="s">
        <v>8311</v>
      </c>
      <c r="K331" t="s">
        <v>8328</v>
      </c>
    </row>
    <row r="332" spans="1:11" x14ac:dyDescent="0.2">
      <c r="A332">
        <v>370</v>
      </c>
      <c r="B332">
        <v>1</v>
      </c>
      <c r="C332">
        <v>25000</v>
      </c>
      <c r="D332" s="17">
        <v>30</v>
      </c>
      <c r="E332">
        <v>43</v>
      </c>
      <c r="F332" s="5">
        <v>709.41860465116281</v>
      </c>
      <c r="G332" s="9">
        <v>12</v>
      </c>
      <c r="H332">
        <v>3</v>
      </c>
      <c r="I332" s="6">
        <v>122.02</v>
      </c>
      <c r="J332" t="s">
        <v>8311</v>
      </c>
      <c r="K332" t="s">
        <v>8328</v>
      </c>
    </row>
    <row r="333" spans="1:11" x14ac:dyDescent="0.2">
      <c r="A333">
        <v>371</v>
      </c>
      <c r="B333">
        <v>1</v>
      </c>
      <c r="C333">
        <v>150000</v>
      </c>
      <c r="D333" s="17">
        <v>45</v>
      </c>
      <c r="E333">
        <v>1062</v>
      </c>
      <c r="F333" s="5">
        <v>161.25517890772127</v>
      </c>
      <c r="G333" s="9">
        <v>12</v>
      </c>
      <c r="H333">
        <v>2</v>
      </c>
      <c r="I333" s="6">
        <v>114.16866666666667</v>
      </c>
      <c r="J333" t="s">
        <v>8311</v>
      </c>
      <c r="K333" t="s">
        <v>8328</v>
      </c>
    </row>
    <row r="334" spans="1:11" x14ac:dyDescent="0.2">
      <c r="A334">
        <v>372</v>
      </c>
      <c r="B334">
        <v>1</v>
      </c>
      <c r="C334">
        <v>300</v>
      </c>
      <c r="D334" s="17">
        <v>40.089768518518518</v>
      </c>
      <c r="E334">
        <v>9</v>
      </c>
      <c r="F334" s="5">
        <v>41.777777777777779</v>
      </c>
      <c r="G334" s="9">
        <v>2</v>
      </c>
      <c r="H334">
        <v>4</v>
      </c>
      <c r="I334" s="6">
        <v>125.33333333333334</v>
      </c>
      <c r="J334" t="s">
        <v>8311</v>
      </c>
      <c r="K334" t="s">
        <v>8328</v>
      </c>
    </row>
    <row r="335" spans="1:11" x14ac:dyDescent="0.2">
      <c r="A335">
        <v>373</v>
      </c>
      <c r="B335">
        <v>1</v>
      </c>
      <c r="C335">
        <v>7500</v>
      </c>
      <c r="D335" s="17">
        <v>30</v>
      </c>
      <c r="E335">
        <v>89</v>
      </c>
      <c r="F335" s="5">
        <v>89.887640449438209</v>
      </c>
      <c r="G335" s="9">
        <v>6</v>
      </c>
      <c r="H335">
        <v>1</v>
      </c>
      <c r="I335" s="6">
        <v>106.66666666666667</v>
      </c>
      <c r="J335" t="s">
        <v>8311</v>
      </c>
      <c r="K335" t="s">
        <v>8328</v>
      </c>
    </row>
    <row r="336" spans="1:11" x14ac:dyDescent="0.2">
      <c r="A336">
        <v>374</v>
      </c>
      <c r="B336">
        <v>1</v>
      </c>
      <c r="C336">
        <v>6000</v>
      </c>
      <c r="D336" s="17">
        <v>45</v>
      </c>
      <c r="E336">
        <v>174</v>
      </c>
      <c r="F336" s="5">
        <v>45.051724137931032</v>
      </c>
      <c r="G336" s="9">
        <v>8</v>
      </c>
      <c r="H336">
        <v>2</v>
      </c>
      <c r="I336" s="6">
        <v>130.65</v>
      </c>
      <c r="J336" t="s">
        <v>8311</v>
      </c>
      <c r="K336" t="s">
        <v>8328</v>
      </c>
    </row>
    <row r="337" spans="1:11" x14ac:dyDescent="0.2">
      <c r="A337">
        <v>375</v>
      </c>
      <c r="B337">
        <v>1</v>
      </c>
      <c r="C337">
        <v>500</v>
      </c>
      <c r="D337" s="17">
        <v>41.73575231481481</v>
      </c>
      <c r="E337">
        <v>14</v>
      </c>
      <c r="F337" s="5">
        <v>42.857142857142854</v>
      </c>
      <c r="G337" s="9">
        <v>1</v>
      </c>
      <c r="H337">
        <v>6</v>
      </c>
      <c r="I337" s="6">
        <v>120</v>
      </c>
      <c r="J337" t="s">
        <v>8311</v>
      </c>
      <c r="K337" t="s">
        <v>8328</v>
      </c>
    </row>
    <row r="338" spans="1:11" x14ac:dyDescent="0.2">
      <c r="A338">
        <v>376</v>
      </c>
      <c r="B338">
        <v>1</v>
      </c>
      <c r="C338">
        <v>2450</v>
      </c>
      <c r="D338" s="17">
        <v>31</v>
      </c>
      <c r="E338">
        <v>48</v>
      </c>
      <c r="F338" s="5">
        <v>54.083333333333336</v>
      </c>
      <c r="G338" s="9">
        <v>7</v>
      </c>
      <c r="H338">
        <v>1</v>
      </c>
      <c r="I338" s="6">
        <v>105.9591836734694</v>
      </c>
      <c r="J338" t="s">
        <v>8311</v>
      </c>
      <c r="K338" t="s">
        <v>8328</v>
      </c>
    </row>
    <row r="339" spans="1:11" x14ac:dyDescent="0.2">
      <c r="A339">
        <v>377</v>
      </c>
      <c r="B339">
        <v>1</v>
      </c>
      <c r="C339">
        <v>12000</v>
      </c>
      <c r="D339" s="17">
        <v>30.041574074074077</v>
      </c>
      <c r="E339">
        <v>133</v>
      </c>
      <c r="F339" s="5">
        <v>103.21804511278195</v>
      </c>
      <c r="G339" s="9">
        <v>10</v>
      </c>
      <c r="H339">
        <v>3</v>
      </c>
      <c r="I339" s="6">
        <v>114.39999999999999</v>
      </c>
      <c r="J339" t="s">
        <v>8311</v>
      </c>
      <c r="K339" t="s">
        <v>8328</v>
      </c>
    </row>
    <row r="340" spans="1:11" x14ac:dyDescent="0.2">
      <c r="A340">
        <v>378</v>
      </c>
      <c r="B340">
        <v>1</v>
      </c>
      <c r="C340">
        <v>3000</v>
      </c>
      <c r="D340" s="17">
        <v>24.422592592592594</v>
      </c>
      <c r="E340">
        <v>83</v>
      </c>
      <c r="F340" s="5">
        <v>40.397590361445786</v>
      </c>
      <c r="G340" s="9">
        <v>1</v>
      </c>
      <c r="H340">
        <v>5</v>
      </c>
      <c r="I340" s="6">
        <v>111.76666666666665</v>
      </c>
      <c r="J340" t="s">
        <v>8311</v>
      </c>
      <c r="K340" t="s">
        <v>8328</v>
      </c>
    </row>
    <row r="341" spans="1:11" x14ac:dyDescent="0.2">
      <c r="A341">
        <v>379</v>
      </c>
      <c r="B341">
        <v>1</v>
      </c>
      <c r="C341">
        <v>15000</v>
      </c>
      <c r="D341" s="17">
        <v>45</v>
      </c>
      <c r="E341">
        <v>149</v>
      </c>
      <c r="F341" s="5">
        <v>116.85906040268456</v>
      </c>
      <c r="G341" s="9">
        <v>3</v>
      </c>
      <c r="H341">
        <v>1</v>
      </c>
      <c r="I341" s="6">
        <v>116.08000000000001</v>
      </c>
      <c r="J341" t="s">
        <v>8311</v>
      </c>
      <c r="K341" t="s">
        <v>8328</v>
      </c>
    </row>
    <row r="342" spans="1:11" x14ac:dyDescent="0.2">
      <c r="A342">
        <v>380</v>
      </c>
      <c r="B342">
        <v>1</v>
      </c>
      <c r="C342">
        <v>4000</v>
      </c>
      <c r="D342" s="17">
        <v>25</v>
      </c>
      <c r="E342">
        <v>49</v>
      </c>
      <c r="F342" s="5">
        <v>115.51020408163265</v>
      </c>
      <c r="G342" s="9">
        <v>12</v>
      </c>
      <c r="H342">
        <v>2</v>
      </c>
      <c r="I342" s="6">
        <v>141.5</v>
      </c>
      <c r="J342" t="s">
        <v>8311</v>
      </c>
      <c r="K342" t="s">
        <v>8328</v>
      </c>
    </row>
    <row r="343" spans="1:11" x14ac:dyDescent="0.2">
      <c r="A343">
        <v>381</v>
      </c>
      <c r="B343">
        <v>1</v>
      </c>
      <c r="C343">
        <v>25000</v>
      </c>
      <c r="D343" s="17">
        <v>34.510219907407411</v>
      </c>
      <c r="E343">
        <v>251</v>
      </c>
      <c r="F343" s="5">
        <v>104.31274900398407</v>
      </c>
      <c r="G343" s="9">
        <v>6</v>
      </c>
      <c r="H343">
        <v>1</v>
      </c>
      <c r="I343" s="6">
        <v>104.72999999999999</v>
      </c>
      <c r="J343" t="s">
        <v>8311</v>
      </c>
      <c r="K343" t="s">
        <v>8328</v>
      </c>
    </row>
    <row r="344" spans="1:11" x14ac:dyDescent="0.2">
      <c r="A344">
        <v>382</v>
      </c>
      <c r="B344">
        <v>1</v>
      </c>
      <c r="C344">
        <v>600</v>
      </c>
      <c r="D344" s="17">
        <v>14</v>
      </c>
      <c r="E344">
        <v>22</v>
      </c>
      <c r="F344" s="5">
        <v>69.772727272727266</v>
      </c>
      <c r="G344" s="9">
        <v>8</v>
      </c>
      <c r="H344">
        <v>4</v>
      </c>
      <c r="I344" s="6">
        <v>255.83333333333331</v>
      </c>
      <c r="J344" t="s">
        <v>8311</v>
      </c>
      <c r="K344" t="s">
        <v>8328</v>
      </c>
    </row>
    <row r="345" spans="1:11" x14ac:dyDescent="0.2">
      <c r="A345">
        <v>383</v>
      </c>
      <c r="B345">
        <v>1</v>
      </c>
      <c r="C345">
        <v>999</v>
      </c>
      <c r="D345" s="17">
        <v>23</v>
      </c>
      <c r="E345">
        <v>48</v>
      </c>
      <c r="F345" s="5">
        <v>43.020833333333336</v>
      </c>
      <c r="G345" s="9">
        <v>4</v>
      </c>
      <c r="H345">
        <v>5</v>
      </c>
      <c r="I345" s="6">
        <v>206.70670670670671</v>
      </c>
      <c r="J345" t="s">
        <v>8311</v>
      </c>
      <c r="K345" t="s">
        <v>8328</v>
      </c>
    </row>
    <row r="346" spans="1:11" x14ac:dyDescent="0.2">
      <c r="A346">
        <v>384</v>
      </c>
      <c r="B346">
        <v>1</v>
      </c>
      <c r="C346">
        <v>20000</v>
      </c>
      <c r="D346" s="17">
        <v>30</v>
      </c>
      <c r="E346">
        <v>383</v>
      </c>
      <c r="F346" s="5">
        <v>58.540469973890339</v>
      </c>
      <c r="G346" s="9">
        <v>12</v>
      </c>
      <c r="H346">
        <v>7</v>
      </c>
      <c r="I346" s="6">
        <v>112.105</v>
      </c>
      <c r="J346" t="s">
        <v>8311</v>
      </c>
      <c r="K346" t="s">
        <v>8328</v>
      </c>
    </row>
    <row r="347" spans="1:11" x14ac:dyDescent="0.2">
      <c r="A347">
        <v>385</v>
      </c>
      <c r="B347">
        <v>1</v>
      </c>
      <c r="C347">
        <v>25000</v>
      </c>
      <c r="D347" s="17">
        <v>30.041666666666668</v>
      </c>
      <c r="E347">
        <v>237</v>
      </c>
      <c r="F347" s="5">
        <v>111.79535864978902</v>
      </c>
      <c r="G347" s="9">
        <v>10</v>
      </c>
      <c r="H347">
        <v>3</v>
      </c>
      <c r="I347" s="6">
        <v>105.982</v>
      </c>
      <c r="J347" t="s">
        <v>8311</v>
      </c>
      <c r="K347" t="s">
        <v>8328</v>
      </c>
    </row>
    <row r="348" spans="1:11" x14ac:dyDescent="0.2">
      <c r="A348">
        <v>386</v>
      </c>
      <c r="B348">
        <v>1</v>
      </c>
      <c r="C348">
        <v>600</v>
      </c>
      <c r="D348" s="17">
        <v>15</v>
      </c>
      <c r="E348">
        <v>13</v>
      </c>
      <c r="F348" s="5">
        <v>46.230769230769234</v>
      </c>
      <c r="G348" s="9">
        <v>7</v>
      </c>
      <c r="H348">
        <v>7</v>
      </c>
      <c r="I348" s="6">
        <v>100.16666666666667</v>
      </c>
      <c r="J348" t="s">
        <v>8311</v>
      </c>
      <c r="K348" t="s">
        <v>8328</v>
      </c>
    </row>
    <row r="349" spans="1:11" x14ac:dyDescent="0.2">
      <c r="A349">
        <v>387</v>
      </c>
      <c r="B349">
        <v>1</v>
      </c>
      <c r="C349">
        <v>38000</v>
      </c>
      <c r="D349" s="17">
        <v>30.573402777777776</v>
      </c>
      <c r="E349">
        <v>562</v>
      </c>
      <c r="F349" s="5">
        <v>144.69039145907473</v>
      </c>
      <c r="G349" s="9">
        <v>7</v>
      </c>
      <c r="H349">
        <v>3</v>
      </c>
      <c r="I349" s="6">
        <v>213.98947368421051</v>
      </c>
      <c r="J349" t="s">
        <v>8311</v>
      </c>
      <c r="K349" t="s">
        <v>8328</v>
      </c>
    </row>
    <row r="350" spans="1:11" x14ac:dyDescent="0.2">
      <c r="A350">
        <v>388</v>
      </c>
      <c r="B350">
        <v>1</v>
      </c>
      <c r="C350">
        <v>5000</v>
      </c>
      <c r="D350" s="17">
        <v>30</v>
      </c>
      <c r="E350">
        <v>71</v>
      </c>
      <c r="F350" s="5">
        <v>88.845070422535215</v>
      </c>
      <c r="G350" s="9">
        <v>6</v>
      </c>
      <c r="H350">
        <v>1</v>
      </c>
      <c r="I350" s="6">
        <v>126.16000000000001</v>
      </c>
      <c r="J350" t="s">
        <v>8311</v>
      </c>
      <c r="K350" t="s">
        <v>8328</v>
      </c>
    </row>
    <row r="351" spans="1:11" x14ac:dyDescent="0.2">
      <c r="A351">
        <v>389</v>
      </c>
      <c r="B351">
        <v>1</v>
      </c>
      <c r="C351">
        <v>68000</v>
      </c>
      <c r="D351" s="17">
        <v>31.894560185185185</v>
      </c>
      <c r="E351">
        <v>1510</v>
      </c>
      <c r="F351" s="5">
        <v>81.75107284768211</v>
      </c>
      <c r="G351" s="9">
        <v>2</v>
      </c>
      <c r="H351">
        <v>1</v>
      </c>
      <c r="I351" s="6">
        <v>181.53547058823528</v>
      </c>
      <c r="J351" t="s">
        <v>8311</v>
      </c>
      <c r="K351" t="s">
        <v>8328</v>
      </c>
    </row>
    <row r="352" spans="1:11" x14ac:dyDescent="0.2">
      <c r="A352">
        <v>390</v>
      </c>
      <c r="B352">
        <v>1</v>
      </c>
      <c r="C352">
        <v>1000</v>
      </c>
      <c r="D352" s="17">
        <v>20</v>
      </c>
      <c r="E352">
        <v>14</v>
      </c>
      <c r="F352" s="5">
        <v>71.428571428571431</v>
      </c>
      <c r="G352" s="9">
        <v>4</v>
      </c>
      <c r="H352">
        <v>5</v>
      </c>
      <c r="I352" s="6">
        <v>100</v>
      </c>
      <c r="J352" t="s">
        <v>8311</v>
      </c>
      <c r="K352" t="s">
        <v>8328</v>
      </c>
    </row>
    <row r="353" spans="1:11" x14ac:dyDescent="0.2">
      <c r="A353">
        <v>391</v>
      </c>
      <c r="B353">
        <v>1</v>
      </c>
      <c r="C353">
        <v>20000</v>
      </c>
      <c r="D353" s="17">
        <v>29.998715277777777</v>
      </c>
      <c r="E353">
        <v>193</v>
      </c>
      <c r="F353" s="5">
        <v>104.25906735751295</v>
      </c>
      <c r="G353" s="9">
        <v>11</v>
      </c>
      <c r="H353">
        <v>4</v>
      </c>
      <c r="I353" s="6">
        <v>100.61</v>
      </c>
      <c r="J353" t="s">
        <v>8311</v>
      </c>
      <c r="K353" t="s">
        <v>8328</v>
      </c>
    </row>
    <row r="354" spans="1:11" x14ac:dyDescent="0.2">
      <c r="A354">
        <v>392</v>
      </c>
      <c r="B354">
        <v>1</v>
      </c>
      <c r="C354">
        <v>18500</v>
      </c>
      <c r="D354" s="17">
        <v>30.407743055555557</v>
      </c>
      <c r="E354">
        <v>206</v>
      </c>
      <c r="F354" s="5">
        <v>90.616504854368927</v>
      </c>
      <c r="G354" s="9">
        <v>8</v>
      </c>
      <c r="H354">
        <v>1</v>
      </c>
      <c r="I354" s="6">
        <v>100.9027027027027</v>
      </c>
      <c r="J354" t="s">
        <v>8311</v>
      </c>
      <c r="K354" t="s">
        <v>8328</v>
      </c>
    </row>
    <row r="355" spans="1:11" x14ac:dyDescent="0.2">
      <c r="A355">
        <v>393</v>
      </c>
      <c r="B355">
        <v>1</v>
      </c>
      <c r="C355">
        <v>50000</v>
      </c>
      <c r="D355" s="17">
        <v>31</v>
      </c>
      <c r="E355">
        <v>351</v>
      </c>
      <c r="F355" s="5">
        <v>157.33048433048432</v>
      </c>
      <c r="G355" s="9">
        <v>9</v>
      </c>
      <c r="H355">
        <v>1</v>
      </c>
      <c r="I355" s="6">
        <v>110.446</v>
      </c>
      <c r="J355" t="s">
        <v>8311</v>
      </c>
      <c r="K355" t="s">
        <v>8328</v>
      </c>
    </row>
    <row r="356" spans="1:11" x14ac:dyDescent="0.2">
      <c r="A356">
        <v>394</v>
      </c>
      <c r="B356">
        <v>1</v>
      </c>
      <c r="C356">
        <v>4700</v>
      </c>
      <c r="D356" s="17">
        <v>59.958333333333336</v>
      </c>
      <c r="E356">
        <v>50</v>
      </c>
      <c r="F356" s="5">
        <v>105.18</v>
      </c>
      <c r="G356" s="9">
        <v>2</v>
      </c>
      <c r="H356">
        <v>3</v>
      </c>
      <c r="I356" s="6">
        <v>111.8936170212766</v>
      </c>
      <c r="J356" t="s">
        <v>8311</v>
      </c>
      <c r="K356" t="s">
        <v>8328</v>
      </c>
    </row>
    <row r="357" spans="1:11" x14ac:dyDescent="0.2">
      <c r="A357">
        <v>395</v>
      </c>
      <c r="B357">
        <v>1</v>
      </c>
      <c r="C357">
        <v>10000</v>
      </c>
      <c r="D357" s="17">
        <v>35.98796296296296</v>
      </c>
      <c r="E357">
        <v>184</v>
      </c>
      <c r="F357" s="5">
        <v>58.719836956521746</v>
      </c>
      <c r="G357" s="9">
        <v>3</v>
      </c>
      <c r="H357">
        <v>4</v>
      </c>
      <c r="I357" s="6">
        <v>108.04450000000001</v>
      </c>
      <c r="J357" t="s">
        <v>8311</v>
      </c>
      <c r="K357" t="s">
        <v>8328</v>
      </c>
    </row>
    <row r="358" spans="1:11" x14ac:dyDescent="0.2">
      <c r="A358">
        <v>396</v>
      </c>
      <c r="B358">
        <v>1</v>
      </c>
      <c r="C358">
        <v>15000</v>
      </c>
      <c r="D358" s="17">
        <v>15</v>
      </c>
      <c r="E358">
        <v>196</v>
      </c>
      <c r="F358" s="5">
        <v>81.632653061224488</v>
      </c>
      <c r="G358" s="9">
        <v>6</v>
      </c>
      <c r="H358">
        <v>5</v>
      </c>
      <c r="I358" s="6">
        <v>106.66666666666667</v>
      </c>
      <c r="J358" t="s">
        <v>8311</v>
      </c>
      <c r="K358" t="s">
        <v>8328</v>
      </c>
    </row>
    <row r="359" spans="1:11" x14ac:dyDescent="0.2">
      <c r="A359">
        <v>397</v>
      </c>
      <c r="B359">
        <v>1</v>
      </c>
      <c r="C359">
        <v>12444</v>
      </c>
      <c r="D359" s="17">
        <v>42.379120370370373</v>
      </c>
      <c r="E359">
        <v>229</v>
      </c>
      <c r="F359" s="5">
        <v>56.460043668122275</v>
      </c>
      <c r="G359" s="9">
        <v>7</v>
      </c>
      <c r="H359">
        <v>2</v>
      </c>
      <c r="I359" s="6">
        <v>103.90027322404372</v>
      </c>
      <c r="J359" t="s">
        <v>8311</v>
      </c>
      <c r="K359" t="s">
        <v>8328</v>
      </c>
    </row>
    <row r="360" spans="1:11" x14ac:dyDescent="0.2">
      <c r="A360">
        <v>398</v>
      </c>
      <c r="B360">
        <v>1</v>
      </c>
      <c r="C360">
        <v>7500</v>
      </c>
      <c r="D360" s="17">
        <v>45</v>
      </c>
      <c r="E360">
        <v>67</v>
      </c>
      <c r="F360" s="5">
        <v>140.1044776119403</v>
      </c>
      <c r="G360" s="9">
        <v>3</v>
      </c>
      <c r="H360">
        <v>7</v>
      </c>
      <c r="I360" s="6">
        <v>125.16000000000001</v>
      </c>
      <c r="J360" t="s">
        <v>8311</v>
      </c>
      <c r="K360" t="s">
        <v>8328</v>
      </c>
    </row>
    <row r="361" spans="1:11" x14ac:dyDescent="0.2">
      <c r="A361">
        <v>399</v>
      </c>
      <c r="B361">
        <v>1</v>
      </c>
      <c r="C361">
        <v>20000</v>
      </c>
      <c r="D361" s="17">
        <v>30.624224537037037</v>
      </c>
      <c r="E361">
        <v>95</v>
      </c>
      <c r="F361" s="5">
        <v>224.85263157894738</v>
      </c>
      <c r="G361" s="9">
        <v>11</v>
      </c>
      <c r="H361">
        <v>7</v>
      </c>
      <c r="I361" s="6">
        <v>106.80499999999999</v>
      </c>
      <c r="J361" t="s">
        <v>8311</v>
      </c>
      <c r="K361" t="s">
        <v>8328</v>
      </c>
    </row>
    <row r="362" spans="1:11" x14ac:dyDescent="0.2">
      <c r="A362">
        <v>400</v>
      </c>
      <c r="B362">
        <v>1</v>
      </c>
      <c r="C362">
        <v>10000</v>
      </c>
      <c r="D362" s="17">
        <v>30.509872685185186</v>
      </c>
      <c r="E362">
        <v>62</v>
      </c>
      <c r="F362" s="5">
        <v>181.13306451612902</v>
      </c>
      <c r="G362" s="9">
        <v>4</v>
      </c>
      <c r="H362">
        <v>3</v>
      </c>
      <c r="I362" s="6">
        <v>112.30249999999999</v>
      </c>
      <c r="J362" t="s">
        <v>8311</v>
      </c>
      <c r="K362" t="s">
        <v>8328</v>
      </c>
    </row>
    <row r="363" spans="1:11" x14ac:dyDescent="0.2">
      <c r="A363">
        <v>401</v>
      </c>
      <c r="B363">
        <v>1</v>
      </c>
      <c r="C363">
        <v>50000</v>
      </c>
      <c r="D363" s="17">
        <v>30</v>
      </c>
      <c r="E363">
        <v>73</v>
      </c>
      <c r="F363" s="5">
        <v>711.04109589041093</v>
      </c>
      <c r="G363" s="9">
        <v>7</v>
      </c>
      <c r="H363">
        <v>5</v>
      </c>
      <c r="I363" s="6">
        <v>103.812</v>
      </c>
      <c r="J363" t="s">
        <v>8311</v>
      </c>
      <c r="K363" t="s">
        <v>8328</v>
      </c>
    </row>
    <row r="364" spans="1:11" x14ac:dyDescent="0.2">
      <c r="A364">
        <v>402</v>
      </c>
      <c r="B364">
        <v>1</v>
      </c>
      <c r="C364">
        <v>2000</v>
      </c>
      <c r="D364" s="17">
        <v>21.041666666666668</v>
      </c>
      <c r="E364">
        <v>43</v>
      </c>
      <c r="F364" s="5">
        <v>65.883720930232556</v>
      </c>
      <c r="G364" s="9">
        <v>10</v>
      </c>
      <c r="H364">
        <v>4</v>
      </c>
      <c r="I364" s="6">
        <v>141.65</v>
      </c>
      <c r="J364" t="s">
        <v>8311</v>
      </c>
      <c r="K364" t="s">
        <v>8328</v>
      </c>
    </row>
    <row r="365" spans="1:11" x14ac:dyDescent="0.2">
      <c r="A365">
        <v>403</v>
      </c>
      <c r="B365">
        <v>1</v>
      </c>
      <c r="C365">
        <v>5000</v>
      </c>
      <c r="D365" s="17">
        <v>46.986562499999998</v>
      </c>
      <c r="E365">
        <v>70</v>
      </c>
      <c r="F365" s="5">
        <v>75.185714285714283</v>
      </c>
      <c r="G365" s="9">
        <v>6</v>
      </c>
      <c r="H365">
        <v>4</v>
      </c>
      <c r="I365" s="6">
        <v>105.25999999999999</v>
      </c>
      <c r="J365" t="s">
        <v>8311</v>
      </c>
      <c r="K365" t="s">
        <v>8328</v>
      </c>
    </row>
    <row r="366" spans="1:11" x14ac:dyDescent="0.2">
      <c r="A366">
        <v>404</v>
      </c>
      <c r="B366">
        <v>1</v>
      </c>
      <c r="C366">
        <v>35000</v>
      </c>
      <c r="D366" s="17">
        <v>29.333078703703702</v>
      </c>
      <c r="E366">
        <v>271</v>
      </c>
      <c r="F366" s="5">
        <v>133.14391143911439</v>
      </c>
      <c r="G366" s="9">
        <v>1</v>
      </c>
      <c r="H366">
        <v>2</v>
      </c>
      <c r="I366" s="6">
        <v>103.09142857142857</v>
      </c>
      <c r="J366" t="s">
        <v>8311</v>
      </c>
      <c r="K366" t="s">
        <v>8328</v>
      </c>
    </row>
    <row r="367" spans="1:11" x14ac:dyDescent="0.2">
      <c r="A367">
        <v>405</v>
      </c>
      <c r="B367">
        <v>1</v>
      </c>
      <c r="C367">
        <v>2820</v>
      </c>
      <c r="D367" s="17">
        <v>30</v>
      </c>
      <c r="E367">
        <v>55</v>
      </c>
      <c r="F367" s="5">
        <v>55.2</v>
      </c>
      <c r="G367" s="9">
        <v>2</v>
      </c>
      <c r="H367">
        <v>1</v>
      </c>
      <c r="I367" s="6">
        <v>107.65957446808511</v>
      </c>
      <c r="J367" t="s">
        <v>8311</v>
      </c>
      <c r="K367" t="s">
        <v>8328</v>
      </c>
    </row>
    <row r="368" spans="1:11" x14ac:dyDescent="0.2">
      <c r="A368">
        <v>406</v>
      </c>
      <c r="B368">
        <v>1</v>
      </c>
      <c r="C368">
        <v>2800</v>
      </c>
      <c r="D368" s="17">
        <v>34.086840277777782</v>
      </c>
      <c r="E368">
        <v>35</v>
      </c>
      <c r="F368" s="5">
        <v>86.163714285714292</v>
      </c>
      <c r="G368" s="9">
        <v>4</v>
      </c>
      <c r="H368">
        <v>1</v>
      </c>
      <c r="I368" s="6">
        <v>107.70464285714286</v>
      </c>
      <c r="J368" t="s">
        <v>8311</v>
      </c>
      <c r="K368" t="s">
        <v>8328</v>
      </c>
    </row>
    <row r="369" spans="1:11" x14ac:dyDescent="0.2">
      <c r="A369">
        <v>407</v>
      </c>
      <c r="B369">
        <v>1</v>
      </c>
      <c r="C369">
        <v>2000</v>
      </c>
      <c r="D369" s="17">
        <v>60.041666666666664</v>
      </c>
      <c r="E369">
        <v>22</v>
      </c>
      <c r="F369" s="5">
        <v>92.318181818181813</v>
      </c>
      <c r="G369" s="9">
        <v>9</v>
      </c>
      <c r="H369">
        <v>2</v>
      </c>
      <c r="I369" s="6">
        <v>101.55000000000001</v>
      </c>
      <c r="J369" t="s">
        <v>8311</v>
      </c>
      <c r="K369" t="s">
        <v>8328</v>
      </c>
    </row>
    <row r="370" spans="1:11" x14ac:dyDescent="0.2">
      <c r="A370">
        <v>408</v>
      </c>
      <c r="B370">
        <v>1</v>
      </c>
      <c r="C370">
        <v>6000</v>
      </c>
      <c r="D370" s="17">
        <v>40.041666666666664</v>
      </c>
      <c r="E370">
        <v>38</v>
      </c>
      <c r="F370" s="5">
        <v>160.16473684210527</v>
      </c>
      <c r="G370" s="9">
        <v>9</v>
      </c>
      <c r="H370">
        <v>4</v>
      </c>
      <c r="I370" s="6">
        <v>101.43766666666667</v>
      </c>
      <c r="J370" t="s">
        <v>8311</v>
      </c>
      <c r="K370" t="s">
        <v>8328</v>
      </c>
    </row>
    <row r="371" spans="1:11" x14ac:dyDescent="0.2">
      <c r="A371">
        <v>409</v>
      </c>
      <c r="B371">
        <v>1</v>
      </c>
      <c r="C371">
        <v>500</v>
      </c>
      <c r="D371" s="17">
        <v>30</v>
      </c>
      <c r="E371">
        <v>15</v>
      </c>
      <c r="F371" s="5">
        <v>45.6</v>
      </c>
      <c r="G371" s="9">
        <v>6</v>
      </c>
      <c r="H371">
        <v>3</v>
      </c>
      <c r="I371" s="6">
        <v>136.80000000000001</v>
      </c>
      <c r="J371" t="s">
        <v>8311</v>
      </c>
      <c r="K371" t="s">
        <v>8328</v>
      </c>
    </row>
    <row r="372" spans="1:11" x14ac:dyDescent="0.2">
      <c r="A372">
        <v>410</v>
      </c>
      <c r="B372">
        <v>1</v>
      </c>
      <c r="C372">
        <v>1000</v>
      </c>
      <c r="D372" s="17">
        <v>60</v>
      </c>
      <c r="E372">
        <v>7</v>
      </c>
      <c r="F372" s="5">
        <v>183.28571428571428</v>
      </c>
      <c r="G372" s="9">
        <v>4</v>
      </c>
      <c r="H372">
        <v>7</v>
      </c>
      <c r="I372" s="6">
        <v>128.29999999999998</v>
      </c>
      <c r="J372" t="s">
        <v>8311</v>
      </c>
      <c r="K372" t="s">
        <v>8328</v>
      </c>
    </row>
    <row r="373" spans="1:11" x14ac:dyDescent="0.2">
      <c r="A373">
        <v>411</v>
      </c>
      <c r="B373">
        <v>1</v>
      </c>
      <c r="C373">
        <v>30000</v>
      </c>
      <c r="D373" s="17">
        <v>32.032361111111108</v>
      </c>
      <c r="E373">
        <v>241</v>
      </c>
      <c r="F373" s="5">
        <v>125.78838174273859</v>
      </c>
      <c r="G373" s="9">
        <v>11</v>
      </c>
      <c r="H373">
        <v>2</v>
      </c>
      <c r="I373" s="6">
        <v>101.05</v>
      </c>
      <c r="J373" t="s">
        <v>8311</v>
      </c>
      <c r="K373" t="s">
        <v>8328</v>
      </c>
    </row>
    <row r="374" spans="1:11" x14ac:dyDescent="0.2">
      <c r="A374">
        <v>412</v>
      </c>
      <c r="B374">
        <v>1</v>
      </c>
      <c r="C374">
        <v>2500</v>
      </c>
      <c r="D374" s="17">
        <v>16</v>
      </c>
      <c r="E374">
        <v>55</v>
      </c>
      <c r="F374" s="5">
        <v>57.654545454545456</v>
      </c>
      <c r="G374" s="9">
        <v>7</v>
      </c>
      <c r="H374">
        <v>1</v>
      </c>
      <c r="I374" s="6">
        <v>126.84</v>
      </c>
      <c r="J374" t="s">
        <v>8311</v>
      </c>
      <c r="K374" t="s">
        <v>8328</v>
      </c>
    </row>
    <row r="375" spans="1:11" x14ac:dyDescent="0.2">
      <c r="A375">
        <v>413</v>
      </c>
      <c r="B375">
        <v>1</v>
      </c>
      <c r="C375">
        <v>12800</v>
      </c>
      <c r="D375" s="17">
        <v>30</v>
      </c>
      <c r="E375">
        <v>171</v>
      </c>
      <c r="F375" s="5">
        <v>78.660818713450297</v>
      </c>
      <c r="G375" s="9">
        <v>6</v>
      </c>
      <c r="H375">
        <v>2</v>
      </c>
      <c r="I375" s="6">
        <v>105.0859375</v>
      </c>
      <c r="J375" t="s">
        <v>8311</v>
      </c>
      <c r="K375" t="s">
        <v>8328</v>
      </c>
    </row>
    <row r="376" spans="1:11" x14ac:dyDescent="0.2">
      <c r="A376">
        <v>414</v>
      </c>
      <c r="B376">
        <v>1</v>
      </c>
      <c r="C376">
        <v>18500</v>
      </c>
      <c r="D376" s="17">
        <v>30</v>
      </c>
      <c r="E376">
        <v>208</v>
      </c>
      <c r="F376" s="5">
        <v>91.480769230769226</v>
      </c>
      <c r="G376" s="9">
        <v>9</v>
      </c>
      <c r="H376">
        <v>3</v>
      </c>
      <c r="I376" s="6">
        <v>102.85405405405406</v>
      </c>
      <c r="J376" t="s">
        <v>8311</v>
      </c>
      <c r="K376" t="s">
        <v>8328</v>
      </c>
    </row>
    <row r="377" spans="1:11" x14ac:dyDescent="0.2">
      <c r="A377">
        <v>415</v>
      </c>
      <c r="B377">
        <v>1</v>
      </c>
      <c r="C377">
        <v>1400</v>
      </c>
      <c r="D377" s="17">
        <v>24.648125000000004</v>
      </c>
      <c r="E377">
        <v>21</v>
      </c>
      <c r="F377" s="5">
        <v>68.09809523809524</v>
      </c>
      <c r="G377" s="9">
        <v>9</v>
      </c>
      <c r="H377">
        <v>1</v>
      </c>
      <c r="I377" s="6">
        <v>102.14714285714285</v>
      </c>
      <c r="J377" t="s">
        <v>8311</v>
      </c>
      <c r="K377" t="s">
        <v>8328</v>
      </c>
    </row>
    <row r="378" spans="1:11" x14ac:dyDescent="0.2">
      <c r="A378">
        <v>416</v>
      </c>
      <c r="B378">
        <v>1</v>
      </c>
      <c r="C378">
        <v>1000</v>
      </c>
      <c r="D378" s="17">
        <v>30</v>
      </c>
      <c r="E378">
        <v>25</v>
      </c>
      <c r="F378" s="5">
        <v>48.086800000000004</v>
      </c>
      <c r="G378" s="9">
        <v>1</v>
      </c>
      <c r="H378">
        <v>4</v>
      </c>
      <c r="I378" s="6">
        <v>120.21700000000001</v>
      </c>
      <c r="J378" t="s">
        <v>8311</v>
      </c>
      <c r="K378" t="s">
        <v>8328</v>
      </c>
    </row>
    <row r="379" spans="1:11" x14ac:dyDescent="0.2">
      <c r="A379">
        <v>417</v>
      </c>
      <c r="B379">
        <v>1</v>
      </c>
      <c r="C379">
        <v>10500</v>
      </c>
      <c r="D379" s="17">
        <v>11.218981481481483</v>
      </c>
      <c r="E379">
        <v>52</v>
      </c>
      <c r="F379" s="5">
        <v>202.42307692307693</v>
      </c>
      <c r="G379" s="9">
        <v>3</v>
      </c>
      <c r="H379">
        <v>3</v>
      </c>
      <c r="I379" s="6">
        <v>100.24761904761905</v>
      </c>
      <c r="J379" t="s">
        <v>8311</v>
      </c>
      <c r="K379" t="s">
        <v>8328</v>
      </c>
    </row>
    <row r="380" spans="1:11" x14ac:dyDescent="0.2">
      <c r="A380">
        <v>418</v>
      </c>
      <c r="B380">
        <v>1</v>
      </c>
      <c r="C380">
        <v>22400</v>
      </c>
      <c r="D380" s="17">
        <v>30</v>
      </c>
      <c r="E380">
        <v>104</v>
      </c>
      <c r="F380" s="5">
        <v>216.75</v>
      </c>
      <c r="G380" s="9">
        <v>6</v>
      </c>
      <c r="H380">
        <v>1</v>
      </c>
      <c r="I380" s="6">
        <v>100.63392857142857</v>
      </c>
      <c r="J380" t="s">
        <v>8311</v>
      </c>
      <c r="K380" t="s">
        <v>8328</v>
      </c>
    </row>
    <row r="381" spans="1:11" x14ac:dyDescent="0.2">
      <c r="A381">
        <v>419</v>
      </c>
      <c r="B381">
        <v>1</v>
      </c>
      <c r="C381">
        <v>8000</v>
      </c>
      <c r="D381" s="17">
        <v>60</v>
      </c>
      <c r="E381">
        <v>73</v>
      </c>
      <c r="F381" s="5">
        <v>110.06849315068493</v>
      </c>
      <c r="G381" s="9">
        <v>4</v>
      </c>
      <c r="H381">
        <v>2</v>
      </c>
      <c r="I381" s="6">
        <v>100.4375</v>
      </c>
      <c r="J381" t="s">
        <v>8311</v>
      </c>
      <c r="K381" t="s">
        <v>8328</v>
      </c>
    </row>
    <row r="382" spans="1:11" x14ac:dyDescent="0.2">
      <c r="A382">
        <v>420</v>
      </c>
      <c r="B382">
        <v>0</v>
      </c>
      <c r="C382">
        <v>3300</v>
      </c>
      <c r="D382" s="17">
        <v>29.958333333333332</v>
      </c>
      <c r="E382">
        <v>3</v>
      </c>
      <c r="F382" s="5">
        <v>4.833333333333333</v>
      </c>
      <c r="G382" s="9">
        <v>2</v>
      </c>
      <c r="H382">
        <v>2</v>
      </c>
      <c r="I382" s="6">
        <v>0.43939393939393934</v>
      </c>
      <c r="J382" t="s">
        <v>8311</v>
      </c>
      <c r="K382" t="s">
        <v>8323</v>
      </c>
    </row>
    <row r="383" spans="1:11" x14ac:dyDescent="0.2">
      <c r="A383">
        <v>421</v>
      </c>
      <c r="B383">
        <v>0</v>
      </c>
      <c r="C383">
        <v>15000</v>
      </c>
      <c r="D383" s="17">
        <v>60</v>
      </c>
      <c r="E383">
        <v>6</v>
      </c>
      <c r="F383" s="5">
        <v>50.166666666666664</v>
      </c>
      <c r="G383" s="9">
        <v>6</v>
      </c>
      <c r="H383">
        <v>1</v>
      </c>
      <c r="I383" s="6">
        <v>2.0066666666666668</v>
      </c>
      <c r="J383" t="s">
        <v>8311</v>
      </c>
      <c r="K383" t="s">
        <v>8323</v>
      </c>
    </row>
    <row r="384" spans="1:11" x14ac:dyDescent="0.2">
      <c r="A384">
        <v>422</v>
      </c>
      <c r="B384">
        <v>0</v>
      </c>
      <c r="C384">
        <v>40000</v>
      </c>
      <c r="D384" s="17">
        <v>30</v>
      </c>
      <c r="E384">
        <v>12</v>
      </c>
      <c r="F384" s="5">
        <v>35.833333333333336</v>
      </c>
      <c r="G384" s="9">
        <v>8</v>
      </c>
      <c r="H384">
        <v>1</v>
      </c>
      <c r="I384" s="6">
        <v>1.075</v>
      </c>
      <c r="J384" t="s">
        <v>8311</v>
      </c>
      <c r="K384" t="s">
        <v>8323</v>
      </c>
    </row>
    <row r="385" spans="1:11" x14ac:dyDescent="0.2">
      <c r="A385">
        <v>423</v>
      </c>
      <c r="B385">
        <v>0</v>
      </c>
      <c r="C385">
        <v>20000</v>
      </c>
      <c r="D385" s="17">
        <v>30</v>
      </c>
      <c r="E385">
        <v>13</v>
      </c>
      <c r="F385" s="5">
        <v>11.76923076923077</v>
      </c>
      <c r="G385" s="9">
        <v>5</v>
      </c>
      <c r="H385">
        <v>1</v>
      </c>
      <c r="I385" s="6">
        <v>0.76500000000000001</v>
      </c>
      <c r="J385" t="s">
        <v>8311</v>
      </c>
      <c r="K385" t="s">
        <v>8323</v>
      </c>
    </row>
    <row r="386" spans="1:11" x14ac:dyDescent="0.2">
      <c r="A386">
        <v>424</v>
      </c>
      <c r="B386">
        <v>0</v>
      </c>
      <c r="C386">
        <v>3000</v>
      </c>
      <c r="D386" s="17">
        <v>59.958333333333336</v>
      </c>
      <c r="E386">
        <v>5</v>
      </c>
      <c r="F386" s="5">
        <v>40.78</v>
      </c>
      <c r="G386" s="9">
        <v>1</v>
      </c>
      <c r="H386">
        <v>4</v>
      </c>
      <c r="I386" s="6">
        <v>6.7966666666666677</v>
      </c>
      <c r="J386" t="s">
        <v>8311</v>
      </c>
      <c r="K386" t="s">
        <v>8323</v>
      </c>
    </row>
    <row r="387" spans="1:11" x14ac:dyDescent="0.2">
      <c r="A387">
        <v>425</v>
      </c>
      <c r="B387">
        <v>0</v>
      </c>
      <c r="C387">
        <v>50000</v>
      </c>
      <c r="D387" s="17">
        <v>60.041666666666664</v>
      </c>
      <c r="E387">
        <v>2</v>
      </c>
      <c r="F387" s="5">
        <v>3</v>
      </c>
      <c r="G387" s="9">
        <v>9</v>
      </c>
      <c r="H387">
        <v>1</v>
      </c>
      <c r="I387" s="6">
        <v>1.2E-2</v>
      </c>
      <c r="J387" t="s">
        <v>8311</v>
      </c>
      <c r="K387" t="s">
        <v>8323</v>
      </c>
    </row>
    <row r="388" spans="1:11" x14ac:dyDescent="0.2">
      <c r="A388">
        <v>426</v>
      </c>
      <c r="B388">
        <v>0</v>
      </c>
      <c r="C388">
        <v>10000</v>
      </c>
      <c r="D388" s="17">
        <v>30</v>
      </c>
      <c r="E388">
        <v>8</v>
      </c>
      <c r="F388" s="5">
        <v>16.625</v>
      </c>
      <c r="G388" s="9">
        <v>1</v>
      </c>
      <c r="H388">
        <v>7</v>
      </c>
      <c r="I388" s="6">
        <v>1.3299999999999998</v>
      </c>
      <c r="J388" t="s">
        <v>8311</v>
      </c>
      <c r="K388" t="s">
        <v>8323</v>
      </c>
    </row>
    <row r="389" spans="1:11" x14ac:dyDescent="0.2">
      <c r="A389">
        <v>427</v>
      </c>
      <c r="B389">
        <v>0</v>
      </c>
      <c r="C389">
        <v>6500</v>
      </c>
      <c r="D389" s="17">
        <v>13.881944444444445</v>
      </c>
      <c r="E389">
        <v>0</v>
      </c>
      <c r="F389" s="5">
        <v>0</v>
      </c>
      <c r="G389" s="9">
        <v>10</v>
      </c>
      <c r="H389">
        <v>4</v>
      </c>
      <c r="I389" s="6">
        <v>0</v>
      </c>
      <c r="J389" t="s">
        <v>8311</v>
      </c>
      <c r="K389" t="s">
        <v>8323</v>
      </c>
    </row>
    <row r="390" spans="1:11" x14ac:dyDescent="0.2">
      <c r="A390">
        <v>428</v>
      </c>
      <c r="B390">
        <v>0</v>
      </c>
      <c r="C390">
        <v>12000</v>
      </c>
      <c r="D390" s="17">
        <v>28.149942129629625</v>
      </c>
      <c r="E390">
        <v>13</v>
      </c>
      <c r="F390" s="5">
        <v>52</v>
      </c>
      <c r="G390" s="9">
        <v>5</v>
      </c>
      <c r="H390">
        <v>1</v>
      </c>
      <c r="I390" s="6">
        <v>5.6333333333333329</v>
      </c>
      <c r="J390" t="s">
        <v>8311</v>
      </c>
      <c r="K390" t="s">
        <v>8323</v>
      </c>
    </row>
    <row r="391" spans="1:11" x14ac:dyDescent="0.2">
      <c r="A391">
        <v>429</v>
      </c>
      <c r="B391">
        <v>0</v>
      </c>
      <c r="C391">
        <v>5000</v>
      </c>
      <c r="D391" s="17">
        <v>73.306226851851847</v>
      </c>
      <c r="E391">
        <v>0</v>
      </c>
      <c r="F391" s="5">
        <v>0</v>
      </c>
      <c r="G391" s="9">
        <v>9</v>
      </c>
      <c r="H391">
        <v>1</v>
      </c>
      <c r="I391" s="6">
        <v>0</v>
      </c>
      <c r="J391" t="s">
        <v>8311</v>
      </c>
      <c r="K391" t="s">
        <v>8323</v>
      </c>
    </row>
    <row r="392" spans="1:11" x14ac:dyDescent="0.2">
      <c r="A392">
        <v>430</v>
      </c>
      <c r="B392">
        <v>0</v>
      </c>
      <c r="C392">
        <v>1000</v>
      </c>
      <c r="D392" s="17">
        <v>15</v>
      </c>
      <c r="E392">
        <v>5</v>
      </c>
      <c r="F392" s="5">
        <v>4.8</v>
      </c>
      <c r="G392" s="9">
        <v>8</v>
      </c>
      <c r="H392">
        <v>1</v>
      </c>
      <c r="I392" s="6">
        <v>2.4</v>
      </c>
      <c r="J392" t="s">
        <v>8311</v>
      </c>
      <c r="K392" t="s">
        <v>8323</v>
      </c>
    </row>
    <row r="393" spans="1:11" x14ac:dyDescent="0.2">
      <c r="A393">
        <v>431</v>
      </c>
      <c r="B393">
        <v>0</v>
      </c>
      <c r="C393">
        <v>3000</v>
      </c>
      <c r="D393" s="17">
        <v>30</v>
      </c>
      <c r="E393">
        <v>8</v>
      </c>
      <c r="F393" s="5">
        <v>51.875</v>
      </c>
      <c r="G393" s="9">
        <v>6</v>
      </c>
      <c r="H393">
        <v>7</v>
      </c>
      <c r="I393" s="6">
        <v>13.833333333333334</v>
      </c>
      <c r="J393" t="s">
        <v>8311</v>
      </c>
      <c r="K393" t="s">
        <v>8323</v>
      </c>
    </row>
    <row r="394" spans="1:11" x14ac:dyDescent="0.2">
      <c r="A394">
        <v>432</v>
      </c>
      <c r="B394">
        <v>0</v>
      </c>
      <c r="C394">
        <v>6000</v>
      </c>
      <c r="D394" s="17">
        <v>60</v>
      </c>
      <c r="E394">
        <v>8</v>
      </c>
      <c r="F394" s="5">
        <v>71.25</v>
      </c>
      <c r="G394" s="9">
        <v>8</v>
      </c>
      <c r="H394">
        <v>6</v>
      </c>
      <c r="I394" s="6">
        <v>9.5</v>
      </c>
      <c r="J394" t="s">
        <v>8311</v>
      </c>
      <c r="K394" t="s">
        <v>8323</v>
      </c>
    </row>
    <row r="395" spans="1:11" x14ac:dyDescent="0.2">
      <c r="A395">
        <v>433</v>
      </c>
      <c r="B395">
        <v>0</v>
      </c>
      <c r="C395">
        <v>3000</v>
      </c>
      <c r="D395" s="17">
        <v>60</v>
      </c>
      <c r="E395">
        <v>0</v>
      </c>
      <c r="F395" s="5">
        <v>0</v>
      </c>
      <c r="G395" s="9">
        <v>8</v>
      </c>
      <c r="H395">
        <v>3</v>
      </c>
      <c r="I395" s="6">
        <v>0</v>
      </c>
      <c r="J395" t="s">
        <v>8311</v>
      </c>
      <c r="K395" t="s">
        <v>8323</v>
      </c>
    </row>
    <row r="396" spans="1:11" x14ac:dyDescent="0.2">
      <c r="A396">
        <v>434</v>
      </c>
      <c r="B396">
        <v>0</v>
      </c>
      <c r="C396">
        <v>2500</v>
      </c>
      <c r="D396" s="17">
        <v>33.041666666666664</v>
      </c>
      <c r="E396">
        <v>2</v>
      </c>
      <c r="F396" s="5">
        <v>62.5</v>
      </c>
      <c r="G396" s="9">
        <v>10</v>
      </c>
      <c r="H396">
        <v>2</v>
      </c>
      <c r="I396" s="6">
        <v>5</v>
      </c>
      <c r="J396" t="s">
        <v>8311</v>
      </c>
      <c r="K396" t="s">
        <v>8323</v>
      </c>
    </row>
    <row r="397" spans="1:11" x14ac:dyDescent="0.2">
      <c r="A397">
        <v>435</v>
      </c>
      <c r="B397">
        <v>0</v>
      </c>
      <c r="C397">
        <v>110000</v>
      </c>
      <c r="D397" s="17">
        <v>30</v>
      </c>
      <c r="E397">
        <v>3</v>
      </c>
      <c r="F397" s="5">
        <v>1</v>
      </c>
      <c r="G397" s="9">
        <v>8</v>
      </c>
      <c r="H397">
        <v>3</v>
      </c>
      <c r="I397" s="6">
        <v>2.7272727272727275E-3</v>
      </c>
      <c r="J397" t="s">
        <v>8311</v>
      </c>
      <c r="K397" t="s">
        <v>8323</v>
      </c>
    </row>
    <row r="398" spans="1:11" x14ac:dyDescent="0.2">
      <c r="A398">
        <v>436</v>
      </c>
      <c r="B398">
        <v>0</v>
      </c>
      <c r="C398">
        <v>1000</v>
      </c>
      <c r="D398" s="17">
        <v>30</v>
      </c>
      <c r="E398">
        <v>0</v>
      </c>
      <c r="F398" s="5">
        <v>0</v>
      </c>
      <c r="G398" s="9">
        <v>7</v>
      </c>
      <c r="H398">
        <v>1</v>
      </c>
      <c r="I398" s="6">
        <v>0</v>
      </c>
      <c r="J398" t="s">
        <v>8311</v>
      </c>
      <c r="K398" t="s">
        <v>8323</v>
      </c>
    </row>
    <row r="399" spans="1:11" x14ac:dyDescent="0.2">
      <c r="A399">
        <v>437</v>
      </c>
      <c r="B399">
        <v>0</v>
      </c>
      <c r="C399">
        <v>7000</v>
      </c>
      <c r="D399" s="17">
        <v>60</v>
      </c>
      <c r="E399">
        <v>0</v>
      </c>
      <c r="F399" s="5">
        <v>0</v>
      </c>
      <c r="G399" s="9">
        <v>8</v>
      </c>
      <c r="H399">
        <v>1</v>
      </c>
      <c r="I399" s="6">
        <v>0</v>
      </c>
      <c r="J399" t="s">
        <v>8311</v>
      </c>
      <c r="K399" t="s">
        <v>8323</v>
      </c>
    </row>
    <row r="400" spans="1:11" x14ac:dyDescent="0.2">
      <c r="A400">
        <v>438</v>
      </c>
      <c r="B400">
        <v>0</v>
      </c>
      <c r="C400">
        <v>20000</v>
      </c>
      <c r="D400" s="17">
        <v>30.041666666666668</v>
      </c>
      <c r="E400">
        <v>11</v>
      </c>
      <c r="F400" s="5">
        <v>170.54545454545453</v>
      </c>
      <c r="G400" s="9">
        <v>10</v>
      </c>
      <c r="H400">
        <v>7</v>
      </c>
      <c r="I400" s="6">
        <v>9.379999999999999</v>
      </c>
      <c r="J400" t="s">
        <v>8311</v>
      </c>
      <c r="K400" t="s">
        <v>8323</v>
      </c>
    </row>
    <row r="401" spans="1:11" x14ac:dyDescent="0.2">
      <c r="A401">
        <v>439</v>
      </c>
      <c r="B401">
        <v>0</v>
      </c>
      <c r="C401">
        <v>450</v>
      </c>
      <c r="D401" s="17">
        <v>10</v>
      </c>
      <c r="E401">
        <v>0</v>
      </c>
      <c r="F401" s="5">
        <v>0</v>
      </c>
      <c r="G401" s="9">
        <v>10</v>
      </c>
      <c r="H401">
        <v>2</v>
      </c>
      <c r="I401" s="6">
        <v>0</v>
      </c>
      <c r="J401" t="s">
        <v>8311</v>
      </c>
      <c r="K401" t="s">
        <v>8323</v>
      </c>
    </row>
    <row r="402" spans="1:11" x14ac:dyDescent="0.2">
      <c r="A402">
        <v>440</v>
      </c>
      <c r="B402">
        <v>0</v>
      </c>
      <c r="C402">
        <v>5000</v>
      </c>
      <c r="D402" s="17">
        <v>29.958333333333332</v>
      </c>
      <c r="E402">
        <v>1</v>
      </c>
      <c r="F402" s="5">
        <v>5</v>
      </c>
      <c r="G402" s="9">
        <v>2</v>
      </c>
      <c r="H402">
        <v>2</v>
      </c>
      <c r="I402" s="6">
        <v>0.1</v>
      </c>
      <c r="J402" t="s">
        <v>8311</v>
      </c>
      <c r="K402" t="s">
        <v>8323</v>
      </c>
    </row>
    <row r="403" spans="1:11" x14ac:dyDescent="0.2">
      <c r="A403">
        <v>441</v>
      </c>
      <c r="B403">
        <v>0</v>
      </c>
      <c r="C403">
        <v>400</v>
      </c>
      <c r="D403" s="17">
        <v>30</v>
      </c>
      <c r="E403">
        <v>0</v>
      </c>
      <c r="F403" s="5">
        <v>0</v>
      </c>
      <c r="G403" s="9">
        <v>10</v>
      </c>
      <c r="H403">
        <v>4</v>
      </c>
      <c r="I403" s="6">
        <v>0</v>
      </c>
      <c r="J403" t="s">
        <v>8311</v>
      </c>
      <c r="K403" t="s">
        <v>8323</v>
      </c>
    </row>
    <row r="404" spans="1:11" x14ac:dyDescent="0.2">
      <c r="A404">
        <v>442</v>
      </c>
      <c r="B404">
        <v>0</v>
      </c>
      <c r="C404">
        <v>17000</v>
      </c>
      <c r="D404" s="17">
        <v>30</v>
      </c>
      <c r="E404">
        <v>17</v>
      </c>
      <c r="F404" s="5">
        <v>393.58823529411762</v>
      </c>
      <c r="G404" s="9">
        <v>1</v>
      </c>
      <c r="H404">
        <v>2</v>
      </c>
      <c r="I404" s="6">
        <v>39.358823529411765</v>
      </c>
      <c r="J404" t="s">
        <v>8311</v>
      </c>
      <c r="K404" t="s">
        <v>8323</v>
      </c>
    </row>
    <row r="405" spans="1:11" x14ac:dyDescent="0.2">
      <c r="A405">
        <v>443</v>
      </c>
      <c r="B405">
        <v>0</v>
      </c>
      <c r="C405">
        <v>10000</v>
      </c>
      <c r="D405" s="17">
        <v>30</v>
      </c>
      <c r="E405">
        <v>2</v>
      </c>
      <c r="F405" s="5">
        <v>5</v>
      </c>
      <c r="G405" s="9">
        <v>1</v>
      </c>
      <c r="H405">
        <v>5</v>
      </c>
      <c r="I405" s="6">
        <v>0.1</v>
      </c>
      <c r="J405" t="s">
        <v>8311</v>
      </c>
      <c r="K405" t="s">
        <v>8323</v>
      </c>
    </row>
    <row r="406" spans="1:11" x14ac:dyDescent="0.2">
      <c r="A406">
        <v>444</v>
      </c>
      <c r="B406">
        <v>0</v>
      </c>
      <c r="C406">
        <v>1000</v>
      </c>
      <c r="D406" s="17">
        <v>60</v>
      </c>
      <c r="E406">
        <v>1</v>
      </c>
      <c r="F406" s="5">
        <v>50</v>
      </c>
      <c r="G406" s="9">
        <v>12</v>
      </c>
      <c r="H406">
        <v>6</v>
      </c>
      <c r="I406" s="6">
        <v>5</v>
      </c>
      <c r="J406" t="s">
        <v>8311</v>
      </c>
      <c r="K406" t="s">
        <v>8323</v>
      </c>
    </row>
    <row r="407" spans="1:11" x14ac:dyDescent="0.2">
      <c r="A407">
        <v>445</v>
      </c>
      <c r="B407">
        <v>0</v>
      </c>
      <c r="C407">
        <v>60000</v>
      </c>
      <c r="D407" s="17">
        <v>15</v>
      </c>
      <c r="E407">
        <v>2</v>
      </c>
      <c r="F407" s="5">
        <v>1</v>
      </c>
      <c r="G407" s="9">
        <v>5</v>
      </c>
      <c r="H407">
        <v>3</v>
      </c>
      <c r="I407" s="6">
        <v>3.3333333333333335E-3</v>
      </c>
      <c r="J407" t="s">
        <v>8311</v>
      </c>
      <c r="K407" t="s">
        <v>8323</v>
      </c>
    </row>
    <row r="408" spans="1:11" x14ac:dyDescent="0.2">
      <c r="A408">
        <v>446</v>
      </c>
      <c r="B408">
        <v>0</v>
      </c>
      <c r="C408">
        <v>10500</v>
      </c>
      <c r="D408" s="17">
        <v>30</v>
      </c>
      <c r="E408">
        <v>16</v>
      </c>
      <c r="F408" s="5">
        <v>47.875</v>
      </c>
      <c r="G408" s="9">
        <v>2</v>
      </c>
      <c r="H408">
        <v>7</v>
      </c>
      <c r="I408" s="6">
        <v>7.2952380952380951</v>
      </c>
      <c r="J408" t="s">
        <v>8311</v>
      </c>
      <c r="K408" t="s">
        <v>8323</v>
      </c>
    </row>
    <row r="409" spans="1:11" x14ac:dyDescent="0.2">
      <c r="A409">
        <v>447</v>
      </c>
      <c r="B409">
        <v>0</v>
      </c>
      <c r="C409">
        <v>30000</v>
      </c>
      <c r="D409" s="17">
        <v>24.958333333333332</v>
      </c>
      <c r="E409">
        <v>1</v>
      </c>
      <c r="F409" s="5">
        <v>5</v>
      </c>
      <c r="G409" s="9">
        <v>2</v>
      </c>
      <c r="H409">
        <v>2</v>
      </c>
      <c r="I409" s="6">
        <v>1.6666666666666666E-2</v>
      </c>
      <c r="J409" t="s">
        <v>8311</v>
      </c>
      <c r="K409" t="s">
        <v>8323</v>
      </c>
    </row>
    <row r="410" spans="1:11" x14ac:dyDescent="0.2">
      <c r="A410">
        <v>448</v>
      </c>
      <c r="B410">
        <v>0</v>
      </c>
      <c r="C410">
        <v>2500</v>
      </c>
      <c r="D410" s="17">
        <v>20</v>
      </c>
      <c r="E410">
        <v>4</v>
      </c>
      <c r="F410" s="5">
        <v>20.502500000000001</v>
      </c>
      <c r="G410" s="9">
        <v>4</v>
      </c>
      <c r="H410">
        <v>4</v>
      </c>
      <c r="I410" s="6">
        <v>3.2804000000000002</v>
      </c>
      <c r="J410" t="s">
        <v>8311</v>
      </c>
      <c r="K410" t="s">
        <v>8323</v>
      </c>
    </row>
    <row r="411" spans="1:11" x14ac:dyDescent="0.2">
      <c r="A411">
        <v>449</v>
      </c>
      <c r="B411">
        <v>0</v>
      </c>
      <c r="C411">
        <v>2000</v>
      </c>
      <c r="D411" s="17">
        <v>30</v>
      </c>
      <c r="E411">
        <v>5</v>
      </c>
      <c r="F411" s="5">
        <v>9</v>
      </c>
      <c r="G411" s="9">
        <v>9</v>
      </c>
      <c r="H411">
        <v>2</v>
      </c>
      <c r="I411" s="6">
        <v>2.25</v>
      </c>
      <c r="J411" t="s">
        <v>8311</v>
      </c>
      <c r="K411" t="s">
        <v>8323</v>
      </c>
    </row>
    <row r="412" spans="1:11" x14ac:dyDescent="0.2">
      <c r="A412">
        <v>450</v>
      </c>
      <c r="B412">
        <v>0</v>
      </c>
      <c r="C412">
        <v>50000</v>
      </c>
      <c r="D412" s="17">
        <v>30</v>
      </c>
      <c r="E412">
        <v>7</v>
      </c>
      <c r="F412" s="5">
        <v>56.571428571428569</v>
      </c>
      <c r="G412" s="9">
        <v>1</v>
      </c>
      <c r="H412">
        <v>3</v>
      </c>
      <c r="I412" s="6">
        <v>0.79200000000000004</v>
      </c>
      <c r="J412" t="s">
        <v>8311</v>
      </c>
      <c r="K412" t="s">
        <v>8323</v>
      </c>
    </row>
    <row r="413" spans="1:11" x14ac:dyDescent="0.2">
      <c r="A413">
        <v>451</v>
      </c>
      <c r="B413">
        <v>0</v>
      </c>
      <c r="C413">
        <v>20000</v>
      </c>
      <c r="D413" s="17">
        <v>30</v>
      </c>
      <c r="E413">
        <v>0</v>
      </c>
      <c r="F413" s="5">
        <v>0</v>
      </c>
      <c r="G413" s="9">
        <v>12</v>
      </c>
      <c r="H413">
        <v>4</v>
      </c>
      <c r="I413" s="6">
        <v>0</v>
      </c>
      <c r="J413" t="s">
        <v>8311</v>
      </c>
      <c r="K413" t="s">
        <v>8323</v>
      </c>
    </row>
    <row r="414" spans="1:11" x14ac:dyDescent="0.2">
      <c r="A414">
        <v>452</v>
      </c>
      <c r="B414">
        <v>0</v>
      </c>
      <c r="C414">
        <v>750</v>
      </c>
      <c r="D414" s="17">
        <v>30</v>
      </c>
      <c r="E414">
        <v>12</v>
      </c>
      <c r="F414" s="5">
        <v>40</v>
      </c>
      <c r="G414" s="9">
        <v>4</v>
      </c>
      <c r="H414">
        <v>1</v>
      </c>
      <c r="I414" s="6">
        <v>64</v>
      </c>
      <c r="J414" t="s">
        <v>8311</v>
      </c>
      <c r="K414" t="s">
        <v>8323</v>
      </c>
    </row>
    <row r="415" spans="1:11" x14ac:dyDescent="0.2">
      <c r="A415">
        <v>453</v>
      </c>
      <c r="B415">
        <v>0</v>
      </c>
      <c r="C415">
        <v>94875</v>
      </c>
      <c r="D415" s="17">
        <v>16</v>
      </c>
      <c r="E415">
        <v>2</v>
      </c>
      <c r="F415" s="5">
        <v>13</v>
      </c>
      <c r="G415" s="9">
        <v>2</v>
      </c>
      <c r="H415">
        <v>2</v>
      </c>
      <c r="I415" s="6">
        <v>2.7404479578392621E-2</v>
      </c>
      <c r="J415" t="s">
        <v>8311</v>
      </c>
      <c r="K415" t="s">
        <v>8323</v>
      </c>
    </row>
    <row r="416" spans="1:11" x14ac:dyDescent="0.2">
      <c r="A416">
        <v>454</v>
      </c>
      <c r="B416">
        <v>0</v>
      </c>
      <c r="C416">
        <v>10000</v>
      </c>
      <c r="D416" s="17">
        <v>30.834131944444447</v>
      </c>
      <c r="E416">
        <v>5</v>
      </c>
      <c r="F416" s="5">
        <v>16.399999999999999</v>
      </c>
      <c r="G416" s="9">
        <v>10</v>
      </c>
      <c r="H416">
        <v>7</v>
      </c>
      <c r="I416" s="6">
        <v>0.82000000000000006</v>
      </c>
      <c r="J416" t="s">
        <v>8311</v>
      </c>
      <c r="K416" t="s">
        <v>8323</v>
      </c>
    </row>
    <row r="417" spans="1:11" x14ac:dyDescent="0.2">
      <c r="A417">
        <v>455</v>
      </c>
      <c r="B417">
        <v>0</v>
      </c>
      <c r="C417">
        <v>65000</v>
      </c>
      <c r="D417" s="17">
        <v>45.018958333333337</v>
      </c>
      <c r="E417">
        <v>2</v>
      </c>
      <c r="F417" s="5">
        <v>22.5</v>
      </c>
      <c r="G417" s="9">
        <v>3</v>
      </c>
      <c r="H417">
        <v>5</v>
      </c>
      <c r="I417" s="6">
        <v>6.9230769230769221E-2</v>
      </c>
      <c r="J417" t="s">
        <v>8311</v>
      </c>
      <c r="K417" t="s">
        <v>8323</v>
      </c>
    </row>
    <row r="418" spans="1:11" x14ac:dyDescent="0.2">
      <c r="A418">
        <v>456</v>
      </c>
      <c r="B418">
        <v>0</v>
      </c>
      <c r="C418">
        <v>8888</v>
      </c>
      <c r="D418" s="17">
        <v>21.471516203703704</v>
      </c>
      <c r="E418">
        <v>3</v>
      </c>
      <c r="F418" s="5">
        <v>20.333333333333332</v>
      </c>
      <c r="G418" s="9">
        <v>9</v>
      </c>
      <c r="H418">
        <v>1</v>
      </c>
      <c r="I418" s="6">
        <v>0.68631863186318631</v>
      </c>
      <c r="J418" t="s">
        <v>8311</v>
      </c>
      <c r="K418" t="s">
        <v>8323</v>
      </c>
    </row>
    <row r="419" spans="1:11" x14ac:dyDescent="0.2">
      <c r="A419">
        <v>457</v>
      </c>
      <c r="B419">
        <v>0</v>
      </c>
      <c r="C419">
        <v>20000</v>
      </c>
      <c r="D419" s="17">
        <v>30</v>
      </c>
      <c r="E419">
        <v>0</v>
      </c>
      <c r="F419" s="5">
        <v>0</v>
      </c>
      <c r="G419" s="9">
        <v>7</v>
      </c>
      <c r="H419">
        <v>4</v>
      </c>
      <c r="I419" s="6">
        <v>0</v>
      </c>
      <c r="J419" t="s">
        <v>8311</v>
      </c>
      <c r="K419" t="s">
        <v>8323</v>
      </c>
    </row>
    <row r="420" spans="1:11" x14ac:dyDescent="0.2">
      <c r="A420">
        <v>458</v>
      </c>
      <c r="B420">
        <v>0</v>
      </c>
      <c r="C420">
        <v>10000</v>
      </c>
      <c r="D420" s="17">
        <v>30</v>
      </c>
      <c r="E420">
        <v>49</v>
      </c>
      <c r="F420" s="5">
        <v>16.755102040816325</v>
      </c>
      <c r="G420" s="9">
        <v>4</v>
      </c>
      <c r="H420">
        <v>7</v>
      </c>
      <c r="I420" s="6">
        <v>8.2100000000000009</v>
      </c>
      <c r="J420" t="s">
        <v>8311</v>
      </c>
      <c r="K420" t="s">
        <v>8323</v>
      </c>
    </row>
    <row r="421" spans="1:11" x14ac:dyDescent="0.2">
      <c r="A421">
        <v>459</v>
      </c>
      <c r="B421">
        <v>0</v>
      </c>
      <c r="C421">
        <v>39000</v>
      </c>
      <c r="D421" s="17">
        <v>60.041666666666664</v>
      </c>
      <c r="E421">
        <v>1</v>
      </c>
      <c r="F421" s="5">
        <v>25</v>
      </c>
      <c r="G421" s="9">
        <v>9</v>
      </c>
      <c r="H421">
        <v>3</v>
      </c>
      <c r="I421" s="6">
        <v>6.4102564102564097E-2</v>
      </c>
      <c r="J421" t="s">
        <v>8311</v>
      </c>
      <c r="K421" t="s">
        <v>8323</v>
      </c>
    </row>
    <row r="422" spans="1:11" x14ac:dyDescent="0.2">
      <c r="A422">
        <v>460</v>
      </c>
      <c r="B422">
        <v>0</v>
      </c>
      <c r="C422">
        <v>8500</v>
      </c>
      <c r="D422" s="17">
        <v>31.624131944444443</v>
      </c>
      <c r="E422">
        <v>2</v>
      </c>
      <c r="F422" s="5">
        <v>12.5</v>
      </c>
      <c r="G422" s="9">
        <v>4</v>
      </c>
      <c r="H422">
        <v>3</v>
      </c>
      <c r="I422" s="6">
        <v>0.29411764705882354</v>
      </c>
      <c r="J422" t="s">
        <v>8311</v>
      </c>
      <c r="K422" t="s">
        <v>8323</v>
      </c>
    </row>
    <row r="423" spans="1:11" x14ac:dyDescent="0.2">
      <c r="A423">
        <v>461</v>
      </c>
      <c r="B423">
        <v>0</v>
      </c>
      <c r="C423">
        <v>550</v>
      </c>
      <c r="D423" s="17">
        <v>20</v>
      </c>
      <c r="E423">
        <v>0</v>
      </c>
      <c r="F423" s="5">
        <v>0</v>
      </c>
      <c r="G423" s="9">
        <v>5</v>
      </c>
      <c r="H423">
        <v>1</v>
      </c>
      <c r="I423" s="6">
        <v>0</v>
      </c>
      <c r="J423" t="s">
        <v>8311</v>
      </c>
      <c r="K423" t="s">
        <v>8323</v>
      </c>
    </row>
    <row r="424" spans="1:11" x14ac:dyDescent="0.2">
      <c r="A424">
        <v>462</v>
      </c>
      <c r="B424">
        <v>0</v>
      </c>
      <c r="C424">
        <v>100000</v>
      </c>
      <c r="D424" s="17">
        <v>60</v>
      </c>
      <c r="E424">
        <v>0</v>
      </c>
      <c r="F424" s="5">
        <v>0</v>
      </c>
      <c r="G424" s="9">
        <v>6</v>
      </c>
      <c r="H424">
        <v>5</v>
      </c>
      <c r="I424" s="6">
        <v>0</v>
      </c>
      <c r="J424" t="s">
        <v>8311</v>
      </c>
      <c r="K424" t="s">
        <v>8323</v>
      </c>
    </row>
    <row r="425" spans="1:11" x14ac:dyDescent="0.2">
      <c r="A425">
        <v>463</v>
      </c>
      <c r="B425">
        <v>0</v>
      </c>
      <c r="C425">
        <v>55000</v>
      </c>
      <c r="D425" s="17">
        <v>60</v>
      </c>
      <c r="E425">
        <v>11</v>
      </c>
      <c r="F425" s="5">
        <v>113.63636363636364</v>
      </c>
      <c r="G425" s="9">
        <v>7</v>
      </c>
      <c r="H425">
        <v>2</v>
      </c>
      <c r="I425" s="6">
        <v>2.2727272727272729</v>
      </c>
      <c r="J425" t="s">
        <v>8311</v>
      </c>
      <c r="K425" t="s">
        <v>8323</v>
      </c>
    </row>
    <row r="426" spans="1:11" x14ac:dyDescent="0.2">
      <c r="A426">
        <v>464</v>
      </c>
      <c r="B426">
        <v>0</v>
      </c>
      <c r="C426">
        <v>1010</v>
      </c>
      <c r="D426" s="17">
        <v>20</v>
      </c>
      <c r="E426">
        <v>1</v>
      </c>
      <c r="F426" s="5">
        <v>1</v>
      </c>
      <c r="G426" s="9">
        <v>4</v>
      </c>
      <c r="H426">
        <v>4</v>
      </c>
      <c r="I426" s="6">
        <v>9.9009900990099015E-2</v>
      </c>
      <c r="J426" t="s">
        <v>8311</v>
      </c>
      <c r="K426" t="s">
        <v>8323</v>
      </c>
    </row>
    <row r="427" spans="1:11" x14ac:dyDescent="0.2">
      <c r="A427">
        <v>465</v>
      </c>
      <c r="B427">
        <v>0</v>
      </c>
      <c r="C427">
        <v>512</v>
      </c>
      <c r="D427" s="17">
        <v>16</v>
      </c>
      <c r="E427">
        <v>8</v>
      </c>
      <c r="F427" s="5">
        <v>17.25</v>
      </c>
      <c r="G427" s="9">
        <v>6</v>
      </c>
      <c r="H427">
        <v>2</v>
      </c>
      <c r="I427" s="6">
        <v>26.953125</v>
      </c>
      <c r="J427" t="s">
        <v>8311</v>
      </c>
      <c r="K427" t="s">
        <v>8323</v>
      </c>
    </row>
    <row r="428" spans="1:11" x14ac:dyDescent="0.2">
      <c r="A428">
        <v>466</v>
      </c>
      <c r="B428">
        <v>0</v>
      </c>
      <c r="C428">
        <v>10000</v>
      </c>
      <c r="D428" s="17">
        <v>30</v>
      </c>
      <c r="E428">
        <v>5</v>
      </c>
      <c r="F428" s="5">
        <v>15.2</v>
      </c>
      <c r="G428" s="9">
        <v>8</v>
      </c>
      <c r="H428">
        <v>3</v>
      </c>
      <c r="I428" s="6">
        <v>0.76</v>
      </c>
      <c r="J428" t="s">
        <v>8311</v>
      </c>
      <c r="K428" t="s">
        <v>8323</v>
      </c>
    </row>
    <row r="429" spans="1:11" x14ac:dyDescent="0.2">
      <c r="A429">
        <v>467</v>
      </c>
      <c r="B429">
        <v>0</v>
      </c>
      <c r="C429">
        <v>20000</v>
      </c>
      <c r="D429" s="17">
        <v>45</v>
      </c>
      <c r="E429">
        <v>39</v>
      </c>
      <c r="F429" s="5">
        <v>110.64102564102564</v>
      </c>
      <c r="G429" s="9">
        <v>8</v>
      </c>
      <c r="H429">
        <v>2</v>
      </c>
      <c r="I429" s="6">
        <v>21.574999999999999</v>
      </c>
      <c r="J429" t="s">
        <v>8311</v>
      </c>
      <c r="K429" t="s">
        <v>8323</v>
      </c>
    </row>
    <row r="430" spans="1:11" x14ac:dyDescent="0.2">
      <c r="A430">
        <v>468</v>
      </c>
      <c r="B430">
        <v>0</v>
      </c>
      <c r="C430">
        <v>7500</v>
      </c>
      <c r="D430" s="17">
        <v>59.992847222222224</v>
      </c>
      <c r="E430">
        <v>0</v>
      </c>
      <c r="F430" s="5">
        <v>0</v>
      </c>
      <c r="G430" s="9">
        <v>5</v>
      </c>
      <c r="H430">
        <v>5</v>
      </c>
      <c r="I430" s="6">
        <v>0</v>
      </c>
      <c r="J430" t="s">
        <v>8311</v>
      </c>
      <c r="K430" t="s">
        <v>8323</v>
      </c>
    </row>
    <row r="431" spans="1:11" x14ac:dyDescent="0.2">
      <c r="A431">
        <v>469</v>
      </c>
      <c r="B431">
        <v>0</v>
      </c>
      <c r="C431">
        <v>6000</v>
      </c>
      <c r="D431" s="17">
        <v>60</v>
      </c>
      <c r="E431">
        <v>0</v>
      </c>
      <c r="F431" s="5">
        <v>0</v>
      </c>
      <c r="G431" s="9">
        <v>7</v>
      </c>
      <c r="H431">
        <v>1</v>
      </c>
      <c r="I431" s="6">
        <v>0</v>
      </c>
      <c r="J431" t="s">
        <v>8311</v>
      </c>
      <c r="K431" t="s">
        <v>8323</v>
      </c>
    </row>
    <row r="432" spans="1:11" x14ac:dyDescent="0.2">
      <c r="A432">
        <v>470</v>
      </c>
      <c r="B432">
        <v>0</v>
      </c>
      <c r="C432">
        <v>5000</v>
      </c>
      <c r="D432" s="17">
        <v>49.998969907407407</v>
      </c>
      <c r="E432">
        <v>2</v>
      </c>
      <c r="F432" s="5">
        <v>25.5</v>
      </c>
      <c r="G432" s="9">
        <v>11</v>
      </c>
      <c r="H432">
        <v>2</v>
      </c>
      <c r="I432" s="6">
        <v>1.02</v>
      </c>
      <c r="J432" t="s">
        <v>8311</v>
      </c>
      <c r="K432" t="s">
        <v>8323</v>
      </c>
    </row>
    <row r="433" spans="1:11" x14ac:dyDescent="0.2">
      <c r="A433">
        <v>471</v>
      </c>
      <c r="B433">
        <v>0</v>
      </c>
      <c r="C433">
        <v>55000</v>
      </c>
      <c r="D433" s="17">
        <v>44.958333333333336</v>
      </c>
      <c r="E433">
        <v>170</v>
      </c>
      <c r="F433" s="5">
        <v>38.476470588235294</v>
      </c>
      <c r="G433" s="9">
        <v>3</v>
      </c>
      <c r="H433">
        <v>3</v>
      </c>
      <c r="I433" s="6">
        <v>11.892727272727273</v>
      </c>
      <c r="J433" t="s">
        <v>8311</v>
      </c>
      <c r="K433" t="s">
        <v>8323</v>
      </c>
    </row>
    <row r="434" spans="1:11" x14ac:dyDescent="0.2">
      <c r="A434">
        <v>472</v>
      </c>
      <c r="B434">
        <v>0</v>
      </c>
      <c r="C434">
        <v>800</v>
      </c>
      <c r="D434" s="17">
        <v>30</v>
      </c>
      <c r="E434">
        <v>5</v>
      </c>
      <c r="F434" s="5">
        <v>28.2</v>
      </c>
      <c r="G434" s="9">
        <v>7</v>
      </c>
      <c r="H434">
        <v>4</v>
      </c>
      <c r="I434" s="6">
        <v>17.625</v>
      </c>
      <c r="J434" t="s">
        <v>8311</v>
      </c>
      <c r="K434" t="s">
        <v>8323</v>
      </c>
    </row>
    <row r="435" spans="1:11" x14ac:dyDescent="0.2">
      <c r="A435">
        <v>473</v>
      </c>
      <c r="B435">
        <v>0</v>
      </c>
      <c r="C435">
        <v>30000</v>
      </c>
      <c r="D435" s="17">
        <v>30</v>
      </c>
      <c r="E435">
        <v>14</v>
      </c>
      <c r="F435" s="5">
        <v>61.5</v>
      </c>
      <c r="G435" s="9">
        <v>8</v>
      </c>
      <c r="H435">
        <v>1</v>
      </c>
      <c r="I435" s="6">
        <v>2.87</v>
      </c>
      <c r="J435" t="s">
        <v>8311</v>
      </c>
      <c r="K435" t="s">
        <v>8323</v>
      </c>
    </row>
    <row r="436" spans="1:11" x14ac:dyDescent="0.2">
      <c r="A436">
        <v>474</v>
      </c>
      <c r="B436">
        <v>0</v>
      </c>
      <c r="C436">
        <v>3300</v>
      </c>
      <c r="D436" s="17">
        <v>30</v>
      </c>
      <c r="E436">
        <v>1</v>
      </c>
      <c r="F436" s="5">
        <v>1</v>
      </c>
      <c r="G436" s="9">
        <v>1</v>
      </c>
      <c r="H436">
        <v>2</v>
      </c>
      <c r="I436" s="6">
        <v>3.0303030303030304E-2</v>
      </c>
      <c r="J436" t="s">
        <v>8311</v>
      </c>
      <c r="K436" t="s">
        <v>8323</v>
      </c>
    </row>
    <row r="437" spans="1:11" x14ac:dyDescent="0.2">
      <c r="A437">
        <v>475</v>
      </c>
      <c r="B437">
        <v>0</v>
      </c>
      <c r="C437">
        <v>2000</v>
      </c>
      <c r="D437" s="17">
        <v>30</v>
      </c>
      <c r="E437">
        <v>0</v>
      </c>
      <c r="F437" s="5">
        <v>0</v>
      </c>
      <c r="G437" s="9">
        <v>4</v>
      </c>
      <c r="H437">
        <v>7</v>
      </c>
      <c r="I437" s="6">
        <v>0</v>
      </c>
      <c r="J437" t="s">
        <v>8311</v>
      </c>
      <c r="K437" t="s">
        <v>8323</v>
      </c>
    </row>
    <row r="438" spans="1:11" x14ac:dyDescent="0.2">
      <c r="A438">
        <v>476</v>
      </c>
      <c r="B438">
        <v>0</v>
      </c>
      <c r="C438">
        <v>220000</v>
      </c>
      <c r="D438" s="17">
        <v>35.190960648148142</v>
      </c>
      <c r="E438">
        <v>124</v>
      </c>
      <c r="F438" s="5">
        <v>39.569274193548388</v>
      </c>
      <c r="G438" s="9">
        <v>4</v>
      </c>
      <c r="H438">
        <v>1</v>
      </c>
      <c r="I438" s="6">
        <v>2.230268181818182</v>
      </c>
      <c r="J438" t="s">
        <v>8311</v>
      </c>
      <c r="K438" t="s">
        <v>8323</v>
      </c>
    </row>
    <row r="439" spans="1:11" x14ac:dyDescent="0.2">
      <c r="A439">
        <v>477</v>
      </c>
      <c r="B439">
        <v>0</v>
      </c>
      <c r="C439">
        <v>1500</v>
      </c>
      <c r="D439" s="17">
        <v>60</v>
      </c>
      <c r="E439">
        <v>0</v>
      </c>
      <c r="F439" s="5">
        <v>0</v>
      </c>
      <c r="G439" s="9">
        <v>3</v>
      </c>
      <c r="H439">
        <v>1</v>
      </c>
      <c r="I439" s="6">
        <v>0</v>
      </c>
      <c r="J439" t="s">
        <v>8311</v>
      </c>
      <c r="K439" t="s">
        <v>8323</v>
      </c>
    </row>
    <row r="440" spans="1:11" x14ac:dyDescent="0.2">
      <c r="A440">
        <v>478</v>
      </c>
      <c r="B440">
        <v>0</v>
      </c>
      <c r="C440">
        <v>10000</v>
      </c>
      <c r="D440" s="17">
        <v>29.958333333333332</v>
      </c>
      <c r="E440">
        <v>0</v>
      </c>
      <c r="F440" s="5">
        <v>0</v>
      </c>
      <c r="G440" s="9">
        <v>3</v>
      </c>
      <c r="H440">
        <v>1</v>
      </c>
      <c r="I440" s="6">
        <v>0</v>
      </c>
      <c r="J440" t="s">
        <v>8311</v>
      </c>
      <c r="K440" t="s">
        <v>8323</v>
      </c>
    </row>
    <row r="441" spans="1:11" x14ac:dyDescent="0.2">
      <c r="A441">
        <v>479</v>
      </c>
      <c r="B441">
        <v>0</v>
      </c>
      <c r="C441">
        <v>15000</v>
      </c>
      <c r="D441" s="17">
        <v>60.041666666666664</v>
      </c>
      <c r="E441">
        <v>55</v>
      </c>
      <c r="F441" s="5">
        <v>88.8</v>
      </c>
      <c r="G441" s="9">
        <v>9</v>
      </c>
      <c r="H441">
        <v>1</v>
      </c>
      <c r="I441" s="6">
        <v>32.56</v>
      </c>
      <c r="J441" t="s">
        <v>8311</v>
      </c>
      <c r="K441" t="s">
        <v>8323</v>
      </c>
    </row>
    <row r="442" spans="1:11" x14ac:dyDescent="0.2">
      <c r="A442">
        <v>480</v>
      </c>
      <c r="B442">
        <v>0</v>
      </c>
      <c r="C442">
        <v>40000</v>
      </c>
      <c r="D442" s="17">
        <v>30</v>
      </c>
      <c r="E442">
        <v>140</v>
      </c>
      <c r="F442" s="5">
        <v>55.457142857142856</v>
      </c>
      <c r="G442" s="9">
        <v>7</v>
      </c>
      <c r="H442">
        <v>3</v>
      </c>
      <c r="I442" s="6">
        <v>19.41</v>
      </c>
      <c r="J442" t="s">
        <v>8311</v>
      </c>
      <c r="K442" t="s">
        <v>8323</v>
      </c>
    </row>
    <row r="443" spans="1:11" x14ac:dyDescent="0.2">
      <c r="A443">
        <v>481</v>
      </c>
      <c r="B443">
        <v>0</v>
      </c>
      <c r="C443">
        <v>30000</v>
      </c>
      <c r="D443" s="17">
        <v>30</v>
      </c>
      <c r="E443">
        <v>21</v>
      </c>
      <c r="F443" s="5">
        <v>87.142857142857139</v>
      </c>
      <c r="G443" s="9">
        <v>9</v>
      </c>
      <c r="H443">
        <v>1</v>
      </c>
      <c r="I443" s="6">
        <v>6.1</v>
      </c>
      <c r="J443" t="s">
        <v>8311</v>
      </c>
      <c r="K443" t="s">
        <v>8323</v>
      </c>
    </row>
    <row r="444" spans="1:11" x14ac:dyDescent="0.2">
      <c r="A444">
        <v>482</v>
      </c>
      <c r="B444">
        <v>0</v>
      </c>
      <c r="C444">
        <v>10000</v>
      </c>
      <c r="D444" s="17">
        <v>26.710069444444443</v>
      </c>
      <c r="E444">
        <v>1</v>
      </c>
      <c r="F444" s="5">
        <v>10</v>
      </c>
      <c r="G444" s="9">
        <v>3</v>
      </c>
      <c r="H444">
        <v>5</v>
      </c>
      <c r="I444" s="6">
        <v>0.1</v>
      </c>
      <c r="J444" t="s">
        <v>8311</v>
      </c>
      <c r="K444" t="s">
        <v>8323</v>
      </c>
    </row>
    <row r="445" spans="1:11" x14ac:dyDescent="0.2">
      <c r="A445">
        <v>483</v>
      </c>
      <c r="B445">
        <v>0</v>
      </c>
      <c r="C445">
        <v>15000</v>
      </c>
      <c r="D445" s="17">
        <v>60</v>
      </c>
      <c r="E445">
        <v>147</v>
      </c>
      <c r="F445" s="5">
        <v>51.224489795918366</v>
      </c>
      <c r="G445" s="9">
        <v>11</v>
      </c>
      <c r="H445">
        <v>4</v>
      </c>
      <c r="I445" s="6">
        <v>50.2</v>
      </c>
      <c r="J445" t="s">
        <v>8311</v>
      </c>
      <c r="K445" t="s">
        <v>8323</v>
      </c>
    </row>
    <row r="446" spans="1:11" x14ac:dyDescent="0.2">
      <c r="A446">
        <v>484</v>
      </c>
      <c r="B446">
        <v>0</v>
      </c>
      <c r="C446">
        <v>80000</v>
      </c>
      <c r="D446" s="17">
        <v>41.041666666666664</v>
      </c>
      <c r="E446">
        <v>11</v>
      </c>
      <c r="F446" s="5">
        <v>13.545454545454545</v>
      </c>
      <c r="G446" s="9">
        <v>9</v>
      </c>
      <c r="H446">
        <v>5</v>
      </c>
      <c r="I446" s="6">
        <v>0.18625</v>
      </c>
      <c r="J446" t="s">
        <v>8311</v>
      </c>
      <c r="K446" t="s">
        <v>8323</v>
      </c>
    </row>
    <row r="447" spans="1:11" x14ac:dyDescent="0.2">
      <c r="A447">
        <v>485</v>
      </c>
      <c r="B447">
        <v>0</v>
      </c>
      <c r="C447">
        <v>37956</v>
      </c>
      <c r="D447" s="17">
        <v>30</v>
      </c>
      <c r="E447">
        <v>125</v>
      </c>
      <c r="F447" s="5">
        <v>66.520080000000007</v>
      </c>
      <c r="G447" s="9">
        <v>4</v>
      </c>
      <c r="H447">
        <v>3</v>
      </c>
      <c r="I447" s="6">
        <v>21.906971229845084</v>
      </c>
      <c r="J447" t="s">
        <v>8311</v>
      </c>
      <c r="K447" t="s">
        <v>8323</v>
      </c>
    </row>
    <row r="448" spans="1:11" x14ac:dyDescent="0.2">
      <c r="A448">
        <v>486</v>
      </c>
      <c r="B448">
        <v>0</v>
      </c>
      <c r="C448">
        <v>550000</v>
      </c>
      <c r="D448" s="17">
        <v>30</v>
      </c>
      <c r="E448">
        <v>1</v>
      </c>
      <c r="F448" s="5">
        <v>50</v>
      </c>
      <c r="G448" s="9">
        <v>5</v>
      </c>
      <c r="H448">
        <v>5</v>
      </c>
      <c r="I448" s="6">
        <v>9.0909090909090905E-3</v>
      </c>
      <c r="J448" t="s">
        <v>8311</v>
      </c>
      <c r="K448" t="s">
        <v>8323</v>
      </c>
    </row>
    <row r="449" spans="1:11" x14ac:dyDescent="0.2">
      <c r="A449">
        <v>487</v>
      </c>
      <c r="B449">
        <v>0</v>
      </c>
      <c r="C449">
        <v>50000</v>
      </c>
      <c r="D449" s="17">
        <v>60.041666666666664</v>
      </c>
      <c r="E449">
        <v>0</v>
      </c>
      <c r="F449" s="5">
        <v>0</v>
      </c>
      <c r="G449" s="9">
        <v>10</v>
      </c>
      <c r="H449">
        <v>3</v>
      </c>
      <c r="I449" s="6">
        <v>0</v>
      </c>
      <c r="J449" t="s">
        <v>8311</v>
      </c>
      <c r="K449" t="s">
        <v>8323</v>
      </c>
    </row>
    <row r="450" spans="1:11" x14ac:dyDescent="0.2">
      <c r="A450">
        <v>488</v>
      </c>
      <c r="B450">
        <v>0</v>
      </c>
      <c r="C450">
        <v>12000</v>
      </c>
      <c r="D450" s="17">
        <v>30</v>
      </c>
      <c r="E450">
        <v>0</v>
      </c>
      <c r="F450" s="5">
        <v>0</v>
      </c>
      <c r="G450" s="9">
        <v>12</v>
      </c>
      <c r="H450">
        <v>5</v>
      </c>
      <c r="I450" s="6">
        <v>0</v>
      </c>
      <c r="J450" t="s">
        <v>8311</v>
      </c>
      <c r="K450" t="s">
        <v>8323</v>
      </c>
    </row>
    <row r="451" spans="1:11" x14ac:dyDescent="0.2">
      <c r="A451">
        <v>489</v>
      </c>
      <c r="B451">
        <v>0</v>
      </c>
      <c r="C451">
        <v>74997</v>
      </c>
      <c r="D451" s="17">
        <v>30.999583333333334</v>
      </c>
      <c r="E451">
        <v>3</v>
      </c>
      <c r="F451" s="5">
        <v>71.666666666666671</v>
      </c>
      <c r="G451" s="9">
        <v>12</v>
      </c>
      <c r="H451">
        <v>1</v>
      </c>
      <c r="I451" s="6">
        <v>0.28667813379201834</v>
      </c>
      <c r="J451" t="s">
        <v>8311</v>
      </c>
      <c r="K451" t="s">
        <v>8323</v>
      </c>
    </row>
    <row r="452" spans="1:11" x14ac:dyDescent="0.2">
      <c r="A452">
        <v>490</v>
      </c>
      <c r="B452">
        <v>0</v>
      </c>
      <c r="C452">
        <v>1000</v>
      </c>
      <c r="D452" s="17">
        <v>30</v>
      </c>
      <c r="E452">
        <v>0</v>
      </c>
      <c r="F452" s="5">
        <v>0</v>
      </c>
      <c r="G452" s="9">
        <v>7</v>
      </c>
      <c r="H452">
        <v>1</v>
      </c>
      <c r="I452" s="6">
        <v>0</v>
      </c>
      <c r="J452" t="s">
        <v>8311</v>
      </c>
      <c r="K452" t="s">
        <v>8323</v>
      </c>
    </row>
    <row r="453" spans="1:11" x14ac:dyDescent="0.2">
      <c r="A453">
        <v>491</v>
      </c>
      <c r="B453">
        <v>0</v>
      </c>
      <c r="C453">
        <v>10000</v>
      </c>
      <c r="D453" s="17">
        <v>30</v>
      </c>
      <c r="E453">
        <v>0</v>
      </c>
      <c r="F453" s="5">
        <v>0</v>
      </c>
      <c r="G453" s="9">
        <v>12</v>
      </c>
      <c r="H453">
        <v>1</v>
      </c>
      <c r="I453" s="6">
        <v>0</v>
      </c>
      <c r="J453" t="s">
        <v>8311</v>
      </c>
      <c r="K453" t="s">
        <v>8323</v>
      </c>
    </row>
    <row r="454" spans="1:11" x14ac:dyDescent="0.2">
      <c r="A454">
        <v>492</v>
      </c>
      <c r="B454">
        <v>0</v>
      </c>
      <c r="C454">
        <v>10000000</v>
      </c>
      <c r="D454" s="17">
        <v>60</v>
      </c>
      <c r="E454">
        <v>0</v>
      </c>
      <c r="F454" s="5">
        <v>0</v>
      </c>
      <c r="G454" s="9">
        <v>8</v>
      </c>
      <c r="H454">
        <v>6</v>
      </c>
      <c r="I454" s="6">
        <v>0</v>
      </c>
      <c r="J454" t="s">
        <v>8311</v>
      </c>
      <c r="K454" t="s">
        <v>8323</v>
      </c>
    </row>
    <row r="455" spans="1:11" x14ac:dyDescent="0.2">
      <c r="A455">
        <v>493</v>
      </c>
      <c r="B455">
        <v>0</v>
      </c>
      <c r="C455">
        <v>30000</v>
      </c>
      <c r="D455" s="17">
        <v>30</v>
      </c>
      <c r="E455">
        <v>0</v>
      </c>
      <c r="F455" s="5">
        <v>0</v>
      </c>
      <c r="G455" s="9">
        <v>4</v>
      </c>
      <c r="H455">
        <v>1</v>
      </c>
      <c r="I455" s="6">
        <v>0</v>
      </c>
      <c r="J455" t="s">
        <v>8311</v>
      </c>
      <c r="K455" t="s">
        <v>8323</v>
      </c>
    </row>
    <row r="456" spans="1:11" x14ac:dyDescent="0.2">
      <c r="A456">
        <v>494</v>
      </c>
      <c r="B456">
        <v>0</v>
      </c>
      <c r="C456">
        <v>20000</v>
      </c>
      <c r="D456" s="17">
        <v>23.294386574074071</v>
      </c>
      <c r="E456">
        <v>3</v>
      </c>
      <c r="F456" s="5">
        <v>10.333333333333334</v>
      </c>
      <c r="G456" s="9">
        <v>6</v>
      </c>
      <c r="H456">
        <v>1</v>
      </c>
      <c r="I456" s="6">
        <v>0.155</v>
      </c>
      <c r="J456" t="s">
        <v>8311</v>
      </c>
      <c r="K456" t="s">
        <v>8323</v>
      </c>
    </row>
    <row r="457" spans="1:11" x14ac:dyDescent="0.2">
      <c r="A457">
        <v>495</v>
      </c>
      <c r="B457">
        <v>0</v>
      </c>
      <c r="C457">
        <v>7000</v>
      </c>
      <c r="D457" s="17">
        <v>30</v>
      </c>
      <c r="E457">
        <v>0</v>
      </c>
      <c r="F457" s="5">
        <v>0</v>
      </c>
      <c r="G457" s="9">
        <v>6</v>
      </c>
      <c r="H457">
        <v>2</v>
      </c>
      <c r="I457" s="6">
        <v>0</v>
      </c>
      <c r="J457" t="s">
        <v>8311</v>
      </c>
      <c r="K457" t="s">
        <v>8323</v>
      </c>
    </row>
    <row r="458" spans="1:11" x14ac:dyDescent="0.2">
      <c r="A458">
        <v>496</v>
      </c>
      <c r="B458">
        <v>0</v>
      </c>
      <c r="C458">
        <v>60000</v>
      </c>
      <c r="D458" s="17">
        <v>60</v>
      </c>
      <c r="E458">
        <v>1</v>
      </c>
      <c r="F458" s="5">
        <v>1</v>
      </c>
      <c r="G458" s="9">
        <v>12</v>
      </c>
      <c r="H458">
        <v>4</v>
      </c>
      <c r="I458" s="6">
        <v>1.6666666666666668E-3</v>
      </c>
      <c r="J458" t="s">
        <v>8311</v>
      </c>
      <c r="K458" t="s">
        <v>8323</v>
      </c>
    </row>
    <row r="459" spans="1:11" x14ac:dyDescent="0.2">
      <c r="A459">
        <v>497</v>
      </c>
      <c r="B459">
        <v>0</v>
      </c>
      <c r="C459">
        <v>4480</v>
      </c>
      <c r="D459" s="17">
        <v>53.17054398148148</v>
      </c>
      <c r="E459">
        <v>3</v>
      </c>
      <c r="F459" s="5">
        <v>10</v>
      </c>
      <c r="G459" s="9">
        <v>11</v>
      </c>
      <c r="H459">
        <v>6</v>
      </c>
      <c r="I459" s="6">
        <v>0.6696428571428571</v>
      </c>
      <c r="J459" t="s">
        <v>8311</v>
      </c>
      <c r="K459" t="s">
        <v>8323</v>
      </c>
    </row>
    <row r="460" spans="1:11" x14ac:dyDescent="0.2">
      <c r="A460">
        <v>498</v>
      </c>
      <c r="B460">
        <v>0</v>
      </c>
      <c r="C460">
        <v>65108</v>
      </c>
      <c r="D460" s="17">
        <v>42</v>
      </c>
      <c r="E460">
        <v>22</v>
      </c>
      <c r="F460" s="5">
        <v>136.09090909090909</v>
      </c>
      <c r="G460" s="9">
        <v>11</v>
      </c>
      <c r="H460">
        <v>5</v>
      </c>
      <c r="I460" s="6">
        <v>4.5985132395404564</v>
      </c>
      <c r="J460" t="s">
        <v>8311</v>
      </c>
      <c r="K460" t="s">
        <v>8323</v>
      </c>
    </row>
    <row r="461" spans="1:11" x14ac:dyDescent="0.2">
      <c r="A461">
        <v>499</v>
      </c>
      <c r="B461">
        <v>0</v>
      </c>
      <c r="C461">
        <v>20000</v>
      </c>
      <c r="D461" s="17">
        <v>54.978842592592599</v>
      </c>
      <c r="E461">
        <v>26</v>
      </c>
      <c r="F461" s="5">
        <v>73.461538461538467</v>
      </c>
      <c r="G461" s="9">
        <v>8</v>
      </c>
      <c r="H461">
        <v>2</v>
      </c>
      <c r="I461" s="6">
        <v>9.5500000000000007</v>
      </c>
      <c r="J461" t="s">
        <v>8311</v>
      </c>
      <c r="K461" t="s">
        <v>8323</v>
      </c>
    </row>
    <row r="462" spans="1:11" x14ac:dyDescent="0.2">
      <c r="A462">
        <v>500</v>
      </c>
      <c r="B462">
        <v>0</v>
      </c>
      <c r="C462">
        <v>6500</v>
      </c>
      <c r="D462" s="17">
        <v>59.041770833333324</v>
      </c>
      <c r="E462">
        <v>4</v>
      </c>
      <c r="F462" s="5">
        <v>53.75</v>
      </c>
      <c r="G462" s="9">
        <v>3</v>
      </c>
      <c r="H462">
        <v>3</v>
      </c>
      <c r="I462" s="6">
        <v>3.3076923076923079</v>
      </c>
      <c r="J462" t="s">
        <v>8311</v>
      </c>
      <c r="K462" t="s">
        <v>8323</v>
      </c>
    </row>
    <row r="463" spans="1:11" x14ac:dyDescent="0.2">
      <c r="A463">
        <v>501</v>
      </c>
      <c r="B463">
        <v>0</v>
      </c>
      <c r="C463">
        <v>10000</v>
      </c>
      <c r="D463" s="17">
        <v>30</v>
      </c>
      <c r="E463">
        <v>0</v>
      </c>
      <c r="F463" s="5">
        <v>0</v>
      </c>
      <c r="G463" s="9">
        <v>6</v>
      </c>
      <c r="H463">
        <v>3</v>
      </c>
      <c r="I463" s="6">
        <v>0</v>
      </c>
      <c r="J463" t="s">
        <v>8311</v>
      </c>
      <c r="K463" t="s">
        <v>8323</v>
      </c>
    </row>
    <row r="464" spans="1:11" x14ac:dyDescent="0.2">
      <c r="A464">
        <v>502</v>
      </c>
      <c r="B464">
        <v>0</v>
      </c>
      <c r="C464">
        <v>20000</v>
      </c>
      <c r="D464" s="17">
        <v>29.958333333333332</v>
      </c>
      <c r="E464">
        <v>4</v>
      </c>
      <c r="F464" s="5">
        <v>57.5</v>
      </c>
      <c r="G464" s="9">
        <v>2</v>
      </c>
      <c r="H464">
        <v>5</v>
      </c>
      <c r="I464" s="6">
        <v>1.1499999999999999</v>
      </c>
      <c r="J464" t="s">
        <v>8311</v>
      </c>
      <c r="K464" t="s">
        <v>8323</v>
      </c>
    </row>
    <row r="465" spans="1:11" x14ac:dyDescent="0.2">
      <c r="A465">
        <v>503</v>
      </c>
      <c r="B465">
        <v>0</v>
      </c>
      <c r="C465">
        <v>6500</v>
      </c>
      <c r="D465" s="17">
        <v>30</v>
      </c>
      <c r="E465">
        <v>9</v>
      </c>
      <c r="F465" s="5">
        <v>12.666666666666666</v>
      </c>
      <c r="G465" s="9">
        <v>12</v>
      </c>
      <c r="H465">
        <v>4</v>
      </c>
      <c r="I465" s="6">
        <v>1.7538461538461538</v>
      </c>
      <c r="J465" t="s">
        <v>8311</v>
      </c>
      <c r="K465" t="s">
        <v>8323</v>
      </c>
    </row>
    <row r="466" spans="1:11" x14ac:dyDescent="0.2">
      <c r="A466">
        <v>504</v>
      </c>
      <c r="B466">
        <v>0</v>
      </c>
      <c r="C466">
        <v>24500</v>
      </c>
      <c r="D466" s="17">
        <v>59.958333333333336</v>
      </c>
      <c r="E466">
        <v>5</v>
      </c>
      <c r="F466" s="5">
        <v>67</v>
      </c>
      <c r="G466" s="9">
        <v>2</v>
      </c>
      <c r="H466">
        <v>5</v>
      </c>
      <c r="I466" s="6">
        <v>1.3673469387755102</v>
      </c>
      <c r="J466" t="s">
        <v>8311</v>
      </c>
      <c r="K466" t="s">
        <v>8323</v>
      </c>
    </row>
    <row r="467" spans="1:11" x14ac:dyDescent="0.2">
      <c r="A467">
        <v>505</v>
      </c>
      <c r="B467">
        <v>0</v>
      </c>
      <c r="C467">
        <v>12000</v>
      </c>
      <c r="D467" s="17">
        <v>45</v>
      </c>
      <c r="E467">
        <v>14</v>
      </c>
      <c r="F467" s="5">
        <v>3.7142857142857144</v>
      </c>
      <c r="G467" s="9">
        <v>11</v>
      </c>
      <c r="H467">
        <v>1</v>
      </c>
      <c r="I467" s="6">
        <v>0.43333333333333329</v>
      </c>
      <c r="J467" t="s">
        <v>8311</v>
      </c>
      <c r="K467" t="s">
        <v>8323</v>
      </c>
    </row>
    <row r="468" spans="1:11" x14ac:dyDescent="0.2">
      <c r="A468">
        <v>506</v>
      </c>
      <c r="B468">
        <v>0</v>
      </c>
      <c r="C468">
        <v>200000</v>
      </c>
      <c r="D468" s="17">
        <v>30</v>
      </c>
      <c r="E468">
        <v>1</v>
      </c>
      <c r="F468" s="5">
        <v>250</v>
      </c>
      <c r="G468" s="9">
        <v>7</v>
      </c>
      <c r="H468">
        <v>4</v>
      </c>
      <c r="I468" s="6">
        <v>0.125</v>
      </c>
      <c r="J468" t="s">
        <v>8311</v>
      </c>
      <c r="K468" t="s">
        <v>8323</v>
      </c>
    </row>
    <row r="469" spans="1:11" x14ac:dyDescent="0.2">
      <c r="A469">
        <v>507</v>
      </c>
      <c r="B469">
        <v>0</v>
      </c>
      <c r="C469">
        <v>20000</v>
      </c>
      <c r="D469" s="17">
        <v>45</v>
      </c>
      <c r="E469">
        <v>10</v>
      </c>
      <c r="F469" s="5">
        <v>64</v>
      </c>
      <c r="G469" s="9">
        <v>9</v>
      </c>
      <c r="H469">
        <v>2</v>
      </c>
      <c r="I469" s="6">
        <v>3.2</v>
      </c>
      <c r="J469" t="s">
        <v>8311</v>
      </c>
      <c r="K469" t="s">
        <v>8323</v>
      </c>
    </row>
    <row r="470" spans="1:11" x14ac:dyDescent="0.2">
      <c r="A470">
        <v>508</v>
      </c>
      <c r="B470">
        <v>0</v>
      </c>
      <c r="C470">
        <v>50000</v>
      </c>
      <c r="D470" s="17">
        <v>59.568738425925922</v>
      </c>
      <c r="E470">
        <v>3</v>
      </c>
      <c r="F470" s="5">
        <v>133.33333333333334</v>
      </c>
      <c r="G470" s="9">
        <v>3</v>
      </c>
      <c r="H470">
        <v>1</v>
      </c>
      <c r="I470" s="6">
        <v>0.8</v>
      </c>
      <c r="J470" t="s">
        <v>8311</v>
      </c>
      <c r="K470" t="s">
        <v>8323</v>
      </c>
    </row>
    <row r="471" spans="1:11" x14ac:dyDescent="0.2">
      <c r="A471">
        <v>509</v>
      </c>
      <c r="B471">
        <v>0</v>
      </c>
      <c r="C471">
        <v>5000</v>
      </c>
      <c r="D471" s="17">
        <v>30</v>
      </c>
      <c r="E471">
        <v>1</v>
      </c>
      <c r="F471" s="5">
        <v>10</v>
      </c>
      <c r="G471" s="9">
        <v>5</v>
      </c>
      <c r="H471">
        <v>5</v>
      </c>
      <c r="I471" s="6">
        <v>0.2</v>
      </c>
      <c r="J471" t="s">
        <v>8311</v>
      </c>
      <c r="K471" t="s">
        <v>8323</v>
      </c>
    </row>
    <row r="472" spans="1:11" x14ac:dyDescent="0.2">
      <c r="A472">
        <v>510</v>
      </c>
      <c r="B472">
        <v>0</v>
      </c>
      <c r="C472">
        <v>14000</v>
      </c>
      <c r="D472" s="17">
        <v>30</v>
      </c>
      <c r="E472">
        <v>0</v>
      </c>
      <c r="F472" s="5">
        <v>0</v>
      </c>
      <c r="G472" s="9">
        <v>1</v>
      </c>
      <c r="H472">
        <v>6</v>
      </c>
      <c r="I472" s="6">
        <v>0</v>
      </c>
      <c r="J472" t="s">
        <v>8311</v>
      </c>
      <c r="K472" t="s">
        <v>8323</v>
      </c>
    </row>
    <row r="473" spans="1:11" x14ac:dyDescent="0.2">
      <c r="A473">
        <v>511</v>
      </c>
      <c r="B473">
        <v>0</v>
      </c>
      <c r="C473">
        <v>5000</v>
      </c>
      <c r="D473" s="17">
        <v>29.958333333333332</v>
      </c>
      <c r="E473">
        <v>5</v>
      </c>
      <c r="F473" s="5">
        <v>30</v>
      </c>
      <c r="G473" s="9">
        <v>3</v>
      </c>
      <c r="H473">
        <v>3</v>
      </c>
      <c r="I473" s="6">
        <v>3</v>
      </c>
      <c r="J473" t="s">
        <v>8311</v>
      </c>
      <c r="K473" t="s">
        <v>8323</v>
      </c>
    </row>
    <row r="474" spans="1:11" x14ac:dyDescent="0.2">
      <c r="A474">
        <v>512</v>
      </c>
      <c r="B474">
        <v>0</v>
      </c>
      <c r="C474">
        <v>8000</v>
      </c>
      <c r="D474" s="17">
        <v>45.041666666666664</v>
      </c>
      <c r="E474">
        <v>2</v>
      </c>
      <c r="F474" s="5">
        <v>5.5</v>
      </c>
      <c r="G474" s="9">
        <v>10</v>
      </c>
      <c r="H474">
        <v>4</v>
      </c>
      <c r="I474" s="6">
        <v>0.13749999999999998</v>
      </c>
      <c r="J474" t="s">
        <v>8311</v>
      </c>
      <c r="K474" t="s">
        <v>8323</v>
      </c>
    </row>
    <row r="475" spans="1:11" x14ac:dyDescent="0.2">
      <c r="A475">
        <v>513</v>
      </c>
      <c r="B475">
        <v>0</v>
      </c>
      <c r="C475">
        <v>50000</v>
      </c>
      <c r="D475" s="17">
        <v>44.637673611111104</v>
      </c>
      <c r="E475">
        <v>68</v>
      </c>
      <c r="F475" s="5">
        <v>102.38235294117646</v>
      </c>
      <c r="G475" s="9">
        <v>7</v>
      </c>
      <c r="H475">
        <v>5</v>
      </c>
      <c r="I475" s="6">
        <v>13.923999999999999</v>
      </c>
      <c r="J475" t="s">
        <v>8311</v>
      </c>
      <c r="K475" t="s">
        <v>8323</v>
      </c>
    </row>
    <row r="476" spans="1:11" x14ac:dyDescent="0.2">
      <c r="A476">
        <v>514</v>
      </c>
      <c r="B476">
        <v>0</v>
      </c>
      <c r="C476">
        <v>1500</v>
      </c>
      <c r="D476" s="17">
        <v>30</v>
      </c>
      <c r="E476">
        <v>3</v>
      </c>
      <c r="F476" s="5">
        <v>16.666666666666668</v>
      </c>
      <c r="G476" s="9">
        <v>7</v>
      </c>
      <c r="H476">
        <v>4</v>
      </c>
      <c r="I476" s="6">
        <v>3.3333333333333335</v>
      </c>
      <c r="J476" t="s">
        <v>8311</v>
      </c>
      <c r="K476" t="s">
        <v>8323</v>
      </c>
    </row>
    <row r="477" spans="1:11" x14ac:dyDescent="0.2">
      <c r="A477">
        <v>515</v>
      </c>
      <c r="B477">
        <v>0</v>
      </c>
      <c r="C477">
        <v>97000</v>
      </c>
      <c r="D477" s="17">
        <v>40</v>
      </c>
      <c r="E477">
        <v>34</v>
      </c>
      <c r="F477" s="5">
        <v>725.02941176470586</v>
      </c>
      <c r="G477" s="9">
        <v>11</v>
      </c>
      <c r="H477">
        <v>4</v>
      </c>
      <c r="I477" s="6">
        <v>25.41340206185567</v>
      </c>
      <c r="J477" t="s">
        <v>8311</v>
      </c>
      <c r="K477" t="s">
        <v>8323</v>
      </c>
    </row>
    <row r="478" spans="1:11" x14ac:dyDescent="0.2">
      <c r="A478">
        <v>516</v>
      </c>
      <c r="B478">
        <v>0</v>
      </c>
      <c r="C478">
        <v>5000</v>
      </c>
      <c r="D478" s="17">
        <v>60</v>
      </c>
      <c r="E478">
        <v>0</v>
      </c>
      <c r="F478" s="5">
        <v>0</v>
      </c>
      <c r="G478" s="9">
        <v>3</v>
      </c>
      <c r="H478">
        <v>6</v>
      </c>
      <c r="I478" s="6">
        <v>0</v>
      </c>
      <c r="J478" t="s">
        <v>8311</v>
      </c>
      <c r="K478" t="s">
        <v>8323</v>
      </c>
    </row>
    <row r="479" spans="1:11" x14ac:dyDescent="0.2">
      <c r="A479">
        <v>517</v>
      </c>
      <c r="B479">
        <v>0</v>
      </c>
      <c r="C479">
        <v>15000</v>
      </c>
      <c r="D479" s="17">
        <v>30</v>
      </c>
      <c r="E479">
        <v>3</v>
      </c>
      <c r="F479" s="5">
        <v>68.333333333333329</v>
      </c>
      <c r="G479" s="9">
        <v>1</v>
      </c>
      <c r="H479">
        <v>2</v>
      </c>
      <c r="I479" s="6">
        <v>1.3666666666666667</v>
      </c>
      <c r="J479" t="s">
        <v>8311</v>
      </c>
      <c r="K479" t="s">
        <v>8323</v>
      </c>
    </row>
    <row r="480" spans="1:11" x14ac:dyDescent="0.2">
      <c r="A480">
        <v>518</v>
      </c>
      <c r="B480">
        <v>0</v>
      </c>
      <c r="C480">
        <v>7175</v>
      </c>
      <c r="D480" s="17">
        <v>29.999259259259262</v>
      </c>
      <c r="E480">
        <v>0</v>
      </c>
      <c r="F480" s="5">
        <v>0</v>
      </c>
      <c r="G480" s="9">
        <v>8</v>
      </c>
      <c r="H480">
        <v>5</v>
      </c>
      <c r="I480" s="6">
        <v>0</v>
      </c>
      <c r="J480" t="s">
        <v>8311</v>
      </c>
      <c r="K480" t="s">
        <v>8323</v>
      </c>
    </row>
    <row r="481" spans="1:11" x14ac:dyDescent="0.2">
      <c r="A481">
        <v>519</v>
      </c>
      <c r="B481">
        <v>0</v>
      </c>
      <c r="C481">
        <v>12001</v>
      </c>
      <c r="D481" s="17">
        <v>30</v>
      </c>
      <c r="E481">
        <v>70</v>
      </c>
      <c r="F481" s="5">
        <v>39.228571428571428</v>
      </c>
      <c r="G481" s="9">
        <v>11</v>
      </c>
      <c r="H481">
        <v>1</v>
      </c>
      <c r="I481" s="6">
        <v>22.881426547787683</v>
      </c>
      <c r="J481" t="s">
        <v>8311</v>
      </c>
      <c r="K481" t="s">
        <v>8323</v>
      </c>
    </row>
    <row r="482" spans="1:11" x14ac:dyDescent="0.2">
      <c r="A482">
        <v>520</v>
      </c>
      <c r="B482">
        <v>1</v>
      </c>
      <c r="C482">
        <v>5000</v>
      </c>
      <c r="D482" s="17">
        <v>30</v>
      </c>
      <c r="E482">
        <v>34</v>
      </c>
      <c r="F482" s="5">
        <v>150.14705882352942</v>
      </c>
      <c r="G482" s="9">
        <v>11</v>
      </c>
      <c r="H482">
        <v>2</v>
      </c>
      <c r="I482" s="6">
        <v>102.1</v>
      </c>
      <c r="J482" t="s">
        <v>8319</v>
      </c>
      <c r="K482" t="s">
        <v>8347</v>
      </c>
    </row>
    <row r="483" spans="1:11" x14ac:dyDescent="0.2">
      <c r="A483">
        <v>521</v>
      </c>
      <c r="B483">
        <v>1</v>
      </c>
      <c r="C483">
        <v>5000</v>
      </c>
      <c r="D483" s="17">
        <v>29.114826388888886</v>
      </c>
      <c r="E483">
        <v>56</v>
      </c>
      <c r="F483" s="5">
        <v>93.428571428571431</v>
      </c>
      <c r="G483" s="9">
        <v>10</v>
      </c>
      <c r="H483">
        <v>7</v>
      </c>
      <c r="I483" s="6">
        <v>104.64</v>
      </c>
      <c r="J483" t="s">
        <v>8319</v>
      </c>
      <c r="K483" t="s">
        <v>8347</v>
      </c>
    </row>
    <row r="484" spans="1:11" x14ac:dyDescent="0.2">
      <c r="A484">
        <v>522</v>
      </c>
      <c r="B484">
        <v>1</v>
      </c>
      <c r="C484">
        <v>3000</v>
      </c>
      <c r="D484" s="17">
        <v>19.958333333333332</v>
      </c>
      <c r="E484">
        <v>31</v>
      </c>
      <c r="F484" s="5">
        <v>110.96774193548387</v>
      </c>
      <c r="G484" s="9">
        <v>2</v>
      </c>
      <c r="H484">
        <v>1</v>
      </c>
      <c r="I484" s="6">
        <v>114.66666666666667</v>
      </c>
      <c r="J484" t="s">
        <v>8319</v>
      </c>
      <c r="K484" t="s">
        <v>8347</v>
      </c>
    </row>
    <row r="485" spans="1:11" x14ac:dyDescent="0.2">
      <c r="A485">
        <v>523</v>
      </c>
      <c r="B485">
        <v>1</v>
      </c>
      <c r="C485">
        <v>5000</v>
      </c>
      <c r="D485" s="17">
        <v>30</v>
      </c>
      <c r="E485">
        <v>84</v>
      </c>
      <c r="F485" s="5">
        <v>71.785714285714292</v>
      </c>
      <c r="G485" s="9">
        <v>8</v>
      </c>
      <c r="H485">
        <v>5</v>
      </c>
      <c r="I485" s="6">
        <v>120.6</v>
      </c>
      <c r="J485" t="s">
        <v>8319</v>
      </c>
      <c r="K485" t="s">
        <v>8347</v>
      </c>
    </row>
    <row r="486" spans="1:11" x14ac:dyDescent="0.2">
      <c r="A486">
        <v>524</v>
      </c>
      <c r="B486">
        <v>1</v>
      </c>
      <c r="C486">
        <v>3500</v>
      </c>
      <c r="D486" s="17">
        <v>30</v>
      </c>
      <c r="E486">
        <v>130</v>
      </c>
      <c r="F486" s="5">
        <v>29.258076923076924</v>
      </c>
      <c r="G486" s="9">
        <v>5</v>
      </c>
      <c r="H486">
        <v>1</v>
      </c>
      <c r="I486" s="6">
        <v>108.67285714285715</v>
      </c>
      <c r="J486" t="s">
        <v>8319</v>
      </c>
      <c r="K486" t="s">
        <v>8347</v>
      </c>
    </row>
    <row r="487" spans="1:11" x14ac:dyDescent="0.2">
      <c r="A487">
        <v>525</v>
      </c>
      <c r="B487">
        <v>1</v>
      </c>
      <c r="C487">
        <v>12000</v>
      </c>
      <c r="D487" s="17">
        <v>45</v>
      </c>
      <c r="E487">
        <v>12</v>
      </c>
      <c r="F487" s="5">
        <v>1000</v>
      </c>
      <c r="G487" s="9">
        <v>7</v>
      </c>
      <c r="H487">
        <v>3</v>
      </c>
      <c r="I487" s="6">
        <v>100</v>
      </c>
      <c r="J487" t="s">
        <v>8319</v>
      </c>
      <c r="K487" t="s">
        <v>8347</v>
      </c>
    </row>
    <row r="488" spans="1:11" x14ac:dyDescent="0.2">
      <c r="A488">
        <v>526</v>
      </c>
      <c r="B488">
        <v>1</v>
      </c>
      <c r="C488">
        <v>1500</v>
      </c>
      <c r="D488" s="17">
        <v>31.116388888888888</v>
      </c>
      <c r="E488">
        <v>23</v>
      </c>
      <c r="F488" s="5">
        <v>74.347826086956516</v>
      </c>
      <c r="G488" s="9">
        <v>7</v>
      </c>
      <c r="H488">
        <v>2</v>
      </c>
      <c r="I488" s="6">
        <v>113.99999999999999</v>
      </c>
      <c r="J488" t="s">
        <v>8319</v>
      </c>
      <c r="K488" t="s">
        <v>8347</v>
      </c>
    </row>
    <row r="489" spans="1:11" x14ac:dyDescent="0.2">
      <c r="A489">
        <v>527</v>
      </c>
      <c r="B489">
        <v>1</v>
      </c>
      <c r="C489">
        <v>10000</v>
      </c>
      <c r="D489" s="17">
        <v>30.464513888888888</v>
      </c>
      <c r="E489">
        <v>158</v>
      </c>
      <c r="F489" s="5">
        <v>63.829113924050631</v>
      </c>
      <c r="G489" s="9">
        <v>1</v>
      </c>
      <c r="H489">
        <v>2</v>
      </c>
      <c r="I489" s="6">
        <v>100.85</v>
      </c>
      <c r="J489" t="s">
        <v>8319</v>
      </c>
      <c r="K489" t="s">
        <v>8347</v>
      </c>
    </row>
    <row r="490" spans="1:11" x14ac:dyDescent="0.2">
      <c r="A490">
        <v>528</v>
      </c>
      <c r="B490">
        <v>1</v>
      </c>
      <c r="C490">
        <v>1150</v>
      </c>
      <c r="D490" s="17">
        <v>20.968668981481482</v>
      </c>
      <c r="E490">
        <v>30</v>
      </c>
      <c r="F490" s="5">
        <v>44.333333333333336</v>
      </c>
      <c r="G490" s="9">
        <v>5</v>
      </c>
      <c r="H490">
        <v>7</v>
      </c>
      <c r="I490" s="6">
        <v>115.65217391304347</v>
      </c>
      <c r="J490" t="s">
        <v>8319</v>
      </c>
      <c r="K490" t="s">
        <v>8347</v>
      </c>
    </row>
    <row r="491" spans="1:11" x14ac:dyDescent="0.2">
      <c r="A491">
        <v>529</v>
      </c>
      <c r="B491">
        <v>1</v>
      </c>
      <c r="C491">
        <v>1200</v>
      </c>
      <c r="D491" s="17">
        <v>21.177152777777778</v>
      </c>
      <c r="E491">
        <v>18</v>
      </c>
      <c r="F491" s="5">
        <v>86.944444444444443</v>
      </c>
      <c r="G491" s="9">
        <v>12</v>
      </c>
      <c r="H491">
        <v>2</v>
      </c>
      <c r="I491" s="6">
        <v>130.41666666666666</v>
      </c>
      <c r="J491" t="s">
        <v>8319</v>
      </c>
      <c r="K491" t="s">
        <v>8347</v>
      </c>
    </row>
    <row r="492" spans="1:11" x14ac:dyDescent="0.2">
      <c r="A492">
        <v>530</v>
      </c>
      <c r="B492">
        <v>1</v>
      </c>
      <c r="C492">
        <v>3405</v>
      </c>
      <c r="D492" s="17">
        <v>21.492268518518518</v>
      </c>
      <c r="E492">
        <v>29</v>
      </c>
      <c r="F492" s="5">
        <v>126.55172413793103</v>
      </c>
      <c r="G492" s="9">
        <v>6</v>
      </c>
      <c r="H492">
        <v>2</v>
      </c>
      <c r="I492" s="6">
        <v>107.78267254038178</v>
      </c>
      <c r="J492" t="s">
        <v>8319</v>
      </c>
      <c r="K492" t="s">
        <v>8347</v>
      </c>
    </row>
    <row r="493" spans="1:11" x14ac:dyDescent="0.2">
      <c r="A493">
        <v>531</v>
      </c>
      <c r="B493">
        <v>1</v>
      </c>
      <c r="C493">
        <v>4000</v>
      </c>
      <c r="D493" s="17">
        <v>45.225821759259254</v>
      </c>
      <c r="E493">
        <v>31</v>
      </c>
      <c r="F493" s="5">
        <v>129.03225806451613</v>
      </c>
      <c r="G493" s="9">
        <v>11</v>
      </c>
      <c r="H493">
        <v>2</v>
      </c>
      <c r="I493" s="6">
        <v>100</v>
      </c>
      <c r="J493" t="s">
        <v>8319</v>
      </c>
      <c r="K493" t="s">
        <v>8347</v>
      </c>
    </row>
    <row r="494" spans="1:11" x14ac:dyDescent="0.2">
      <c r="A494">
        <v>532</v>
      </c>
      <c r="B494">
        <v>1</v>
      </c>
      <c r="C494">
        <v>10000</v>
      </c>
      <c r="D494" s="17">
        <v>30</v>
      </c>
      <c r="E494">
        <v>173</v>
      </c>
      <c r="F494" s="5">
        <v>71.242774566473983</v>
      </c>
      <c r="G494" s="9">
        <v>4</v>
      </c>
      <c r="H494">
        <v>2</v>
      </c>
      <c r="I494" s="6">
        <v>123.25</v>
      </c>
      <c r="J494" t="s">
        <v>8319</v>
      </c>
      <c r="K494" t="s">
        <v>8347</v>
      </c>
    </row>
    <row r="495" spans="1:11" x14ac:dyDescent="0.2">
      <c r="A495">
        <v>533</v>
      </c>
      <c r="B495">
        <v>1</v>
      </c>
      <c r="C495">
        <v>2000</v>
      </c>
      <c r="D495" s="17">
        <v>24</v>
      </c>
      <c r="E495">
        <v>17</v>
      </c>
      <c r="F495" s="5">
        <v>117.88235294117646</v>
      </c>
      <c r="G495" s="9">
        <v>4</v>
      </c>
      <c r="H495">
        <v>5</v>
      </c>
      <c r="I495" s="6">
        <v>100.2</v>
      </c>
      <c r="J495" t="s">
        <v>8319</v>
      </c>
      <c r="K495" t="s">
        <v>8347</v>
      </c>
    </row>
    <row r="496" spans="1:11" x14ac:dyDescent="0.2">
      <c r="A496">
        <v>534</v>
      </c>
      <c r="B496">
        <v>1</v>
      </c>
      <c r="C496">
        <v>15000</v>
      </c>
      <c r="D496" s="17">
        <v>39.147337962962958</v>
      </c>
      <c r="E496">
        <v>48</v>
      </c>
      <c r="F496" s="5">
        <v>327.08333333333331</v>
      </c>
      <c r="G496" s="9">
        <v>9</v>
      </c>
      <c r="H496">
        <v>3</v>
      </c>
      <c r="I496" s="6">
        <v>104.66666666666666</v>
      </c>
      <c r="J496" t="s">
        <v>8319</v>
      </c>
      <c r="K496" t="s">
        <v>8347</v>
      </c>
    </row>
    <row r="497" spans="1:11" x14ac:dyDescent="0.2">
      <c r="A497">
        <v>535</v>
      </c>
      <c r="B497">
        <v>1</v>
      </c>
      <c r="C497">
        <v>2000</v>
      </c>
      <c r="D497" s="17">
        <v>30</v>
      </c>
      <c r="E497">
        <v>59</v>
      </c>
      <c r="F497" s="5">
        <v>34.745762711864408</v>
      </c>
      <c r="G497" s="9">
        <v>12</v>
      </c>
      <c r="H497">
        <v>3</v>
      </c>
      <c r="I497" s="6">
        <v>102.49999999999999</v>
      </c>
      <c r="J497" t="s">
        <v>8319</v>
      </c>
      <c r="K497" t="s">
        <v>8347</v>
      </c>
    </row>
    <row r="498" spans="1:11" x14ac:dyDescent="0.2">
      <c r="A498">
        <v>536</v>
      </c>
      <c r="B498">
        <v>1</v>
      </c>
      <c r="C498">
        <v>3300</v>
      </c>
      <c r="D498" s="17">
        <v>40.405011574074074</v>
      </c>
      <c r="E498">
        <v>39</v>
      </c>
      <c r="F498" s="5">
        <v>100.06410256410257</v>
      </c>
      <c r="G498" s="9">
        <v>6</v>
      </c>
      <c r="H498">
        <v>3</v>
      </c>
      <c r="I498" s="6">
        <v>118.25757575757576</v>
      </c>
      <c r="J498" t="s">
        <v>8319</v>
      </c>
      <c r="K498" t="s">
        <v>8347</v>
      </c>
    </row>
    <row r="499" spans="1:11" x14ac:dyDescent="0.2">
      <c r="A499">
        <v>537</v>
      </c>
      <c r="B499">
        <v>1</v>
      </c>
      <c r="C499">
        <v>2000</v>
      </c>
      <c r="D499" s="17">
        <v>30.041666666666668</v>
      </c>
      <c r="E499">
        <v>59</v>
      </c>
      <c r="F499" s="5">
        <v>40.847457627118644</v>
      </c>
      <c r="G499" s="9">
        <v>10</v>
      </c>
      <c r="H499">
        <v>1</v>
      </c>
      <c r="I499" s="6">
        <v>120.5</v>
      </c>
      <c r="J499" t="s">
        <v>8319</v>
      </c>
      <c r="K499" t="s">
        <v>8347</v>
      </c>
    </row>
    <row r="500" spans="1:11" x14ac:dyDescent="0.2">
      <c r="A500">
        <v>538</v>
      </c>
      <c r="B500">
        <v>1</v>
      </c>
      <c r="C500">
        <v>5000</v>
      </c>
      <c r="D500" s="17">
        <v>30</v>
      </c>
      <c r="E500">
        <v>60</v>
      </c>
      <c r="F500" s="5">
        <v>252.01666666666668</v>
      </c>
      <c r="G500" s="9">
        <v>4</v>
      </c>
      <c r="H500">
        <v>3</v>
      </c>
      <c r="I500" s="6">
        <v>302.42</v>
      </c>
      <c r="J500" t="s">
        <v>8319</v>
      </c>
      <c r="K500" t="s">
        <v>8347</v>
      </c>
    </row>
    <row r="501" spans="1:11" x14ac:dyDescent="0.2">
      <c r="A501">
        <v>539</v>
      </c>
      <c r="B501">
        <v>1</v>
      </c>
      <c r="C501">
        <v>500</v>
      </c>
      <c r="D501" s="17">
        <v>21</v>
      </c>
      <c r="E501">
        <v>20</v>
      </c>
      <c r="F501" s="5">
        <v>25.161000000000001</v>
      </c>
      <c r="G501" s="9">
        <v>6</v>
      </c>
      <c r="H501">
        <v>1</v>
      </c>
      <c r="I501" s="6">
        <v>100.64400000000001</v>
      </c>
      <c r="J501" t="s">
        <v>8319</v>
      </c>
      <c r="K501" t="s">
        <v>8347</v>
      </c>
    </row>
    <row r="502" spans="1:11" hidden="1" x14ac:dyDescent="0.2">
      <c r="A502">
        <v>540</v>
      </c>
      <c r="B502">
        <v>0</v>
      </c>
      <c r="C502">
        <v>15000</v>
      </c>
      <c r="D502" s="17">
        <v>30</v>
      </c>
      <c r="E502">
        <v>1</v>
      </c>
      <c r="F502" s="5">
        <v>1</v>
      </c>
      <c r="G502" s="9">
        <v>1</v>
      </c>
      <c r="H502">
        <v>1</v>
      </c>
      <c r="I502" s="6">
        <v>6.6666666666666671E-3</v>
      </c>
      <c r="J502" t="s">
        <v>8318</v>
      </c>
      <c r="K502" t="s">
        <v>8362</v>
      </c>
    </row>
    <row r="503" spans="1:11" hidden="1" x14ac:dyDescent="0.2">
      <c r="A503">
        <v>541</v>
      </c>
      <c r="B503">
        <v>0</v>
      </c>
      <c r="C503">
        <v>4500</v>
      </c>
      <c r="D503" s="17">
        <v>30</v>
      </c>
      <c r="E503">
        <v>1</v>
      </c>
      <c r="F503" s="5">
        <v>25</v>
      </c>
      <c r="G503" s="9">
        <v>9</v>
      </c>
      <c r="H503">
        <v>1</v>
      </c>
      <c r="I503" s="6">
        <v>0.55555555555555558</v>
      </c>
      <c r="J503" t="s">
        <v>8318</v>
      </c>
      <c r="K503" t="s">
        <v>8362</v>
      </c>
    </row>
    <row r="504" spans="1:11" hidden="1" x14ac:dyDescent="0.2">
      <c r="A504">
        <v>542</v>
      </c>
      <c r="B504">
        <v>0</v>
      </c>
      <c r="C504">
        <v>250000</v>
      </c>
      <c r="D504" s="17">
        <v>59.958333333333336</v>
      </c>
      <c r="E504">
        <v>1</v>
      </c>
      <c r="F504" s="5">
        <v>1</v>
      </c>
      <c r="G504" s="9">
        <v>3</v>
      </c>
      <c r="H504">
        <v>5</v>
      </c>
      <c r="I504" s="6">
        <v>3.9999999999999996E-4</v>
      </c>
      <c r="J504" t="s">
        <v>8318</v>
      </c>
      <c r="K504" t="s">
        <v>8362</v>
      </c>
    </row>
    <row r="505" spans="1:11" hidden="1" x14ac:dyDescent="0.2">
      <c r="A505">
        <v>543</v>
      </c>
      <c r="B505">
        <v>0</v>
      </c>
      <c r="C505">
        <v>22000</v>
      </c>
      <c r="D505" s="17">
        <v>30</v>
      </c>
      <c r="E505">
        <v>2</v>
      </c>
      <c r="F505" s="5">
        <v>35</v>
      </c>
      <c r="G505" s="9">
        <v>10</v>
      </c>
      <c r="H505">
        <v>3</v>
      </c>
      <c r="I505" s="6">
        <v>0.31818181818181818</v>
      </c>
      <c r="J505" t="s">
        <v>8318</v>
      </c>
      <c r="K505" t="s">
        <v>8362</v>
      </c>
    </row>
    <row r="506" spans="1:11" hidden="1" x14ac:dyDescent="0.2">
      <c r="A506">
        <v>544</v>
      </c>
      <c r="B506">
        <v>0</v>
      </c>
      <c r="C506">
        <v>500</v>
      </c>
      <c r="D506" s="17">
        <v>30</v>
      </c>
      <c r="E506">
        <v>2</v>
      </c>
      <c r="F506" s="5">
        <v>3</v>
      </c>
      <c r="G506" s="9">
        <v>6</v>
      </c>
      <c r="H506">
        <v>6</v>
      </c>
      <c r="I506" s="6">
        <v>1.2</v>
      </c>
      <c r="J506" t="s">
        <v>8318</v>
      </c>
      <c r="K506" t="s">
        <v>8362</v>
      </c>
    </row>
    <row r="507" spans="1:11" hidden="1" x14ac:dyDescent="0.2">
      <c r="A507">
        <v>545</v>
      </c>
      <c r="B507">
        <v>0</v>
      </c>
      <c r="C507">
        <v>50000</v>
      </c>
      <c r="D507" s="17">
        <v>40.041666666666664</v>
      </c>
      <c r="E507">
        <v>34</v>
      </c>
      <c r="F507" s="5">
        <v>402.70588235294116</v>
      </c>
      <c r="G507" s="9">
        <v>10</v>
      </c>
      <c r="H507">
        <v>2</v>
      </c>
      <c r="I507" s="6">
        <v>27.383999999999997</v>
      </c>
      <c r="J507" t="s">
        <v>8318</v>
      </c>
      <c r="K507" t="s">
        <v>8362</v>
      </c>
    </row>
    <row r="508" spans="1:11" hidden="1" x14ac:dyDescent="0.2">
      <c r="A508">
        <v>546</v>
      </c>
      <c r="B508">
        <v>0</v>
      </c>
      <c r="C508">
        <v>60000</v>
      </c>
      <c r="D508" s="17">
        <v>45</v>
      </c>
      <c r="E508">
        <v>2</v>
      </c>
      <c r="F508" s="5">
        <v>26</v>
      </c>
      <c r="G508" s="9">
        <v>9</v>
      </c>
      <c r="H508">
        <v>3</v>
      </c>
      <c r="I508" s="6">
        <v>8.666666666666667E-2</v>
      </c>
      <c r="J508" t="s">
        <v>8318</v>
      </c>
      <c r="K508" t="s">
        <v>8362</v>
      </c>
    </row>
    <row r="509" spans="1:11" hidden="1" x14ac:dyDescent="0.2">
      <c r="A509">
        <v>547</v>
      </c>
      <c r="B509">
        <v>0</v>
      </c>
      <c r="C509">
        <v>7500</v>
      </c>
      <c r="D509" s="17">
        <v>30</v>
      </c>
      <c r="E509">
        <v>0</v>
      </c>
      <c r="F509" s="5">
        <v>0</v>
      </c>
      <c r="G509" s="9">
        <v>1</v>
      </c>
      <c r="H509">
        <v>1</v>
      </c>
      <c r="I509" s="6">
        <v>0</v>
      </c>
      <c r="J509" t="s">
        <v>8318</v>
      </c>
      <c r="K509" t="s">
        <v>8362</v>
      </c>
    </row>
    <row r="510" spans="1:11" hidden="1" x14ac:dyDescent="0.2">
      <c r="A510">
        <v>548</v>
      </c>
      <c r="B510">
        <v>0</v>
      </c>
      <c r="C510">
        <v>10000</v>
      </c>
      <c r="D510" s="17">
        <v>30</v>
      </c>
      <c r="E510">
        <v>1</v>
      </c>
      <c r="F510" s="5">
        <v>9</v>
      </c>
      <c r="G510" s="9">
        <v>9</v>
      </c>
      <c r="H510">
        <v>2</v>
      </c>
      <c r="I510" s="6">
        <v>0.09</v>
      </c>
      <c r="J510" t="s">
        <v>8318</v>
      </c>
      <c r="K510" t="s">
        <v>8362</v>
      </c>
    </row>
    <row r="511" spans="1:11" hidden="1" x14ac:dyDescent="0.2">
      <c r="A511">
        <v>549</v>
      </c>
      <c r="B511">
        <v>0</v>
      </c>
      <c r="C511">
        <v>2500</v>
      </c>
      <c r="D511" s="17">
        <v>30</v>
      </c>
      <c r="E511">
        <v>8</v>
      </c>
      <c r="F511" s="5">
        <v>8.5</v>
      </c>
      <c r="G511" s="9">
        <v>6</v>
      </c>
      <c r="H511">
        <v>1</v>
      </c>
      <c r="I511" s="6">
        <v>2.7199999999999998</v>
      </c>
      <c r="J511" t="s">
        <v>8318</v>
      </c>
      <c r="K511" t="s">
        <v>8362</v>
      </c>
    </row>
    <row r="512" spans="1:11" hidden="1" x14ac:dyDescent="0.2">
      <c r="A512">
        <v>550</v>
      </c>
      <c r="B512">
        <v>0</v>
      </c>
      <c r="C512">
        <v>5000</v>
      </c>
      <c r="D512" s="17">
        <v>12.529571759259257</v>
      </c>
      <c r="E512">
        <v>4</v>
      </c>
      <c r="F512" s="5">
        <v>8.75</v>
      </c>
      <c r="G512" s="9">
        <v>1</v>
      </c>
      <c r="H512">
        <v>3</v>
      </c>
      <c r="I512" s="6">
        <v>0.70000000000000007</v>
      </c>
      <c r="J512" t="s">
        <v>8318</v>
      </c>
      <c r="K512" t="s">
        <v>8362</v>
      </c>
    </row>
    <row r="513" spans="1:11" hidden="1" x14ac:dyDescent="0.2">
      <c r="A513">
        <v>551</v>
      </c>
      <c r="B513">
        <v>0</v>
      </c>
      <c r="C513">
        <v>75000</v>
      </c>
      <c r="D513" s="17">
        <v>44.469398148148144</v>
      </c>
      <c r="E513">
        <v>28</v>
      </c>
      <c r="F513" s="5">
        <v>135.03571428571428</v>
      </c>
      <c r="G513" s="9">
        <v>6</v>
      </c>
      <c r="H513">
        <v>3</v>
      </c>
      <c r="I513" s="6">
        <v>5.0413333333333332</v>
      </c>
      <c r="J513" t="s">
        <v>8318</v>
      </c>
      <c r="K513" t="s">
        <v>8362</v>
      </c>
    </row>
    <row r="514" spans="1:11" hidden="1" x14ac:dyDescent="0.2">
      <c r="A514">
        <v>552</v>
      </c>
      <c r="B514">
        <v>0</v>
      </c>
      <c r="C514">
        <v>45000</v>
      </c>
      <c r="D514" s="17">
        <v>60</v>
      </c>
      <c r="E514">
        <v>0</v>
      </c>
      <c r="F514" s="5">
        <v>0</v>
      </c>
      <c r="G514" s="9">
        <v>11</v>
      </c>
      <c r="H514">
        <v>2</v>
      </c>
      <c r="I514" s="6">
        <v>0</v>
      </c>
      <c r="J514" t="s">
        <v>8318</v>
      </c>
      <c r="K514" t="s">
        <v>8362</v>
      </c>
    </row>
    <row r="515" spans="1:11" hidden="1" x14ac:dyDescent="0.2">
      <c r="A515">
        <v>553</v>
      </c>
      <c r="B515">
        <v>0</v>
      </c>
      <c r="C515">
        <v>25000</v>
      </c>
      <c r="D515" s="17">
        <v>30.041666666666668</v>
      </c>
      <c r="E515">
        <v>6</v>
      </c>
      <c r="F515" s="5">
        <v>20.5</v>
      </c>
      <c r="G515" s="9">
        <v>10</v>
      </c>
      <c r="H515">
        <v>3</v>
      </c>
      <c r="I515" s="6">
        <v>0.49199999999999999</v>
      </c>
      <c r="J515" t="s">
        <v>8318</v>
      </c>
      <c r="K515" t="s">
        <v>8362</v>
      </c>
    </row>
    <row r="516" spans="1:11" hidden="1" x14ac:dyDescent="0.2">
      <c r="A516">
        <v>554</v>
      </c>
      <c r="B516">
        <v>0</v>
      </c>
      <c r="C516">
        <v>3870</v>
      </c>
      <c r="D516" s="17">
        <v>30</v>
      </c>
      <c r="E516">
        <v>22</v>
      </c>
      <c r="F516" s="5">
        <v>64.36363636363636</v>
      </c>
      <c r="G516" s="9">
        <v>9</v>
      </c>
      <c r="H516">
        <v>5</v>
      </c>
      <c r="I516" s="6">
        <v>36.589147286821706</v>
      </c>
      <c r="J516" t="s">
        <v>8318</v>
      </c>
      <c r="K516" t="s">
        <v>8362</v>
      </c>
    </row>
    <row r="517" spans="1:11" hidden="1" x14ac:dyDescent="0.2">
      <c r="A517">
        <v>555</v>
      </c>
      <c r="B517">
        <v>0</v>
      </c>
      <c r="C517">
        <v>7500</v>
      </c>
      <c r="D517" s="17">
        <v>30</v>
      </c>
      <c r="E517">
        <v>0</v>
      </c>
      <c r="F517" s="5">
        <v>0</v>
      </c>
      <c r="G517" s="9">
        <v>5</v>
      </c>
      <c r="H517">
        <v>5</v>
      </c>
      <c r="I517" s="6">
        <v>0</v>
      </c>
      <c r="J517" t="s">
        <v>8318</v>
      </c>
      <c r="K517" t="s">
        <v>8362</v>
      </c>
    </row>
    <row r="518" spans="1:11" hidden="1" x14ac:dyDescent="0.2">
      <c r="A518">
        <v>556</v>
      </c>
      <c r="B518">
        <v>0</v>
      </c>
      <c r="C518">
        <v>8000</v>
      </c>
      <c r="D518" s="17">
        <v>30</v>
      </c>
      <c r="E518">
        <v>1</v>
      </c>
      <c r="F518" s="5">
        <v>200</v>
      </c>
      <c r="G518" s="9">
        <v>12</v>
      </c>
      <c r="H518">
        <v>1</v>
      </c>
      <c r="I518" s="6">
        <v>2.5</v>
      </c>
      <c r="J518" t="s">
        <v>8318</v>
      </c>
      <c r="K518" t="s">
        <v>8362</v>
      </c>
    </row>
    <row r="519" spans="1:11" hidden="1" x14ac:dyDescent="0.2">
      <c r="A519">
        <v>557</v>
      </c>
      <c r="B519">
        <v>0</v>
      </c>
      <c r="C519">
        <v>150000</v>
      </c>
      <c r="D519" s="17">
        <v>30.041666666666668</v>
      </c>
      <c r="E519">
        <v>20</v>
      </c>
      <c r="F519" s="5">
        <v>68.3</v>
      </c>
      <c r="G519" s="9">
        <v>11</v>
      </c>
      <c r="H519">
        <v>3</v>
      </c>
      <c r="I519" s="6">
        <v>0.91066666666666674</v>
      </c>
      <c r="J519" t="s">
        <v>8318</v>
      </c>
      <c r="K519" t="s">
        <v>8362</v>
      </c>
    </row>
    <row r="520" spans="1:11" hidden="1" x14ac:dyDescent="0.2">
      <c r="A520">
        <v>558</v>
      </c>
      <c r="B520">
        <v>0</v>
      </c>
      <c r="C520">
        <v>750</v>
      </c>
      <c r="D520" s="17">
        <v>29.958333333333332</v>
      </c>
      <c r="E520">
        <v>0</v>
      </c>
      <c r="F520" s="5">
        <v>0</v>
      </c>
      <c r="G520" s="9">
        <v>2</v>
      </c>
      <c r="H520">
        <v>7</v>
      </c>
      <c r="I520" s="6">
        <v>0</v>
      </c>
      <c r="J520" t="s">
        <v>8318</v>
      </c>
      <c r="K520" t="s">
        <v>8362</v>
      </c>
    </row>
    <row r="521" spans="1:11" hidden="1" x14ac:dyDescent="0.2">
      <c r="A521">
        <v>559</v>
      </c>
      <c r="B521">
        <v>0</v>
      </c>
      <c r="C521">
        <v>240000</v>
      </c>
      <c r="D521" s="17">
        <v>30</v>
      </c>
      <c r="E521">
        <v>1</v>
      </c>
      <c r="F521" s="5">
        <v>50</v>
      </c>
      <c r="G521" s="9">
        <v>11</v>
      </c>
      <c r="H521">
        <v>4</v>
      </c>
      <c r="I521" s="6">
        <v>2.0833333333333336E-2</v>
      </c>
      <c r="J521" t="s">
        <v>8318</v>
      </c>
      <c r="K521" t="s">
        <v>8362</v>
      </c>
    </row>
    <row r="522" spans="1:11" hidden="1" x14ac:dyDescent="0.2">
      <c r="A522">
        <v>560</v>
      </c>
      <c r="B522">
        <v>0</v>
      </c>
      <c r="C522">
        <v>100000</v>
      </c>
      <c r="D522" s="17">
        <v>30</v>
      </c>
      <c r="E522">
        <v>3</v>
      </c>
      <c r="F522" s="5">
        <v>4</v>
      </c>
      <c r="G522" s="9">
        <v>11</v>
      </c>
      <c r="H522">
        <v>1</v>
      </c>
      <c r="I522" s="6">
        <v>1.2E-2</v>
      </c>
      <c r="J522" t="s">
        <v>8318</v>
      </c>
      <c r="K522" t="s">
        <v>8362</v>
      </c>
    </row>
    <row r="523" spans="1:11" hidden="1" x14ac:dyDescent="0.2">
      <c r="A523">
        <v>561</v>
      </c>
      <c r="B523">
        <v>0</v>
      </c>
      <c r="C523">
        <v>15000</v>
      </c>
      <c r="D523" s="17">
        <v>35</v>
      </c>
      <c r="E523">
        <v>2</v>
      </c>
      <c r="F523" s="5">
        <v>27.5</v>
      </c>
      <c r="G523" s="9">
        <v>9</v>
      </c>
      <c r="H523">
        <v>1</v>
      </c>
      <c r="I523" s="6">
        <v>0.36666666666666664</v>
      </c>
      <c r="J523" t="s">
        <v>8318</v>
      </c>
      <c r="K523" t="s">
        <v>8362</v>
      </c>
    </row>
    <row r="524" spans="1:11" hidden="1" x14ac:dyDescent="0.2">
      <c r="A524">
        <v>562</v>
      </c>
      <c r="B524">
        <v>0</v>
      </c>
      <c r="C524">
        <v>50000</v>
      </c>
      <c r="D524" s="17">
        <v>30</v>
      </c>
      <c r="E524">
        <v>0</v>
      </c>
      <c r="F524" s="5">
        <v>0</v>
      </c>
      <c r="G524" s="9">
        <v>11</v>
      </c>
      <c r="H524">
        <v>5</v>
      </c>
      <c r="I524" s="6">
        <v>0</v>
      </c>
      <c r="J524" t="s">
        <v>8318</v>
      </c>
      <c r="K524" t="s">
        <v>8362</v>
      </c>
    </row>
    <row r="525" spans="1:11" hidden="1" x14ac:dyDescent="0.2">
      <c r="A525">
        <v>563</v>
      </c>
      <c r="B525">
        <v>0</v>
      </c>
      <c r="C525">
        <v>75000</v>
      </c>
      <c r="D525" s="17">
        <v>30</v>
      </c>
      <c r="E525">
        <v>2</v>
      </c>
      <c r="F525" s="5">
        <v>34</v>
      </c>
      <c r="G525" s="9">
        <v>1</v>
      </c>
      <c r="H525">
        <v>6</v>
      </c>
      <c r="I525" s="6">
        <v>9.0666666666666659E-2</v>
      </c>
      <c r="J525" t="s">
        <v>8318</v>
      </c>
      <c r="K525" t="s">
        <v>8362</v>
      </c>
    </row>
    <row r="526" spans="1:11" hidden="1" x14ac:dyDescent="0.2">
      <c r="A526">
        <v>564</v>
      </c>
      <c r="B526">
        <v>0</v>
      </c>
      <c r="C526">
        <v>18000</v>
      </c>
      <c r="D526" s="17">
        <v>30</v>
      </c>
      <c r="E526">
        <v>1</v>
      </c>
      <c r="F526" s="5">
        <v>1</v>
      </c>
      <c r="G526" s="9">
        <v>2</v>
      </c>
      <c r="H526">
        <v>4</v>
      </c>
      <c r="I526" s="6">
        <v>5.5555555555555558E-3</v>
      </c>
      <c r="J526" t="s">
        <v>8318</v>
      </c>
      <c r="K526" t="s">
        <v>8362</v>
      </c>
    </row>
    <row r="527" spans="1:11" hidden="1" x14ac:dyDescent="0.2">
      <c r="A527">
        <v>565</v>
      </c>
      <c r="B527">
        <v>0</v>
      </c>
      <c r="C527">
        <v>25000</v>
      </c>
      <c r="D527" s="17">
        <v>30</v>
      </c>
      <c r="E527">
        <v>0</v>
      </c>
      <c r="F527" s="5">
        <v>0</v>
      </c>
      <c r="G527" s="9">
        <v>6</v>
      </c>
      <c r="H527">
        <v>3</v>
      </c>
      <c r="I527" s="6">
        <v>0</v>
      </c>
      <c r="J527" t="s">
        <v>8318</v>
      </c>
      <c r="K527" t="s">
        <v>8362</v>
      </c>
    </row>
    <row r="528" spans="1:11" hidden="1" x14ac:dyDescent="0.2">
      <c r="A528">
        <v>566</v>
      </c>
      <c r="B528">
        <v>0</v>
      </c>
      <c r="C528">
        <v>5000</v>
      </c>
      <c r="D528" s="17">
        <v>30</v>
      </c>
      <c r="E528">
        <v>1</v>
      </c>
      <c r="F528" s="5">
        <v>1</v>
      </c>
      <c r="G528" s="9">
        <v>6</v>
      </c>
      <c r="H528">
        <v>2</v>
      </c>
      <c r="I528" s="6">
        <v>0.02</v>
      </c>
      <c r="J528" t="s">
        <v>8318</v>
      </c>
      <c r="K528" t="s">
        <v>8362</v>
      </c>
    </row>
    <row r="529" spans="1:11" hidden="1" x14ac:dyDescent="0.2">
      <c r="A529">
        <v>567</v>
      </c>
      <c r="B529">
        <v>0</v>
      </c>
      <c r="C529">
        <v>10000</v>
      </c>
      <c r="D529" s="17">
        <v>30</v>
      </c>
      <c r="E529">
        <v>0</v>
      </c>
      <c r="F529" s="5">
        <v>0</v>
      </c>
      <c r="G529" s="9">
        <v>12</v>
      </c>
      <c r="H529">
        <v>2</v>
      </c>
      <c r="I529" s="6">
        <v>0</v>
      </c>
      <c r="J529" t="s">
        <v>8318</v>
      </c>
      <c r="K529" t="s">
        <v>8362</v>
      </c>
    </row>
    <row r="530" spans="1:11" hidden="1" x14ac:dyDescent="0.2">
      <c r="A530">
        <v>568</v>
      </c>
      <c r="B530">
        <v>0</v>
      </c>
      <c r="C530">
        <v>24500</v>
      </c>
      <c r="D530" s="17">
        <v>36.536770833333328</v>
      </c>
      <c r="E530">
        <v>5</v>
      </c>
      <c r="F530" s="5">
        <v>49</v>
      </c>
      <c r="G530" s="9">
        <v>12</v>
      </c>
      <c r="H530">
        <v>4</v>
      </c>
      <c r="I530" s="6">
        <v>1</v>
      </c>
      <c r="J530" t="s">
        <v>8318</v>
      </c>
      <c r="K530" t="s">
        <v>8362</v>
      </c>
    </row>
    <row r="531" spans="1:11" hidden="1" x14ac:dyDescent="0.2">
      <c r="A531">
        <v>569</v>
      </c>
      <c r="B531">
        <v>0</v>
      </c>
      <c r="C531">
        <v>2500</v>
      </c>
      <c r="D531" s="17">
        <v>30</v>
      </c>
      <c r="E531">
        <v>1</v>
      </c>
      <c r="F531" s="5">
        <v>20</v>
      </c>
      <c r="G531" s="9">
        <v>12</v>
      </c>
      <c r="H531">
        <v>3</v>
      </c>
      <c r="I531" s="6">
        <v>0.8</v>
      </c>
      <c r="J531" t="s">
        <v>8318</v>
      </c>
      <c r="K531" t="s">
        <v>8362</v>
      </c>
    </row>
    <row r="532" spans="1:11" hidden="1" x14ac:dyDescent="0.2">
      <c r="A532">
        <v>570</v>
      </c>
      <c r="B532">
        <v>0</v>
      </c>
      <c r="C532">
        <v>85000</v>
      </c>
      <c r="D532" s="17">
        <v>30</v>
      </c>
      <c r="E532">
        <v>1</v>
      </c>
      <c r="F532" s="5">
        <v>142</v>
      </c>
      <c r="G532" s="9">
        <v>1</v>
      </c>
      <c r="H532">
        <v>2</v>
      </c>
      <c r="I532" s="6">
        <v>0.16705882352941176</v>
      </c>
      <c r="J532" t="s">
        <v>8318</v>
      </c>
      <c r="K532" t="s">
        <v>8362</v>
      </c>
    </row>
    <row r="533" spans="1:11" hidden="1" x14ac:dyDescent="0.2">
      <c r="A533">
        <v>571</v>
      </c>
      <c r="B533">
        <v>0</v>
      </c>
      <c r="C533">
        <v>25000</v>
      </c>
      <c r="D533" s="17">
        <v>19.349733796296295</v>
      </c>
      <c r="E533">
        <v>2</v>
      </c>
      <c r="F533" s="5">
        <v>53</v>
      </c>
      <c r="G533" s="9">
        <v>7</v>
      </c>
      <c r="H533">
        <v>2</v>
      </c>
      <c r="I533" s="6">
        <v>0.42399999999999999</v>
      </c>
      <c r="J533" t="s">
        <v>8318</v>
      </c>
      <c r="K533" t="s">
        <v>8362</v>
      </c>
    </row>
    <row r="534" spans="1:11" hidden="1" x14ac:dyDescent="0.2">
      <c r="A534">
        <v>572</v>
      </c>
      <c r="B534">
        <v>0</v>
      </c>
      <c r="C534">
        <v>2500</v>
      </c>
      <c r="D534" s="17">
        <v>30.041666666666668</v>
      </c>
      <c r="E534">
        <v>0</v>
      </c>
      <c r="F534" s="5">
        <v>0</v>
      </c>
      <c r="G534" s="9">
        <v>10</v>
      </c>
      <c r="H534">
        <v>1</v>
      </c>
      <c r="I534" s="6">
        <v>0</v>
      </c>
      <c r="J534" t="s">
        <v>8318</v>
      </c>
      <c r="K534" t="s">
        <v>8362</v>
      </c>
    </row>
    <row r="535" spans="1:11" hidden="1" x14ac:dyDescent="0.2">
      <c r="A535">
        <v>573</v>
      </c>
      <c r="B535">
        <v>0</v>
      </c>
      <c r="C535">
        <v>88888</v>
      </c>
      <c r="D535" s="17">
        <v>58.999872685185181</v>
      </c>
      <c r="E535">
        <v>9</v>
      </c>
      <c r="F535" s="5">
        <v>38.444444444444443</v>
      </c>
      <c r="G535" s="9">
        <v>11</v>
      </c>
      <c r="H535">
        <v>3</v>
      </c>
      <c r="I535" s="6">
        <v>0.38925389253892539</v>
      </c>
      <c r="J535" t="s">
        <v>8318</v>
      </c>
      <c r="K535" t="s">
        <v>8362</v>
      </c>
    </row>
    <row r="536" spans="1:11" hidden="1" x14ac:dyDescent="0.2">
      <c r="A536">
        <v>574</v>
      </c>
      <c r="B536">
        <v>0</v>
      </c>
      <c r="C536">
        <v>11180</v>
      </c>
      <c r="D536" s="17">
        <v>30</v>
      </c>
      <c r="E536">
        <v>4</v>
      </c>
      <c r="F536" s="5">
        <v>20</v>
      </c>
      <c r="G536" s="9">
        <v>9</v>
      </c>
      <c r="H536">
        <v>1</v>
      </c>
      <c r="I536" s="6">
        <v>0.7155635062611807</v>
      </c>
      <c r="J536" t="s">
        <v>8318</v>
      </c>
      <c r="K536" t="s">
        <v>8362</v>
      </c>
    </row>
    <row r="537" spans="1:11" hidden="1" x14ac:dyDescent="0.2">
      <c r="A537">
        <v>575</v>
      </c>
      <c r="B537">
        <v>0</v>
      </c>
      <c r="C537">
        <v>60000</v>
      </c>
      <c r="D537" s="17">
        <v>30</v>
      </c>
      <c r="E537">
        <v>4</v>
      </c>
      <c r="F537" s="5">
        <v>64.75</v>
      </c>
      <c r="G537" s="9">
        <v>5</v>
      </c>
      <c r="H537">
        <v>4</v>
      </c>
      <c r="I537" s="6">
        <v>0.43166666666666664</v>
      </c>
      <c r="J537" t="s">
        <v>8318</v>
      </c>
      <c r="K537" t="s">
        <v>8362</v>
      </c>
    </row>
    <row r="538" spans="1:11" hidden="1" x14ac:dyDescent="0.2">
      <c r="A538">
        <v>576</v>
      </c>
      <c r="B538">
        <v>0</v>
      </c>
      <c r="C538">
        <v>80000</v>
      </c>
      <c r="D538" s="17">
        <v>59.958333333333336</v>
      </c>
      <c r="E538">
        <v>1</v>
      </c>
      <c r="F538" s="5">
        <v>1</v>
      </c>
      <c r="G538" s="9">
        <v>1</v>
      </c>
      <c r="H538">
        <v>2</v>
      </c>
      <c r="I538" s="6">
        <v>1.25E-3</v>
      </c>
      <c r="J538" t="s">
        <v>8318</v>
      </c>
      <c r="K538" t="s">
        <v>8362</v>
      </c>
    </row>
    <row r="539" spans="1:11" hidden="1" x14ac:dyDescent="0.2">
      <c r="A539">
        <v>577</v>
      </c>
      <c r="B539">
        <v>0</v>
      </c>
      <c r="C539">
        <v>5000</v>
      </c>
      <c r="D539" s="17">
        <v>60</v>
      </c>
      <c r="E539">
        <v>1</v>
      </c>
      <c r="F539" s="5">
        <v>10</v>
      </c>
      <c r="G539" s="9">
        <v>3</v>
      </c>
      <c r="H539">
        <v>1</v>
      </c>
      <c r="I539" s="6">
        <v>0.2</v>
      </c>
      <c r="J539" t="s">
        <v>8318</v>
      </c>
      <c r="K539" t="s">
        <v>8362</v>
      </c>
    </row>
    <row r="540" spans="1:11" hidden="1" x14ac:dyDescent="0.2">
      <c r="A540">
        <v>578</v>
      </c>
      <c r="B540">
        <v>0</v>
      </c>
      <c r="C540">
        <v>125000</v>
      </c>
      <c r="D540" s="17">
        <v>24</v>
      </c>
      <c r="E540">
        <v>7</v>
      </c>
      <c r="F540" s="5">
        <v>2</v>
      </c>
      <c r="G540" s="9">
        <v>8</v>
      </c>
      <c r="H540">
        <v>5</v>
      </c>
      <c r="I540" s="6">
        <v>1.12E-2</v>
      </c>
      <c r="J540" t="s">
        <v>8318</v>
      </c>
      <c r="K540" t="s">
        <v>8362</v>
      </c>
    </row>
    <row r="541" spans="1:11" hidden="1" x14ac:dyDescent="0.2">
      <c r="A541">
        <v>579</v>
      </c>
      <c r="B541">
        <v>0</v>
      </c>
      <c r="C541">
        <v>12000</v>
      </c>
      <c r="D541" s="17">
        <v>30</v>
      </c>
      <c r="E541">
        <v>5</v>
      </c>
      <c r="F541" s="5">
        <v>35</v>
      </c>
      <c r="G541" s="9">
        <v>11</v>
      </c>
      <c r="H541">
        <v>2</v>
      </c>
      <c r="I541" s="6">
        <v>1.4583333333333333</v>
      </c>
      <c r="J541" t="s">
        <v>8318</v>
      </c>
      <c r="K541" t="s">
        <v>8362</v>
      </c>
    </row>
    <row r="542" spans="1:11" hidden="1" x14ac:dyDescent="0.2">
      <c r="A542">
        <v>580</v>
      </c>
      <c r="B542">
        <v>0</v>
      </c>
      <c r="C542">
        <v>3000</v>
      </c>
      <c r="D542" s="17">
        <v>30</v>
      </c>
      <c r="E542">
        <v>1</v>
      </c>
      <c r="F542" s="5">
        <v>1</v>
      </c>
      <c r="G542" s="9">
        <v>8</v>
      </c>
      <c r="H542">
        <v>2</v>
      </c>
      <c r="I542" s="6">
        <v>3.3333333333333333E-2</v>
      </c>
      <c r="J542" t="s">
        <v>8318</v>
      </c>
      <c r="K542" t="s">
        <v>8362</v>
      </c>
    </row>
    <row r="543" spans="1:11" hidden="1" x14ac:dyDescent="0.2">
      <c r="A543">
        <v>581</v>
      </c>
      <c r="B543">
        <v>0</v>
      </c>
      <c r="C543">
        <v>400</v>
      </c>
      <c r="D543" s="17">
        <v>30</v>
      </c>
      <c r="E543">
        <v>0</v>
      </c>
      <c r="F543" s="5">
        <v>0</v>
      </c>
      <c r="G543" s="9">
        <v>7</v>
      </c>
      <c r="H543">
        <v>4</v>
      </c>
      <c r="I543" s="6">
        <v>0</v>
      </c>
      <c r="J543" t="s">
        <v>8318</v>
      </c>
      <c r="K543" t="s">
        <v>8362</v>
      </c>
    </row>
    <row r="544" spans="1:11" hidden="1" x14ac:dyDescent="0.2">
      <c r="A544">
        <v>582</v>
      </c>
      <c r="B544">
        <v>0</v>
      </c>
      <c r="C544">
        <v>100000</v>
      </c>
      <c r="D544" s="17">
        <v>23.010196759259259</v>
      </c>
      <c r="E544">
        <v>0</v>
      </c>
      <c r="F544" s="5">
        <v>0</v>
      </c>
      <c r="G544" s="9">
        <v>2</v>
      </c>
      <c r="H544">
        <v>5</v>
      </c>
      <c r="I544" s="6">
        <v>0</v>
      </c>
      <c r="J544" t="s">
        <v>8318</v>
      </c>
      <c r="K544" t="s">
        <v>8362</v>
      </c>
    </row>
    <row r="545" spans="1:11" hidden="1" x14ac:dyDescent="0.2">
      <c r="A545">
        <v>583</v>
      </c>
      <c r="B545">
        <v>0</v>
      </c>
      <c r="C545">
        <v>9000</v>
      </c>
      <c r="D545" s="17">
        <v>29.958333333333332</v>
      </c>
      <c r="E545">
        <v>1</v>
      </c>
      <c r="F545" s="5">
        <v>1</v>
      </c>
      <c r="G545" s="9">
        <v>2</v>
      </c>
      <c r="H545">
        <v>2</v>
      </c>
      <c r="I545" s="6">
        <v>1.1111111111111112E-2</v>
      </c>
      <c r="J545" t="s">
        <v>8318</v>
      </c>
      <c r="K545" t="s">
        <v>8362</v>
      </c>
    </row>
    <row r="546" spans="1:11" hidden="1" x14ac:dyDescent="0.2">
      <c r="A546">
        <v>584</v>
      </c>
      <c r="B546">
        <v>0</v>
      </c>
      <c r="C546">
        <v>1000</v>
      </c>
      <c r="D546" s="17">
        <v>29.958333333333332</v>
      </c>
      <c r="E546">
        <v>2</v>
      </c>
      <c r="F546" s="5">
        <v>5</v>
      </c>
      <c r="G546" s="9">
        <v>2</v>
      </c>
      <c r="H546">
        <v>6</v>
      </c>
      <c r="I546" s="6">
        <v>1</v>
      </c>
      <c r="J546" t="s">
        <v>8318</v>
      </c>
      <c r="K546" t="s">
        <v>8362</v>
      </c>
    </row>
    <row r="547" spans="1:11" hidden="1" x14ac:dyDescent="0.2">
      <c r="A547">
        <v>585</v>
      </c>
      <c r="B547">
        <v>0</v>
      </c>
      <c r="C547">
        <v>9000</v>
      </c>
      <c r="D547" s="17">
        <v>55.6090625</v>
      </c>
      <c r="E547">
        <v>0</v>
      </c>
      <c r="F547" s="5">
        <v>0</v>
      </c>
      <c r="G547" s="9">
        <v>10</v>
      </c>
      <c r="H547">
        <v>2</v>
      </c>
      <c r="I547" s="6">
        <v>0</v>
      </c>
      <c r="J547" t="s">
        <v>8318</v>
      </c>
      <c r="K547" t="s">
        <v>8362</v>
      </c>
    </row>
    <row r="548" spans="1:11" hidden="1" x14ac:dyDescent="0.2">
      <c r="A548">
        <v>586</v>
      </c>
      <c r="B548">
        <v>0</v>
      </c>
      <c r="C548">
        <v>10000</v>
      </c>
      <c r="D548" s="17">
        <v>30</v>
      </c>
      <c r="E548">
        <v>4</v>
      </c>
      <c r="F548" s="5">
        <v>14</v>
      </c>
      <c r="G548" s="9">
        <v>1</v>
      </c>
      <c r="H548">
        <v>5</v>
      </c>
      <c r="I548" s="6">
        <v>0.55999999999999994</v>
      </c>
      <c r="J548" t="s">
        <v>8318</v>
      </c>
      <c r="K548" t="s">
        <v>8362</v>
      </c>
    </row>
    <row r="549" spans="1:11" hidden="1" x14ac:dyDescent="0.2">
      <c r="A549">
        <v>587</v>
      </c>
      <c r="B549">
        <v>0</v>
      </c>
      <c r="C549">
        <v>30000</v>
      </c>
      <c r="D549" s="17">
        <v>30</v>
      </c>
      <c r="E549">
        <v>7</v>
      </c>
      <c r="F549" s="5">
        <v>389.28571428571428</v>
      </c>
      <c r="G549" s="9">
        <v>3</v>
      </c>
      <c r="H549">
        <v>2</v>
      </c>
      <c r="I549" s="6">
        <v>9.0833333333333339</v>
      </c>
      <c r="J549" t="s">
        <v>8318</v>
      </c>
      <c r="K549" t="s">
        <v>8362</v>
      </c>
    </row>
    <row r="550" spans="1:11" hidden="1" x14ac:dyDescent="0.2">
      <c r="A550">
        <v>588</v>
      </c>
      <c r="B550">
        <v>0</v>
      </c>
      <c r="C550">
        <v>9000</v>
      </c>
      <c r="D550" s="17">
        <v>60.041666666666664</v>
      </c>
      <c r="E550">
        <v>2</v>
      </c>
      <c r="F550" s="5">
        <v>150.5</v>
      </c>
      <c r="G550" s="9">
        <v>9</v>
      </c>
      <c r="H550">
        <v>7</v>
      </c>
      <c r="I550" s="6">
        <v>3.3444444444444441</v>
      </c>
      <c r="J550" t="s">
        <v>8318</v>
      </c>
      <c r="K550" t="s">
        <v>8362</v>
      </c>
    </row>
    <row r="551" spans="1:11" hidden="1" x14ac:dyDescent="0.2">
      <c r="A551">
        <v>589</v>
      </c>
      <c r="B551">
        <v>0</v>
      </c>
      <c r="C551">
        <v>7500</v>
      </c>
      <c r="D551" s="17">
        <v>15</v>
      </c>
      <c r="E551">
        <v>1</v>
      </c>
      <c r="F551" s="5">
        <v>1</v>
      </c>
      <c r="G551" s="9">
        <v>6</v>
      </c>
      <c r="H551">
        <v>2</v>
      </c>
      <c r="I551" s="6">
        <v>1.3333333333333334E-2</v>
      </c>
      <c r="J551" t="s">
        <v>8318</v>
      </c>
      <c r="K551" t="s">
        <v>8362</v>
      </c>
    </row>
    <row r="552" spans="1:11" hidden="1" x14ac:dyDescent="0.2">
      <c r="A552">
        <v>590</v>
      </c>
      <c r="B552">
        <v>0</v>
      </c>
      <c r="C552">
        <v>5000</v>
      </c>
      <c r="D552" s="17">
        <v>30.987604166666667</v>
      </c>
      <c r="E552">
        <v>9</v>
      </c>
      <c r="F552" s="5">
        <v>24.777777777777779</v>
      </c>
      <c r="G552" s="9">
        <v>1</v>
      </c>
      <c r="H552">
        <v>5</v>
      </c>
      <c r="I552" s="6">
        <v>4.46</v>
      </c>
      <c r="J552" t="s">
        <v>8318</v>
      </c>
      <c r="K552" t="s">
        <v>8362</v>
      </c>
    </row>
    <row r="553" spans="1:11" hidden="1" x14ac:dyDescent="0.2">
      <c r="A553">
        <v>591</v>
      </c>
      <c r="B553">
        <v>0</v>
      </c>
      <c r="C553">
        <v>100000</v>
      </c>
      <c r="D553" s="17">
        <v>30</v>
      </c>
      <c r="E553">
        <v>2</v>
      </c>
      <c r="F553" s="5">
        <v>30.5</v>
      </c>
      <c r="G553" s="9">
        <v>6</v>
      </c>
      <c r="H553">
        <v>1</v>
      </c>
      <c r="I553" s="6">
        <v>6.0999999999999999E-2</v>
      </c>
      <c r="J553" t="s">
        <v>8318</v>
      </c>
      <c r="K553" t="s">
        <v>8362</v>
      </c>
    </row>
    <row r="554" spans="1:11" hidden="1" x14ac:dyDescent="0.2">
      <c r="A554">
        <v>592</v>
      </c>
      <c r="B554">
        <v>0</v>
      </c>
      <c r="C554">
        <v>7500</v>
      </c>
      <c r="D554" s="17">
        <v>30</v>
      </c>
      <c r="E554">
        <v>1</v>
      </c>
      <c r="F554" s="5">
        <v>250</v>
      </c>
      <c r="G554" s="9">
        <v>11</v>
      </c>
      <c r="H554">
        <v>7</v>
      </c>
      <c r="I554" s="6">
        <v>3.3333333333333335</v>
      </c>
      <c r="J554" t="s">
        <v>8318</v>
      </c>
      <c r="K554" t="s">
        <v>8362</v>
      </c>
    </row>
    <row r="555" spans="1:11" hidden="1" x14ac:dyDescent="0.2">
      <c r="A555">
        <v>593</v>
      </c>
      <c r="B555">
        <v>0</v>
      </c>
      <c r="C555">
        <v>500</v>
      </c>
      <c r="D555" s="17">
        <v>29.958333333333332</v>
      </c>
      <c r="E555">
        <v>7</v>
      </c>
      <c r="F555" s="5">
        <v>16.428571428571427</v>
      </c>
      <c r="G555" s="9">
        <v>3</v>
      </c>
      <c r="H555">
        <v>6</v>
      </c>
      <c r="I555" s="6">
        <v>23</v>
      </c>
      <c r="J555" t="s">
        <v>8318</v>
      </c>
      <c r="K555" t="s">
        <v>8362</v>
      </c>
    </row>
    <row r="556" spans="1:11" hidden="1" x14ac:dyDescent="0.2">
      <c r="A556">
        <v>594</v>
      </c>
      <c r="B556">
        <v>0</v>
      </c>
      <c r="C556">
        <v>25000</v>
      </c>
      <c r="D556" s="17">
        <v>30</v>
      </c>
      <c r="E556">
        <v>2</v>
      </c>
      <c r="F556" s="5">
        <v>13</v>
      </c>
      <c r="G556" s="9">
        <v>3</v>
      </c>
      <c r="H556">
        <v>4</v>
      </c>
      <c r="I556" s="6">
        <v>0.104</v>
      </c>
      <c r="J556" t="s">
        <v>8318</v>
      </c>
      <c r="K556" t="s">
        <v>8362</v>
      </c>
    </row>
    <row r="557" spans="1:11" hidden="1" x14ac:dyDescent="0.2">
      <c r="A557">
        <v>595</v>
      </c>
      <c r="B557">
        <v>0</v>
      </c>
      <c r="C557">
        <v>100000</v>
      </c>
      <c r="D557" s="17">
        <v>45</v>
      </c>
      <c r="E557">
        <v>8</v>
      </c>
      <c r="F557" s="5">
        <v>53.25</v>
      </c>
      <c r="G557" s="9">
        <v>3</v>
      </c>
      <c r="H557">
        <v>4</v>
      </c>
      <c r="I557" s="6">
        <v>0.42599999999999999</v>
      </c>
      <c r="J557" t="s">
        <v>8318</v>
      </c>
      <c r="K557" t="s">
        <v>8362</v>
      </c>
    </row>
    <row r="558" spans="1:11" hidden="1" x14ac:dyDescent="0.2">
      <c r="A558">
        <v>596</v>
      </c>
      <c r="B558">
        <v>0</v>
      </c>
      <c r="C558">
        <v>20000</v>
      </c>
      <c r="D558" s="17">
        <v>30</v>
      </c>
      <c r="E558">
        <v>2</v>
      </c>
      <c r="F558" s="5">
        <v>3</v>
      </c>
      <c r="G558" s="9">
        <v>10</v>
      </c>
      <c r="H558">
        <v>1</v>
      </c>
      <c r="I558" s="6">
        <v>0.03</v>
      </c>
      <c r="J558" t="s">
        <v>8318</v>
      </c>
      <c r="K558" t="s">
        <v>8362</v>
      </c>
    </row>
    <row r="559" spans="1:11" hidden="1" x14ac:dyDescent="0.2">
      <c r="A559">
        <v>597</v>
      </c>
      <c r="B559">
        <v>0</v>
      </c>
      <c r="C559">
        <v>7500</v>
      </c>
      <c r="D559" s="17">
        <v>36.961400462962963</v>
      </c>
      <c r="E559">
        <v>2</v>
      </c>
      <c r="F559" s="5">
        <v>10</v>
      </c>
      <c r="G559" s="9">
        <v>6</v>
      </c>
      <c r="H559">
        <v>5</v>
      </c>
      <c r="I559" s="6">
        <v>0.26666666666666666</v>
      </c>
      <c r="J559" t="s">
        <v>8318</v>
      </c>
      <c r="K559" t="s">
        <v>8362</v>
      </c>
    </row>
    <row r="560" spans="1:11" hidden="1" x14ac:dyDescent="0.2">
      <c r="A560">
        <v>598</v>
      </c>
      <c r="B560">
        <v>0</v>
      </c>
      <c r="C560">
        <v>2500</v>
      </c>
      <c r="D560" s="17">
        <v>30</v>
      </c>
      <c r="E560">
        <v>7</v>
      </c>
      <c r="F560" s="5">
        <v>121.42857142857143</v>
      </c>
      <c r="G560" s="9">
        <v>11</v>
      </c>
      <c r="H560">
        <v>2</v>
      </c>
      <c r="I560" s="6">
        <v>34</v>
      </c>
      <c r="J560" t="s">
        <v>8318</v>
      </c>
      <c r="K560" t="s">
        <v>8362</v>
      </c>
    </row>
    <row r="561" spans="1:11" hidden="1" x14ac:dyDescent="0.2">
      <c r="A561">
        <v>599</v>
      </c>
      <c r="B561">
        <v>0</v>
      </c>
      <c r="C561">
        <v>50000</v>
      </c>
      <c r="D561" s="17">
        <v>23.823587962962964</v>
      </c>
      <c r="E561">
        <v>2</v>
      </c>
      <c r="F561" s="5">
        <v>15.5</v>
      </c>
      <c r="G561" s="9">
        <v>2</v>
      </c>
      <c r="H561">
        <v>4</v>
      </c>
      <c r="I561" s="6">
        <v>6.2E-2</v>
      </c>
      <c r="J561" t="s">
        <v>8318</v>
      </c>
      <c r="K561" t="s">
        <v>8362</v>
      </c>
    </row>
    <row r="562" spans="1:11" hidden="1" x14ac:dyDescent="0.2">
      <c r="A562">
        <v>640</v>
      </c>
      <c r="B562">
        <v>1</v>
      </c>
      <c r="C562">
        <v>70</v>
      </c>
      <c r="D562" s="17">
        <v>15.538020833333334</v>
      </c>
      <c r="E562">
        <v>2</v>
      </c>
      <c r="F562" s="5">
        <v>50.5</v>
      </c>
      <c r="G562" s="9">
        <v>11</v>
      </c>
      <c r="H562">
        <v>3</v>
      </c>
      <c r="I562" s="6">
        <v>144.28571428571428</v>
      </c>
      <c r="J562" t="s">
        <v>8318</v>
      </c>
      <c r="K562" t="s">
        <v>8361</v>
      </c>
    </row>
    <row r="563" spans="1:11" hidden="1" x14ac:dyDescent="0.2">
      <c r="A563">
        <v>641</v>
      </c>
      <c r="B563">
        <v>1</v>
      </c>
      <c r="C563">
        <v>40000</v>
      </c>
      <c r="D563" s="17">
        <v>30</v>
      </c>
      <c r="E563">
        <v>315</v>
      </c>
      <c r="F563" s="5">
        <v>151.31746031746033</v>
      </c>
      <c r="G563" s="9">
        <v>7</v>
      </c>
      <c r="H563">
        <v>2</v>
      </c>
      <c r="I563" s="6">
        <v>119.16249999999999</v>
      </c>
      <c r="J563" t="s">
        <v>8318</v>
      </c>
      <c r="K563" t="s">
        <v>8361</v>
      </c>
    </row>
    <row r="564" spans="1:11" hidden="1" x14ac:dyDescent="0.2">
      <c r="A564">
        <v>642</v>
      </c>
      <c r="B564">
        <v>1</v>
      </c>
      <c r="C564">
        <v>20000</v>
      </c>
      <c r="D564" s="17">
        <v>36</v>
      </c>
      <c r="E564">
        <v>2174</v>
      </c>
      <c r="F564" s="5">
        <v>134.3592456301748</v>
      </c>
      <c r="G564" s="9">
        <v>7</v>
      </c>
      <c r="H564">
        <v>2</v>
      </c>
      <c r="I564" s="6">
        <v>1460.4850000000001</v>
      </c>
      <c r="J564" t="s">
        <v>8318</v>
      </c>
      <c r="K564" t="s">
        <v>8361</v>
      </c>
    </row>
    <row r="565" spans="1:11" hidden="1" x14ac:dyDescent="0.2">
      <c r="A565">
        <v>643</v>
      </c>
      <c r="B565">
        <v>1</v>
      </c>
      <c r="C565">
        <v>25000</v>
      </c>
      <c r="D565" s="17">
        <v>55</v>
      </c>
      <c r="E565">
        <v>152</v>
      </c>
      <c r="F565" s="5">
        <v>174.02631578947367</v>
      </c>
      <c r="G565" s="9">
        <v>4</v>
      </c>
      <c r="H565">
        <v>1</v>
      </c>
      <c r="I565" s="6">
        <v>105.80799999999999</v>
      </c>
      <c r="J565" t="s">
        <v>8318</v>
      </c>
      <c r="K565" t="s">
        <v>8361</v>
      </c>
    </row>
    <row r="566" spans="1:11" hidden="1" x14ac:dyDescent="0.2">
      <c r="A566">
        <v>644</v>
      </c>
      <c r="B566">
        <v>1</v>
      </c>
      <c r="C566">
        <v>25000</v>
      </c>
      <c r="D566" s="17">
        <v>42.375706018518521</v>
      </c>
      <c r="E566">
        <v>1021</v>
      </c>
      <c r="F566" s="5">
        <v>73.486268364348675</v>
      </c>
      <c r="G566" s="9">
        <v>9</v>
      </c>
      <c r="H566">
        <v>2</v>
      </c>
      <c r="I566" s="6">
        <v>300.11791999999997</v>
      </c>
      <c r="J566" t="s">
        <v>8318</v>
      </c>
      <c r="K566" t="s">
        <v>8361</v>
      </c>
    </row>
    <row r="567" spans="1:11" hidden="1" x14ac:dyDescent="0.2">
      <c r="A567">
        <v>645</v>
      </c>
      <c r="B567">
        <v>1</v>
      </c>
      <c r="C567">
        <v>2000</v>
      </c>
      <c r="D567" s="17">
        <v>30</v>
      </c>
      <c r="E567">
        <v>237</v>
      </c>
      <c r="F567" s="5">
        <v>23.518987341772153</v>
      </c>
      <c r="G567" s="9">
        <v>7</v>
      </c>
      <c r="H567">
        <v>2</v>
      </c>
      <c r="I567" s="6">
        <v>278.7</v>
      </c>
      <c r="J567" t="s">
        <v>8318</v>
      </c>
      <c r="K567" t="s">
        <v>8361</v>
      </c>
    </row>
    <row r="568" spans="1:11" hidden="1" x14ac:dyDescent="0.2">
      <c r="A568">
        <v>646</v>
      </c>
      <c r="B568">
        <v>1</v>
      </c>
      <c r="C568">
        <v>800</v>
      </c>
      <c r="D568" s="17">
        <v>30</v>
      </c>
      <c r="E568">
        <v>27</v>
      </c>
      <c r="F568" s="5">
        <v>39.074444444444445</v>
      </c>
      <c r="G568" s="9">
        <v>7</v>
      </c>
      <c r="H568">
        <v>6</v>
      </c>
      <c r="I568" s="6">
        <v>131.87625</v>
      </c>
      <c r="J568" t="s">
        <v>8318</v>
      </c>
      <c r="K568" t="s">
        <v>8361</v>
      </c>
    </row>
    <row r="569" spans="1:11" hidden="1" x14ac:dyDescent="0.2">
      <c r="A569">
        <v>647</v>
      </c>
      <c r="B569">
        <v>1</v>
      </c>
      <c r="C569">
        <v>2000</v>
      </c>
      <c r="D569" s="17">
        <v>29.958333333333332</v>
      </c>
      <c r="E569">
        <v>17</v>
      </c>
      <c r="F569" s="5">
        <v>125.94117647058823</v>
      </c>
      <c r="G569" s="9">
        <v>2</v>
      </c>
      <c r="H569">
        <v>2</v>
      </c>
      <c r="I569" s="6">
        <v>107.05</v>
      </c>
      <c r="J569" t="s">
        <v>8318</v>
      </c>
      <c r="K569" t="s">
        <v>8361</v>
      </c>
    </row>
    <row r="570" spans="1:11" hidden="1" x14ac:dyDescent="0.2">
      <c r="A570">
        <v>648</v>
      </c>
      <c r="B570">
        <v>1</v>
      </c>
      <c r="C570">
        <v>35000</v>
      </c>
      <c r="D570" s="17">
        <v>35</v>
      </c>
      <c r="E570">
        <v>27</v>
      </c>
      <c r="F570" s="5">
        <v>1644</v>
      </c>
      <c r="G570" s="9">
        <v>9</v>
      </c>
      <c r="H570">
        <v>2</v>
      </c>
      <c r="I570" s="6">
        <v>126.82285714285715</v>
      </c>
      <c r="J570" t="s">
        <v>8318</v>
      </c>
      <c r="K570" t="s">
        <v>8361</v>
      </c>
    </row>
    <row r="571" spans="1:11" hidden="1" x14ac:dyDescent="0.2">
      <c r="A571">
        <v>649</v>
      </c>
      <c r="B571">
        <v>1</v>
      </c>
      <c r="C571">
        <v>2500</v>
      </c>
      <c r="D571" s="17">
        <v>21</v>
      </c>
      <c r="E571">
        <v>82</v>
      </c>
      <c r="F571" s="5">
        <v>42.670731707317074</v>
      </c>
      <c r="G571" s="9">
        <v>8</v>
      </c>
      <c r="H571">
        <v>2</v>
      </c>
      <c r="I571" s="6">
        <v>139.96</v>
      </c>
      <c r="J571" t="s">
        <v>8318</v>
      </c>
      <c r="K571" t="s">
        <v>8361</v>
      </c>
    </row>
    <row r="572" spans="1:11" hidden="1" x14ac:dyDescent="0.2">
      <c r="A572">
        <v>650</v>
      </c>
      <c r="B572">
        <v>1</v>
      </c>
      <c r="C572">
        <v>1500</v>
      </c>
      <c r="D572" s="17">
        <v>60.041666666666664</v>
      </c>
      <c r="E572">
        <v>48</v>
      </c>
      <c r="F572" s="5">
        <v>35.125</v>
      </c>
      <c r="G572" s="9">
        <v>10</v>
      </c>
      <c r="H572">
        <v>7</v>
      </c>
      <c r="I572" s="6">
        <v>112.4</v>
      </c>
      <c r="J572" t="s">
        <v>8318</v>
      </c>
      <c r="K572" t="s">
        <v>8361</v>
      </c>
    </row>
    <row r="573" spans="1:11" hidden="1" x14ac:dyDescent="0.2">
      <c r="A573">
        <v>651</v>
      </c>
      <c r="B573">
        <v>1</v>
      </c>
      <c r="C573">
        <v>25000</v>
      </c>
      <c r="D573" s="17">
        <v>30</v>
      </c>
      <c r="E573">
        <v>105</v>
      </c>
      <c r="F573" s="5">
        <v>239.35238095238094</v>
      </c>
      <c r="G573" s="9">
        <v>11</v>
      </c>
      <c r="H573">
        <v>3</v>
      </c>
      <c r="I573" s="6">
        <v>100.52799999999999</v>
      </c>
      <c r="J573" t="s">
        <v>8318</v>
      </c>
      <c r="K573" t="s">
        <v>8361</v>
      </c>
    </row>
    <row r="574" spans="1:11" hidden="1" x14ac:dyDescent="0.2">
      <c r="A574">
        <v>652</v>
      </c>
      <c r="B574">
        <v>1</v>
      </c>
      <c r="C574">
        <v>3000</v>
      </c>
      <c r="D574" s="17">
        <v>30.041666666666668</v>
      </c>
      <c r="E574">
        <v>28</v>
      </c>
      <c r="F574" s="5">
        <v>107.64285714285714</v>
      </c>
      <c r="G574" s="9">
        <v>11</v>
      </c>
      <c r="H574">
        <v>2</v>
      </c>
      <c r="I574" s="6">
        <v>100.46666666666665</v>
      </c>
      <c r="J574" t="s">
        <v>8318</v>
      </c>
      <c r="K574" t="s">
        <v>8361</v>
      </c>
    </row>
    <row r="575" spans="1:11" hidden="1" x14ac:dyDescent="0.2">
      <c r="A575">
        <v>653</v>
      </c>
      <c r="B575">
        <v>1</v>
      </c>
      <c r="C575">
        <v>75000</v>
      </c>
      <c r="D575" s="17">
        <v>37</v>
      </c>
      <c r="E575">
        <v>1107</v>
      </c>
      <c r="F575" s="5">
        <v>95.830623306233065</v>
      </c>
      <c r="G575" s="9">
        <v>7</v>
      </c>
      <c r="H575">
        <v>2</v>
      </c>
      <c r="I575" s="6">
        <v>141.446</v>
      </c>
      <c r="J575" t="s">
        <v>8318</v>
      </c>
      <c r="K575" t="s">
        <v>8361</v>
      </c>
    </row>
    <row r="576" spans="1:11" hidden="1" x14ac:dyDescent="0.2">
      <c r="A576">
        <v>654</v>
      </c>
      <c r="B576">
        <v>1</v>
      </c>
      <c r="C576">
        <v>12000</v>
      </c>
      <c r="D576" s="17">
        <v>30</v>
      </c>
      <c r="E576">
        <v>1013</v>
      </c>
      <c r="F576" s="5">
        <v>31.663376110562684</v>
      </c>
      <c r="G576" s="9">
        <v>6</v>
      </c>
      <c r="H576">
        <v>1</v>
      </c>
      <c r="I576" s="6">
        <v>267.29166666666669</v>
      </c>
      <c r="J576" t="s">
        <v>8318</v>
      </c>
      <c r="K576" t="s">
        <v>8361</v>
      </c>
    </row>
    <row r="577" spans="1:11" hidden="1" x14ac:dyDescent="0.2">
      <c r="A577">
        <v>655</v>
      </c>
      <c r="B577">
        <v>1</v>
      </c>
      <c r="C577">
        <v>8000</v>
      </c>
      <c r="D577" s="17">
        <v>29.958333333333332</v>
      </c>
      <c r="E577">
        <v>274</v>
      </c>
      <c r="F577" s="5">
        <v>42.886861313868614</v>
      </c>
      <c r="G577" s="9">
        <v>2</v>
      </c>
      <c r="H577">
        <v>2</v>
      </c>
      <c r="I577" s="6">
        <v>146.88749999999999</v>
      </c>
      <c r="J577" t="s">
        <v>8318</v>
      </c>
      <c r="K577" t="s">
        <v>8361</v>
      </c>
    </row>
    <row r="578" spans="1:11" hidden="1" x14ac:dyDescent="0.2">
      <c r="A578">
        <v>656</v>
      </c>
      <c r="B578">
        <v>1</v>
      </c>
      <c r="C578">
        <v>5000</v>
      </c>
      <c r="D578" s="17">
        <v>59.958333333333336</v>
      </c>
      <c r="E578">
        <v>87</v>
      </c>
      <c r="F578" s="5">
        <v>122.73563218390805</v>
      </c>
      <c r="G578" s="9">
        <v>2</v>
      </c>
      <c r="H578">
        <v>3</v>
      </c>
      <c r="I578" s="6">
        <v>213.56</v>
      </c>
      <c r="J578" t="s">
        <v>8318</v>
      </c>
      <c r="K578" t="s">
        <v>8361</v>
      </c>
    </row>
    <row r="579" spans="1:11" hidden="1" x14ac:dyDescent="0.2">
      <c r="A579">
        <v>657</v>
      </c>
      <c r="B579">
        <v>1</v>
      </c>
      <c r="C579">
        <v>15000</v>
      </c>
      <c r="D579" s="17">
        <v>30</v>
      </c>
      <c r="E579">
        <v>99</v>
      </c>
      <c r="F579" s="5">
        <v>190.45454545454547</v>
      </c>
      <c r="G579" s="9">
        <v>11</v>
      </c>
      <c r="H579">
        <v>1</v>
      </c>
      <c r="I579" s="6">
        <v>125.69999999999999</v>
      </c>
      <c r="J579" t="s">
        <v>8318</v>
      </c>
      <c r="K579" t="s">
        <v>8361</v>
      </c>
    </row>
    <row r="580" spans="1:11" hidden="1" x14ac:dyDescent="0.2">
      <c r="A580">
        <v>658</v>
      </c>
      <c r="B580">
        <v>1</v>
      </c>
      <c r="C580">
        <v>28888</v>
      </c>
      <c r="D580" s="17">
        <v>32.589247685185185</v>
      </c>
      <c r="E580">
        <v>276</v>
      </c>
      <c r="F580" s="5">
        <v>109.33695652173913</v>
      </c>
      <c r="G580" s="9">
        <v>6</v>
      </c>
      <c r="H580">
        <v>2</v>
      </c>
      <c r="I580" s="6">
        <v>104.46206037108834</v>
      </c>
      <c r="J580" t="s">
        <v>8318</v>
      </c>
      <c r="K580" t="s">
        <v>8361</v>
      </c>
    </row>
    <row r="581" spans="1:11" hidden="1" x14ac:dyDescent="0.2">
      <c r="A581">
        <v>659</v>
      </c>
      <c r="B581">
        <v>1</v>
      </c>
      <c r="C581">
        <v>3000</v>
      </c>
      <c r="D581" s="17">
        <v>30</v>
      </c>
      <c r="E581">
        <v>21</v>
      </c>
      <c r="F581" s="5">
        <v>143.66666666666666</v>
      </c>
      <c r="G581" s="9">
        <v>7</v>
      </c>
      <c r="H581">
        <v>5</v>
      </c>
      <c r="I581" s="6">
        <v>100.56666666666668</v>
      </c>
      <c r="J581" t="s">
        <v>8318</v>
      </c>
      <c r="K581" t="s">
        <v>8361</v>
      </c>
    </row>
    <row r="582" spans="1:11" hidden="1" x14ac:dyDescent="0.2">
      <c r="A582">
        <v>660</v>
      </c>
      <c r="B582">
        <v>0</v>
      </c>
      <c r="C582">
        <v>50000</v>
      </c>
      <c r="D582" s="17">
        <v>30.041666666666668</v>
      </c>
      <c r="E582">
        <v>18</v>
      </c>
      <c r="F582" s="5">
        <v>84.944444444444443</v>
      </c>
      <c r="G582" s="9">
        <v>10</v>
      </c>
      <c r="H582">
        <v>5</v>
      </c>
      <c r="I582" s="6">
        <v>3.0579999999999998</v>
      </c>
      <c r="J582" t="s">
        <v>8318</v>
      </c>
      <c r="K582" t="s">
        <v>8361</v>
      </c>
    </row>
    <row r="583" spans="1:11" hidden="1" x14ac:dyDescent="0.2">
      <c r="A583">
        <v>661</v>
      </c>
      <c r="B583">
        <v>0</v>
      </c>
      <c r="C583">
        <v>10000</v>
      </c>
      <c r="D583" s="17">
        <v>30</v>
      </c>
      <c r="E583">
        <v>9</v>
      </c>
      <c r="F583" s="5">
        <v>10.555555555555555</v>
      </c>
      <c r="G583" s="9">
        <v>9</v>
      </c>
      <c r="H583">
        <v>5</v>
      </c>
      <c r="I583" s="6">
        <v>0.95</v>
      </c>
      <c r="J583" t="s">
        <v>8318</v>
      </c>
      <c r="K583" t="s">
        <v>8361</v>
      </c>
    </row>
    <row r="584" spans="1:11" hidden="1" x14ac:dyDescent="0.2">
      <c r="A584">
        <v>662</v>
      </c>
      <c r="B584">
        <v>0</v>
      </c>
      <c r="C584">
        <v>39000</v>
      </c>
      <c r="D584" s="17">
        <v>30</v>
      </c>
      <c r="E584">
        <v>4</v>
      </c>
      <c r="F584" s="5">
        <v>39</v>
      </c>
      <c r="G584" s="9">
        <v>12</v>
      </c>
      <c r="H584">
        <v>3</v>
      </c>
      <c r="I584" s="6">
        <v>0.4</v>
      </c>
      <c r="J584" t="s">
        <v>8318</v>
      </c>
      <c r="K584" t="s">
        <v>8361</v>
      </c>
    </row>
    <row r="585" spans="1:11" hidden="1" x14ac:dyDescent="0.2">
      <c r="A585">
        <v>663</v>
      </c>
      <c r="B585">
        <v>0</v>
      </c>
      <c r="C585">
        <v>200000</v>
      </c>
      <c r="D585" s="17">
        <v>30</v>
      </c>
      <c r="E585">
        <v>7</v>
      </c>
      <c r="F585" s="5">
        <v>100</v>
      </c>
      <c r="G585" s="9">
        <v>6</v>
      </c>
      <c r="H585">
        <v>4</v>
      </c>
      <c r="I585" s="6">
        <v>0.35000000000000003</v>
      </c>
      <c r="J585" t="s">
        <v>8318</v>
      </c>
      <c r="K585" t="s">
        <v>8361</v>
      </c>
    </row>
    <row r="586" spans="1:11" hidden="1" x14ac:dyDescent="0.2">
      <c r="A586">
        <v>664</v>
      </c>
      <c r="B586">
        <v>0</v>
      </c>
      <c r="C586">
        <v>12000</v>
      </c>
      <c r="D586" s="17">
        <v>30</v>
      </c>
      <c r="E586">
        <v>29</v>
      </c>
      <c r="F586" s="5">
        <v>31.172413793103448</v>
      </c>
      <c r="G586" s="9">
        <v>3</v>
      </c>
      <c r="H586">
        <v>6</v>
      </c>
      <c r="I586" s="6">
        <v>7.5333333333333332</v>
      </c>
      <c r="J586" t="s">
        <v>8318</v>
      </c>
      <c r="K586" t="s">
        <v>8361</v>
      </c>
    </row>
    <row r="587" spans="1:11" hidden="1" x14ac:dyDescent="0.2">
      <c r="A587">
        <v>665</v>
      </c>
      <c r="B587">
        <v>0</v>
      </c>
      <c r="C587">
        <v>10000</v>
      </c>
      <c r="D587" s="17">
        <v>60</v>
      </c>
      <c r="E587">
        <v>12</v>
      </c>
      <c r="F587" s="5">
        <v>155.33333333333334</v>
      </c>
      <c r="G587" s="9">
        <v>11</v>
      </c>
      <c r="H587">
        <v>1</v>
      </c>
      <c r="I587" s="6">
        <v>18.64</v>
      </c>
      <c r="J587" t="s">
        <v>8318</v>
      </c>
      <c r="K587" t="s">
        <v>8361</v>
      </c>
    </row>
    <row r="588" spans="1:11" hidden="1" x14ac:dyDescent="0.2">
      <c r="A588">
        <v>666</v>
      </c>
      <c r="B588">
        <v>0</v>
      </c>
      <c r="C588">
        <v>200000</v>
      </c>
      <c r="D588" s="17">
        <v>30</v>
      </c>
      <c r="E588">
        <v>4</v>
      </c>
      <c r="F588" s="5">
        <v>2</v>
      </c>
      <c r="G588" s="9">
        <v>7</v>
      </c>
      <c r="H588">
        <v>5</v>
      </c>
      <c r="I588" s="6">
        <v>4.0000000000000001E-3</v>
      </c>
      <c r="J588" t="s">
        <v>8318</v>
      </c>
      <c r="K588" t="s">
        <v>8361</v>
      </c>
    </row>
    <row r="589" spans="1:11" hidden="1" x14ac:dyDescent="0.2">
      <c r="A589">
        <v>667</v>
      </c>
      <c r="B589">
        <v>0</v>
      </c>
      <c r="C589">
        <v>50000</v>
      </c>
      <c r="D589" s="17">
        <v>40</v>
      </c>
      <c r="E589">
        <v>28</v>
      </c>
      <c r="F589" s="5">
        <v>178.92857142857142</v>
      </c>
      <c r="G589" s="9">
        <v>9</v>
      </c>
      <c r="H589">
        <v>1</v>
      </c>
      <c r="I589" s="6">
        <v>10.02</v>
      </c>
      <c r="J589" t="s">
        <v>8318</v>
      </c>
      <c r="K589" t="s">
        <v>8361</v>
      </c>
    </row>
    <row r="590" spans="1:11" hidden="1" x14ac:dyDescent="0.2">
      <c r="A590">
        <v>668</v>
      </c>
      <c r="B590">
        <v>0</v>
      </c>
      <c r="C590">
        <v>15000</v>
      </c>
      <c r="D590" s="17">
        <v>45</v>
      </c>
      <c r="E590">
        <v>25</v>
      </c>
      <c r="F590" s="5">
        <v>27.36</v>
      </c>
      <c r="G590" s="9">
        <v>3</v>
      </c>
      <c r="H590">
        <v>5</v>
      </c>
      <c r="I590" s="6">
        <v>4.5600000000000005</v>
      </c>
      <c r="J590" t="s">
        <v>8318</v>
      </c>
      <c r="K590" t="s">
        <v>8361</v>
      </c>
    </row>
    <row r="591" spans="1:11" hidden="1" x14ac:dyDescent="0.2">
      <c r="A591">
        <v>669</v>
      </c>
      <c r="B591">
        <v>0</v>
      </c>
      <c r="C591">
        <v>200000</v>
      </c>
      <c r="D591" s="17">
        <v>30</v>
      </c>
      <c r="E591">
        <v>28</v>
      </c>
      <c r="F591" s="5">
        <v>1536.25</v>
      </c>
      <c r="G591" s="9">
        <v>6</v>
      </c>
      <c r="H591">
        <v>1</v>
      </c>
      <c r="I591" s="6">
        <v>21.5075</v>
      </c>
      <c r="J591" t="s">
        <v>8318</v>
      </c>
      <c r="K591" t="s">
        <v>8361</v>
      </c>
    </row>
    <row r="592" spans="1:11" hidden="1" x14ac:dyDescent="0.2">
      <c r="A592">
        <v>670</v>
      </c>
      <c r="B592">
        <v>0</v>
      </c>
      <c r="C592">
        <v>90000</v>
      </c>
      <c r="D592" s="17">
        <v>33.630555555555553</v>
      </c>
      <c r="E592">
        <v>310</v>
      </c>
      <c r="F592" s="5">
        <v>84.99677419354839</v>
      </c>
      <c r="G592" s="9">
        <v>5</v>
      </c>
      <c r="H592">
        <v>1</v>
      </c>
      <c r="I592" s="6">
        <v>29.276666666666667</v>
      </c>
      <c r="J592" t="s">
        <v>8318</v>
      </c>
      <c r="K592" t="s">
        <v>8361</v>
      </c>
    </row>
    <row r="593" spans="1:11" hidden="1" x14ac:dyDescent="0.2">
      <c r="A593">
        <v>671</v>
      </c>
      <c r="B593">
        <v>0</v>
      </c>
      <c r="C593">
        <v>30000</v>
      </c>
      <c r="D593" s="17">
        <v>33.473935185185184</v>
      </c>
      <c r="E593">
        <v>15</v>
      </c>
      <c r="F593" s="5">
        <v>788.5333333333333</v>
      </c>
      <c r="G593" s="9">
        <v>12</v>
      </c>
      <c r="H593">
        <v>4</v>
      </c>
      <c r="I593" s="6">
        <v>39.426666666666662</v>
      </c>
      <c r="J593" t="s">
        <v>8318</v>
      </c>
      <c r="K593" t="s">
        <v>8361</v>
      </c>
    </row>
    <row r="594" spans="1:11" hidden="1" x14ac:dyDescent="0.2">
      <c r="A594">
        <v>672</v>
      </c>
      <c r="B594">
        <v>0</v>
      </c>
      <c r="C594">
        <v>50000</v>
      </c>
      <c r="D594" s="17">
        <v>30.988148148148152</v>
      </c>
      <c r="E594">
        <v>215</v>
      </c>
      <c r="F594" s="5">
        <v>50.29767441860465</v>
      </c>
      <c r="G594" s="9">
        <v>11</v>
      </c>
      <c r="H594">
        <v>7</v>
      </c>
      <c r="I594" s="6">
        <v>21.628</v>
      </c>
      <c r="J594" t="s">
        <v>8318</v>
      </c>
      <c r="K594" t="s">
        <v>8361</v>
      </c>
    </row>
    <row r="595" spans="1:11" hidden="1" x14ac:dyDescent="0.2">
      <c r="A595">
        <v>673</v>
      </c>
      <c r="B595">
        <v>0</v>
      </c>
      <c r="C595">
        <v>100000</v>
      </c>
      <c r="D595" s="17">
        <v>45</v>
      </c>
      <c r="E595">
        <v>3</v>
      </c>
      <c r="F595" s="5">
        <v>68.333333333333329</v>
      </c>
      <c r="G595" s="9">
        <v>7</v>
      </c>
      <c r="H595">
        <v>5</v>
      </c>
      <c r="I595" s="6">
        <v>0.20500000000000002</v>
      </c>
      <c r="J595" t="s">
        <v>8318</v>
      </c>
      <c r="K595" t="s">
        <v>8361</v>
      </c>
    </row>
    <row r="596" spans="1:11" hidden="1" x14ac:dyDescent="0.2">
      <c r="A596">
        <v>674</v>
      </c>
      <c r="B596">
        <v>0</v>
      </c>
      <c r="C596">
        <v>50000</v>
      </c>
      <c r="D596" s="17">
        <v>60</v>
      </c>
      <c r="E596">
        <v>2</v>
      </c>
      <c r="F596" s="5">
        <v>7.5</v>
      </c>
      <c r="G596" s="9">
        <v>6</v>
      </c>
      <c r="H596">
        <v>4</v>
      </c>
      <c r="I596" s="6">
        <v>0.03</v>
      </c>
      <c r="J596" t="s">
        <v>8318</v>
      </c>
      <c r="K596" t="s">
        <v>8361</v>
      </c>
    </row>
    <row r="597" spans="1:11" hidden="1" x14ac:dyDescent="0.2">
      <c r="A597">
        <v>675</v>
      </c>
      <c r="B597">
        <v>0</v>
      </c>
      <c r="C597">
        <v>6000</v>
      </c>
      <c r="D597" s="17">
        <v>29.360370370370372</v>
      </c>
      <c r="E597">
        <v>26</v>
      </c>
      <c r="F597" s="5">
        <v>34.269230769230766</v>
      </c>
      <c r="G597" s="9">
        <v>12</v>
      </c>
      <c r="H597">
        <v>2</v>
      </c>
      <c r="I597" s="6">
        <v>14.85</v>
      </c>
      <c r="J597" t="s">
        <v>8318</v>
      </c>
      <c r="K597" t="s">
        <v>8361</v>
      </c>
    </row>
    <row r="598" spans="1:11" hidden="1" x14ac:dyDescent="0.2">
      <c r="A598">
        <v>676</v>
      </c>
      <c r="B598">
        <v>0</v>
      </c>
      <c r="C598">
        <v>100000</v>
      </c>
      <c r="D598" s="17">
        <v>30</v>
      </c>
      <c r="E598">
        <v>24</v>
      </c>
      <c r="F598" s="5">
        <v>61.291666666666664</v>
      </c>
      <c r="G598" s="9">
        <v>1</v>
      </c>
      <c r="H598">
        <v>4</v>
      </c>
      <c r="I598" s="6">
        <v>1.4710000000000001</v>
      </c>
      <c r="J598" t="s">
        <v>8318</v>
      </c>
      <c r="K598" t="s">
        <v>8361</v>
      </c>
    </row>
    <row r="599" spans="1:11" hidden="1" x14ac:dyDescent="0.2">
      <c r="A599">
        <v>677</v>
      </c>
      <c r="B599">
        <v>0</v>
      </c>
      <c r="C599">
        <v>50000</v>
      </c>
      <c r="D599" s="17">
        <v>45</v>
      </c>
      <c r="E599">
        <v>96</v>
      </c>
      <c r="F599" s="5">
        <v>133.25</v>
      </c>
      <c r="G599" s="9">
        <v>5</v>
      </c>
      <c r="H599">
        <v>6</v>
      </c>
      <c r="I599" s="6">
        <v>25.584</v>
      </c>
      <c r="J599" t="s">
        <v>8318</v>
      </c>
      <c r="K599" t="s">
        <v>8361</v>
      </c>
    </row>
    <row r="600" spans="1:11" hidden="1" x14ac:dyDescent="0.2">
      <c r="A600">
        <v>678</v>
      </c>
      <c r="B600">
        <v>0</v>
      </c>
      <c r="C600">
        <v>29000</v>
      </c>
      <c r="D600" s="17">
        <v>30</v>
      </c>
      <c r="E600">
        <v>17</v>
      </c>
      <c r="F600" s="5">
        <v>65.17647058823529</v>
      </c>
      <c r="G600" s="9">
        <v>4</v>
      </c>
      <c r="H600">
        <v>4</v>
      </c>
      <c r="I600" s="6">
        <v>3.8206896551724134</v>
      </c>
      <c r="J600" t="s">
        <v>8318</v>
      </c>
      <c r="K600" t="s">
        <v>8361</v>
      </c>
    </row>
    <row r="601" spans="1:11" hidden="1" x14ac:dyDescent="0.2">
      <c r="A601">
        <v>679</v>
      </c>
      <c r="B601">
        <v>0</v>
      </c>
      <c r="C601">
        <v>57000</v>
      </c>
      <c r="D601" s="17">
        <v>60</v>
      </c>
      <c r="E601">
        <v>94</v>
      </c>
      <c r="F601" s="5">
        <v>93.90425531914893</v>
      </c>
      <c r="G601" s="9">
        <v>7</v>
      </c>
      <c r="H601">
        <v>2</v>
      </c>
      <c r="I601" s="6">
        <v>15.485964912280703</v>
      </c>
      <c r="J601" t="s">
        <v>8318</v>
      </c>
      <c r="K601" t="s">
        <v>8361</v>
      </c>
    </row>
    <row r="602" spans="1:11" hidden="1" x14ac:dyDescent="0.2">
      <c r="A602">
        <v>680</v>
      </c>
      <c r="B602">
        <v>0</v>
      </c>
      <c r="C602">
        <v>75000</v>
      </c>
      <c r="D602" s="17">
        <v>35</v>
      </c>
      <c r="E602">
        <v>129</v>
      </c>
      <c r="F602" s="5">
        <v>150.65116279069767</v>
      </c>
      <c r="G602" s="9">
        <v>8</v>
      </c>
      <c r="H602">
        <v>3</v>
      </c>
      <c r="I602" s="6">
        <v>25.912000000000003</v>
      </c>
      <c r="J602" t="s">
        <v>8318</v>
      </c>
      <c r="K602" t="s">
        <v>8361</v>
      </c>
    </row>
    <row r="603" spans="1:11" hidden="1" x14ac:dyDescent="0.2">
      <c r="A603">
        <v>681</v>
      </c>
      <c r="B603">
        <v>0</v>
      </c>
      <c r="C603">
        <v>2500</v>
      </c>
      <c r="D603" s="17">
        <v>30</v>
      </c>
      <c r="E603">
        <v>1</v>
      </c>
      <c r="F603" s="5">
        <v>1</v>
      </c>
      <c r="G603" s="9">
        <v>9</v>
      </c>
      <c r="H603">
        <v>1</v>
      </c>
      <c r="I603" s="6">
        <v>0.04</v>
      </c>
      <c r="J603" t="s">
        <v>8318</v>
      </c>
      <c r="K603" t="s">
        <v>8361</v>
      </c>
    </row>
    <row r="604" spans="1:11" hidden="1" x14ac:dyDescent="0.2">
      <c r="A604">
        <v>682</v>
      </c>
      <c r="B604">
        <v>0</v>
      </c>
      <c r="C604">
        <v>50000</v>
      </c>
      <c r="D604" s="17">
        <v>29.958333333333332</v>
      </c>
      <c r="E604">
        <v>4</v>
      </c>
      <c r="F604" s="5">
        <v>13.25</v>
      </c>
      <c r="G604" s="9">
        <v>2</v>
      </c>
      <c r="H604">
        <v>7</v>
      </c>
      <c r="I604" s="6">
        <v>0.106</v>
      </c>
      <c r="J604" t="s">
        <v>8318</v>
      </c>
      <c r="K604" t="s">
        <v>8361</v>
      </c>
    </row>
    <row r="605" spans="1:11" hidden="1" x14ac:dyDescent="0.2">
      <c r="A605">
        <v>683</v>
      </c>
      <c r="B605">
        <v>0</v>
      </c>
      <c r="C605">
        <v>35000</v>
      </c>
      <c r="D605" s="17">
        <v>40</v>
      </c>
      <c r="E605">
        <v>3</v>
      </c>
      <c r="F605" s="5">
        <v>99.333333333333329</v>
      </c>
      <c r="G605" s="9">
        <v>9</v>
      </c>
      <c r="H605">
        <v>3</v>
      </c>
      <c r="I605" s="6">
        <v>0.85142857142857142</v>
      </c>
      <c r="J605" t="s">
        <v>8318</v>
      </c>
      <c r="K605" t="s">
        <v>8361</v>
      </c>
    </row>
    <row r="606" spans="1:11" hidden="1" x14ac:dyDescent="0.2">
      <c r="A606">
        <v>684</v>
      </c>
      <c r="B606">
        <v>0</v>
      </c>
      <c r="C606">
        <v>320000</v>
      </c>
      <c r="D606" s="17">
        <v>35.651724537037033</v>
      </c>
      <c r="E606">
        <v>135</v>
      </c>
      <c r="F606" s="5">
        <v>177.39259259259259</v>
      </c>
      <c r="G606" s="9">
        <v>6</v>
      </c>
      <c r="H606">
        <v>4</v>
      </c>
      <c r="I606" s="6">
        <v>7.4837500000000006</v>
      </c>
      <c r="J606" t="s">
        <v>8318</v>
      </c>
      <c r="K606" t="s">
        <v>8361</v>
      </c>
    </row>
    <row r="607" spans="1:11" hidden="1" x14ac:dyDescent="0.2">
      <c r="A607">
        <v>685</v>
      </c>
      <c r="B607">
        <v>0</v>
      </c>
      <c r="C607">
        <v>2000</v>
      </c>
      <c r="D607" s="17">
        <v>45</v>
      </c>
      <c r="E607">
        <v>10</v>
      </c>
      <c r="F607" s="5">
        <v>55.3</v>
      </c>
      <c r="G607" s="9">
        <v>11</v>
      </c>
      <c r="H607">
        <v>5</v>
      </c>
      <c r="I607" s="6">
        <v>27.650000000000002</v>
      </c>
      <c r="J607" t="s">
        <v>8318</v>
      </c>
      <c r="K607" t="s">
        <v>8361</v>
      </c>
    </row>
    <row r="608" spans="1:11" hidden="1" x14ac:dyDescent="0.2">
      <c r="A608">
        <v>686</v>
      </c>
      <c r="B608">
        <v>0</v>
      </c>
      <c r="C608">
        <v>500000</v>
      </c>
      <c r="D608" s="17">
        <v>30</v>
      </c>
      <c r="E608">
        <v>0</v>
      </c>
      <c r="F608" s="5">
        <v>0</v>
      </c>
      <c r="G608" s="9">
        <v>7</v>
      </c>
      <c r="H608">
        <v>6</v>
      </c>
      <c r="I608" s="6">
        <v>0</v>
      </c>
      <c r="J608" t="s">
        <v>8318</v>
      </c>
      <c r="K608" t="s">
        <v>8361</v>
      </c>
    </row>
    <row r="609" spans="1:11" hidden="1" x14ac:dyDescent="0.2">
      <c r="A609">
        <v>687</v>
      </c>
      <c r="B609">
        <v>0</v>
      </c>
      <c r="C609">
        <v>100000</v>
      </c>
      <c r="D609" s="17">
        <v>60</v>
      </c>
      <c r="E609">
        <v>6</v>
      </c>
      <c r="F609" s="5">
        <v>591.66666666666663</v>
      </c>
      <c r="G609" s="9">
        <v>12</v>
      </c>
      <c r="H609">
        <v>3</v>
      </c>
      <c r="I609" s="6">
        <v>3.55</v>
      </c>
      <c r="J609" t="s">
        <v>8318</v>
      </c>
      <c r="K609" t="s">
        <v>8361</v>
      </c>
    </row>
    <row r="610" spans="1:11" hidden="1" x14ac:dyDescent="0.2">
      <c r="A610">
        <v>688</v>
      </c>
      <c r="B610">
        <v>0</v>
      </c>
      <c r="C610">
        <v>20000</v>
      </c>
      <c r="D610" s="17">
        <v>30</v>
      </c>
      <c r="E610">
        <v>36</v>
      </c>
      <c r="F610" s="5">
        <v>405.5</v>
      </c>
      <c r="G610" s="9">
        <v>9</v>
      </c>
      <c r="H610">
        <v>1</v>
      </c>
      <c r="I610" s="6">
        <v>72.989999999999995</v>
      </c>
      <c r="J610" t="s">
        <v>8318</v>
      </c>
      <c r="K610" t="s">
        <v>8361</v>
      </c>
    </row>
    <row r="611" spans="1:11" hidden="1" x14ac:dyDescent="0.2">
      <c r="A611">
        <v>689</v>
      </c>
      <c r="B611">
        <v>0</v>
      </c>
      <c r="C611">
        <v>200000</v>
      </c>
      <c r="D611" s="17">
        <v>36.539849537037036</v>
      </c>
      <c r="E611">
        <v>336</v>
      </c>
      <c r="F611" s="5">
        <v>343.14732142857144</v>
      </c>
      <c r="G611" s="9">
        <v>11</v>
      </c>
      <c r="H611">
        <v>2</v>
      </c>
      <c r="I611" s="6">
        <v>57.648750000000007</v>
      </c>
      <c r="J611" t="s">
        <v>8318</v>
      </c>
      <c r="K611" t="s">
        <v>8361</v>
      </c>
    </row>
    <row r="612" spans="1:11" hidden="1" x14ac:dyDescent="0.2">
      <c r="A612">
        <v>690</v>
      </c>
      <c r="B612">
        <v>0</v>
      </c>
      <c r="C612">
        <v>20000</v>
      </c>
      <c r="D612" s="17">
        <v>42.615266203703705</v>
      </c>
      <c r="E612">
        <v>34</v>
      </c>
      <c r="F612" s="5">
        <v>72.588235294117652</v>
      </c>
      <c r="G612" s="9">
        <v>7</v>
      </c>
      <c r="H612">
        <v>4</v>
      </c>
      <c r="I612" s="6">
        <v>12.34</v>
      </c>
      <c r="J612" t="s">
        <v>8318</v>
      </c>
      <c r="K612" t="s">
        <v>8361</v>
      </c>
    </row>
    <row r="613" spans="1:11" hidden="1" x14ac:dyDescent="0.2">
      <c r="A613">
        <v>691</v>
      </c>
      <c r="B613">
        <v>0</v>
      </c>
      <c r="C613">
        <v>50000</v>
      </c>
      <c r="D613" s="17">
        <v>28</v>
      </c>
      <c r="E613">
        <v>10</v>
      </c>
      <c r="F613" s="5">
        <v>26</v>
      </c>
      <c r="G613" s="9">
        <v>6</v>
      </c>
      <c r="H613">
        <v>2</v>
      </c>
      <c r="I613" s="6">
        <v>0.52</v>
      </c>
      <c r="J613" t="s">
        <v>8318</v>
      </c>
      <c r="K613" t="s">
        <v>8361</v>
      </c>
    </row>
    <row r="614" spans="1:11" hidden="1" x14ac:dyDescent="0.2">
      <c r="A614">
        <v>692</v>
      </c>
      <c r="B614">
        <v>0</v>
      </c>
      <c r="C614">
        <v>20000</v>
      </c>
      <c r="D614" s="17">
        <v>30</v>
      </c>
      <c r="E614">
        <v>201</v>
      </c>
      <c r="F614" s="5">
        <v>6.4975124378109452</v>
      </c>
      <c r="G614" s="9">
        <v>11</v>
      </c>
      <c r="H614">
        <v>2</v>
      </c>
      <c r="I614" s="6">
        <v>6.5299999999999994</v>
      </c>
      <c r="J614" t="s">
        <v>8318</v>
      </c>
      <c r="K614" t="s">
        <v>8361</v>
      </c>
    </row>
    <row r="615" spans="1:11" hidden="1" x14ac:dyDescent="0.2">
      <c r="A615">
        <v>693</v>
      </c>
      <c r="B615">
        <v>0</v>
      </c>
      <c r="C615">
        <v>100000</v>
      </c>
      <c r="D615" s="17">
        <v>30</v>
      </c>
      <c r="E615">
        <v>296</v>
      </c>
      <c r="F615" s="5">
        <v>119.38513513513513</v>
      </c>
      <c r="G615" s="9">
        <v>3</v>
      </c>
      <c r="H615">
        <v>2</v>
      </c>
      <c r="I615" s="6">
        <v>35.338000000000001</v>
      </c>
      <c r="J615" t="s">
        <v>8318</v>
      </c>
      <c r="K615" t="s">
        <v>8361</v>
      </c>
    </row>
    <row r="616" spans="1:11" hidden="1" x14ac:dyDescent="0.2">
      <c r="A616">
        <v>694</v>
      </c>
      <c r="B616">
        <v>0</v>
      </c>
      <c r="C616">
        <v>150000</v>
      </c>
      <c r="D616" s="17">
        <v>30</v>
      </c>
      <c r="E616">
        <v>7</v>
      </c>
      <c r="F616" s="5">
        <v>84.285714285714292</v>
      </c>
      <c r="G616" s="9">
        <v>1</v>
      </c>
      <c r="H616">
        <v>1</v>
      </c>
      <c r="I616" s="6">
        <v>0.39333333333333331</v>
      </c>
      <c r="J616" t="s">
        <v>8318</v>
      </c>
      <c r="K616" t="s">
        <v>8361</v>
      </c>
    </row>
    <row r="617" spans="1:11" hidden="1" x14ac:dyDescent="0.2">
      <c r="A617">
        <v>695</v>
      </c>
      <c r="B617">
        <v>0</v>
      </c>
      <c r="C617">
        <v>60000</v>
      </c>
      <c r="D617" s="17">
        <v>30</v>
      </c>
      <c r="E617">
        <v>7</v>
      </c>
      <c r="F617" s="5">
        <v>90.857142857142861</v>
      </c>
      <c r="G617" s="9">
        <v>10</v>
      </c>
      <c r="H617">
        <v>3</v>
      </c>
      <c r="I617" s="6">
        <v>1.06</v>
      </c>
      <c r="J617" t="s">
        <v>8318</v>
      </c>
      <c r="K617" t="s">
        <v>8361</v>
      </c>
    </row>
    <row r="618" spans="1:11" hidden="1" x14ac:dyDescent="0.2">
      <c r="A618">
        <v>696</v>
      </c>
      <c r="B618">
        <v>0</v>
      </c>
      <c r="C618">
        <v>175000</v>
      </c>
      <c r="D618" s="17">
        <v>30</v>
      </c>
      <c r="E618">
        <v>1</v>
      </c>
      <c r="F618" s="5">
        <v>1</v>
      </c>
      <c r="G618" s="9">
        <v>6</v>
      </c>
      <c r="H618">
        <v>3</v>
      </c>
      <c r="I618" s="6">
        <v>5.7142857142857147E-4</v>
      </c>
      <c r="J618" t="s">
        <v>8318</v>
      </c>
      <c r="K618" t="s">
        <v>8361</v>
      </c>
    </row>
    <row r="619" spans="1:11" hidden="1" x14ac:dyDescent="0.2">
      <c r="A619">
        <v>697</v>
      </c>
      <c r="B619">
        <v>0</v>
      </c>
      <c r="C619">
        <v>5000</v>
      </c>
      <c r="D619" s="17">
        <v>15</v>
      </c>
      <c r="E619">
        <v>114</v>
      </c>
      <c r="F619" s="5">
        <v>20.342105263157894</v>
      </c>
      <c r="G619" s="9">
        <v>1</v>
      </c>
      <c r="H619">
        <v>2</v>
      </c>
      <c r="I619" s="6">
        <v>46.379999999999995</v>
      </c>
      <c r="J619" t="s">
        <v>8318</v>
      </c>
      <c r="K619" t="s">
        <v>8361</v>
      </c>
    </row>
    <row r="620" spans="1:11" hidden="1" x14ac:dyDescent="0.2">
      <c r="A620">
        <v>698</v>
      </c>
      <c r="B620">
        <v>0</v>
      </c>
      <c r="C620">
        <v>100000</v>
      </c>
      <c r="D620" s="17">
        <v>33.152256944444446</v>
      </c>
      <c r="E620">
        <v>29</v>
      </c>
      <c r="F620" s="5">
        <v>530.68965517241384</v>
      </c>
      <c r="G620" s="9">
        <v>8</v>
      </c>
      <c r="H620">
        <v>5</v>
      </c>
      <c r="I620" s="6">
        <v>15.39</v>
      </c>
      <c r="J620" t="s">
        <v>8318</v>
      </c>
      <c r="K620" t="s">
        <v>8361</v>
      </c>
    </row>
    <row r="621" spans="1:11" hidden="1" x14ac:dyDescent="0.2">
      <c r="A621">
        <v>699</v>
      </c>
      <c r="B621">
        <v>0</v>
      </c>
      <c r="C621">
        <v>130000</v>
      </c>
      <c r="D621" s="17">
        <v>37.181157407407404</v>
      </c>
      <c r="E621">
        <v>890</v>
      </c>
      <c r="F621" s="5">
        <v>120.39184269662923</v>
      </c>
      <c r="G621" s="9">
        <v>10</v>
      </c>
      <c r="H621">
        <v>3</v>
      </c>
      <c r="I621" s="6">
        <v>82.422107692307705</v>
      </c>
      <c r="J621" t="s">
        <v>8318</v>
      </c>
      <c r="K621" t="s">
        <v>8361</v>
      </c>
    </row>
    <row r="622" spans="1:11" hidden="1" x14ac:dyDescent="0.2">
      <c r="A622">
        <v>700</v>
      </c>
      <c r="B622">
        <v>0</v>
      </c>
      <c r="C622">
        <v>15000</v>
      </c>
      <c r="D622" s="17">
        <v>30</v>
      </c>
      <c r="E622">
        <v>31</v>
      </c>
      <c r="F622" s="5">
        <v>13</v>
      </c>
      <c r="G622" s="9">
        <v>12</v>
      </c>
      <c r="H622">
        <v>7</v>
      </c>
      <c r="I622" s="6">
        <v>2.6866666666666665</v>
      </c>
      <c r="J622" t="s">
        <v>8318</v>
      </c>
      <c r="K622" t="s">
        <v>8361</v>
      </c>
    </row>
    <row r="623" spans="1:11" hidden="1" x14ac:dyDescent="0.2">
      <c r="A623">
        <v>701</v>
      </c>
      <c r="B623">
        <v>0</v>
      </c>
      <c r="C623">
        <v>23000</v>
      </c>
      <c r="D623" s="17">
        <v>30</v>
      </c>
      <c r="E623">
        <v>21</v>
      </c>
      <c r="F623" s="5">
        <v>291.33333333333331</v>
      </c>
      <c r="G623" s="9">
        <v>6</v>
      </c>
      <c r="H623">
        <v>1</v>
      </c>
      <c r="I623" s="6">
        <v>26.6</v>
      </c>
      <c r="J623" t="s">
        <v>8318</v>
      </c>
      <c r="K623" t="s">
        <v>8361</v>
      </c>
    </row>
    <row r="624" spans="1:11" hidden="1" x14ac:dyDescent="0.2">
      <c r="A624">
        <v>702</v>
      </c>
      <c r="B624">
        <v>0</v>
      </c>
      <c r="C624">
        <v>15000</v>
      </c>
      <c r="D624" s="17">
        <v>30.041666666666668</v>
      </c>
      <c r="E624">
        <v>37</v>
      </c>
      <c r="F624" s="5">
        <v>124.9191891891892</v>
      </c>
      <c r="G624" s="9">
        <v>10</v>
      </c>
      <c r="H624">
        <v>2</v>
      </c>
      <c r="I624" s="6">
        <v>30.813400000000001</v>
      </c>
      <c r="J624" t="s">
        <v>8318</v>
      </c>
      <c r="K624" t="s">
        <v>8361</v>
      </c>
    </row>
    <row r="625" spans="1:11" hidden="1" x14ac:dyDescent="0.2">
      <c r="A625">
        <v>703</v>
      </c>
      <c r="B625">
        <v>0</v>
      </c>
      <c r="C625">
        <v>15000</v>
      </c>
      <c r="D625" s="17">
        <v>55.029756944444451</v>
      </c>
      <c r="E625">
        <v>7</v>
      </c>
      <c r="F625" s="5">
        <v>119.57142857142857</v>
      </c>
      <c r="G625" s="9">
        <v>12</v>
      </c>
      <c r="H625">
        <v>3</v>
      </c>
      <c r="I625" s="6">
        <v>5.58</v>
      </c>
      <c r="J625" t="s">
        <v>8318</v>
      </c>
      <c r="K625" t="s">
        <v>8361</v>
      </c>
    </row>
    <row r="626" spans="1:11" hidden="1" x14ac:dyDescent="0.2">
      <c r="A626">
        <v>704</v>
      </c>
      <c r="B626">
        <v>0</v>
      </c>
      <c r="C626">
        <v>55000</v>
      </c>
      <c r="D626" s="17">
        <v>60</v>
      </c>
      <c r="E626">
        <v>4</v>
      </c>
      <c r="F626" s="5">
        <v>120.25</v>
      </c>
      <c r="G626" s="9">
        <v>12</v>
      </c>
      <c r="H626">
        <v>3</v>
      </c>
      <c r="I626" s="6">
        <v>0.87454545454545463</v>
      </c>
      <c r="J626" t="s">
        <v>8318</v>
      </c>
      <c r="K626" t="s">
        <v>8361</v>
      </c>
    </row>
    <row r="627" spans="1:11" hidden="1" x14ac:dyDescent="0.2">
      <c r="A627">
        <v>705</v>
      </c>
      <c r="B627">
        <v>0</v>
      </c>
      <c r="C627">
        <v>100000</v>
      </c>
      <c r="D627" s="17">
        <v>30</v>
      </c>
      <c r="E627">
        <v>5</v>
      </c>
      <c r="F627" s="5">
        <v>195.4</v>
      </c>
      <c r="G627" s="9">
        <v>12</v>
      </c>
      <c r="H627">
        <v>4</v>
      </c>
      <c r="I627" s="6">
        <v>0.97699999999999987</v>
      </c>
      <c r="J627" t="s">
        <v>8318</v>
      </c>
      <c r="K627" t="s">
        <v>8361</v>
      </c>
    </row>
    <row r="628" spans="1:11" hidden="1" x14ac:dyDescent="0.2">
      <c r="A628">
        <v>706</v>
      </c>
      <c r="B628">
        <v>0</v>
      </c>
      <c r="C628">
        <v>100000</v>
      </c>
      <c r="D628" s="17">
        <v>41.781909722222217</v>
      </c>
      <c r="E628">
        <v>0</v>
      </c>
      <c r="F628" s="5">
        <v>0</v>
      </c>
      <c r="G628" s="9">
        <v>11</v>
      </c>
      <c r="H628">
        <v>3</v>
      </c>
      <c r="I628" s="6">
        <v>0</v>
      </c>
      <c r="J628" t="s">
        <v>8318</v>
      </c>
      <c r="K628" t="s">
        <v>8361</v>
      </c>
    </row>
    <row r="629" spans="1:11" hidden="1" x14ac:dyDescent="0.2">
      <c r="A629">
        <v>707</v>
      </c>
      <c r="B629">
        <v>0</v>
      </c>
      <c r="C629">
        <v>68000</v>
      </c>
      <c r="D629" s="17">
        <v>40</v>
      </c>
      <c r="E629">
        <v>456</v>
      </c>
      <c r="F629" s="5">
        <v>117.69868421052631</v>
      </c>
      <c r="G629" s="9">
        <v>11</v>
      </c>
      <c r="H629">
        <v>2</v>
      </c>
      <c r="I629" s="6">
        <v>78.927352941176466</v>
      </c>
      <c r="J629" t="s">
        <v>8318</v>
      </c>
      <c r="K629" t="s">
        <v>8361</v>
      </c>
    </row>
    <row r="630" spans="1:11" hidden="1" x14ac:dyDescent="0.2">
      <c r="A630">
        <v>708</v>
      </c>
      <c r="B630">
        <v>0</v>
      </c>
      <c r="C630">
        <v>40000</v>
      </c>
      <c r="D630" s="17">
        <v>60</v>
      </c>
      <c r="E630">
        <v>369</v>
      </c>
      <c r="F630" s="5">
        <v>23.948509485094849</v>
      </c>
      <c r="G630" s="9">
        <v>7</v>
      </c>
      <c r="H630">
        <v>2</v>
      </c>
      <c r="I630" s="6">
        <v>22.092500000000001</v>
      </c>
      <c r="J630" t="s">
        <v>8318</v>
      </c>
      <c r="K630" t="s">
        <v>8361</v>
      </c>
    </row>
    <row r="631" spans="1:11" hidden="1" x14ac:dyDescent="0.2">
      <c r="A631">
        <v>709</v>
      </c>
      <c r="B631">
        <v>0</v>
      </c>
      <c r="C631">
        <v>15000</v>
      </c>
      <c r="D631" s="17">
        <v>30</v>
      </c>
      <c r="E631">
        <v>2</v>
      </c>
      <c r="F631" s="5">
        <v>30.5</v>
      </c>
      <c r="G631" s="9">
        <v>11</v>
      </c>
      <c r="H631">
        <v>2</v>
      </c>
      <c r="I631" s="6">
        <v>0.40666666666666662</v>
      </c>
      <c r="J631" t="s">
        <v>8318</v>
      </c>
      <c r="K631" t="s">
        <v>8361</v>
      </c>
    </row>
    <row r="632" spans="1:11" hidden="1" x14ac:dyDescent="0.2">
      <c r="A632">
        <v>710</v>
      </c>
      <c r="B632">
        <v>0</v>
      </c>
      <c r="C632">
        <v>1200</v>
      </c>
      <c r="D632" s="17">
        <v>33.045578703703704</v>
      </c>
      <c r="E632">
        <v>0</v>
      </c>
      <c r="F632" s="5">
        <v>0</v>
      </c>
      <c r="G632" s="9">
        <v>7</v>
      </c>
      <c r="H632">
        <v>4</v>
      </c>
      <c r="I632" s="6">
        <v>0</v>
      </c>
      <c r="J632" t="s">
        <v>8318</v>
      </c>
      <c r="K632" t="s">
        <v>8361</v>
      </c>
    </row>
    <row r="633" spans="1:11" hidden="1" x14ac:dyDescent="0.2">
      <c r="A633">
        <v>711</v>
      </c>
      <c r="B633">
        <v>0</v>
      </c>
      <c r="C633">
        <v>100000</v>
      </c>
      <c r="D633" s="17">
        <v>40.041666666666664</v>
      </c>
      <c r="E633">
        <v>338</v>
      </c>
      <c r="F633" s="5">
        <v>99.973372781065095</v>
      </c>
      <c r="G633" s="9">
        <v>11</v>
      </c>
      <c r="H633">
        <v>5</v>
      </c>
      <c r="I633" s="6">
        <v>33.790999999999997</v>
      </c>
      <c r="J633" t="s">
        <v>8318</v>
      </c>
      <c r="K633" t="s">
        <v>8361</v>
      </c>
    </row>
    <row r="634" spans="1:11" hidden="1" x14ac:dyDescent="0.2">
      <c r="A634">
        <v>712</v>
      </c>
      <c r="B634">
        <v>0</v>
      </c>
      <c r="C634">
        <v>48500</v>
      </c>
      <c r="D634" s="17">
        <v>30</v>
      </c>
      <c r="E634">
        <v>4</v>
      </c>
      <c r="F634" s="5">
        <v>26.25</v>
      </c>
      <c r="G634" s="9">
        <v>1</v>
      </c>
      <c r="H634">
        <v>5</v>
      </c>
      <c r="I634" s="6">
        <v>0.21649484536082475</v>
      </c>
      <c r="J634" t="s">
        <v>8318</v>
      </c>
      <c r="K634" t="s">
        <v>8361</v>
      </c>
    </row>
    <row r="635" spans="1:11" hidden="1" x14ac:dyDescent="0.2">
      <c r="A635">
        <v>713</v>
      </c>
      <c r="B635">
        <v>0</v>
      </c>
      <c r="C635">
        <v>25000</v>
      </c>
      <c r="D635" s="17">
        <v>30</v>
      </c>
      <c r="E635">
        <v>1</v>
      </c>
      <c r="F635" s="5">
        <v>199</v>
      </c>
      <c r="G635" s="9">
        <v>5</v>
      </c>
      <c r="H635">
        <v>5</v>
      </c>
      <c r="I635" s="6">
        <v>0.79600000000000004</v>
      </c>
      <c r="J635" t="s">
        <v>8318</v>
      </c>
      <c r="K635" t="s">
        <v>8361</v>
      </c>
    </row>
    <row r="636" spans="1:11" hidden="1" x14ac:dyDescent="0.2">
      <c r="A636">
        <v>714</v>
      </c>
      <c r="B636">
        <v>0</v>
      </c>
      <c r="C636">
        <v>15000</v>
      </c>
      <c r="D636" s="17">
        <v>60</v>
      </c>
      <c r="E636">
        <v>28</v>
      </c>
      <c r="F636" s="5">
        <v>80.321428571428569</v>
      </c>
      <c r="G636" s="9">
        <v>12</v>
      </c>
      <c r="H636">
        <v>5</v>
      </c>
      <c r="I636" s="6">
        <v>14.993333333333334</v>
      </c>
      <c r="J636" t="s">
        <v>8318</v>
      </c>
      <c r="K636" t="s">
        <v>8361</v>
      </c>
    </row>
    <row r="637" spans="1:11" hidden="1" x14ac:dyDescent="0.2">
      <c r="A637">
        <v>715</v>
      </c>
      <c r="B637">
        <v>0</v>
      </c>
      <c r="C637">
        <v>27500</v>
      </c>
      <c r="D637" s="17">
        <v>40.041666666666664</v>
      </c>
      <c r="E637">
        <v>12</v>
      </c>
      <c r="F637" s="5">
        <v>115.75</v>
      </c>
      <c r="G637" s="9">
        <v>9</v>
      </c>
      <c r="H637">
        <v>5</v>
      </c>
      <c r="I637" s="6">
        <v>5.0509090909090908</v>
      </c>
      <c r="J637" t="s">
        <v>8318</v>
      </c>
      <c r="K637" t="s">
        <v>8361</v>
      </c>
    </row>
    <row r="638" spans="1:11" hidden="1" x14ac:dyDescent="0.2">
      <c r="A638">
        <v>716</v>
      </c>
      <c r="B638">
        <v>0</v>
      </c>
      <c r="C638">
        <v>7000</v>
      </c>
      <c r="D638" s="17">
        <v>33.341354166666669</v>
      </c>
      <c r="E638">
        <v>16</v>
      </c>
      <c r="F638" s="5">
        <v>44.6875</v>
      </c>
      <c r="G638" s="9">
        <v>10</v>
      </c>
      <c r="H638">
        <v>2</v>
      </c>
      <c r="I638" s="6">
        <v>10.214285714285715</v>
      </c>
      <c r="J638" t="s">
        <v>8318</v>
      </c>
      <c r="K638" t="s">
        <v>8361</v>
      </c>
    </row>
    <row r="639" spans="1:11" hidden="1" x14ac:dyDescent="0.2">
      <c r="A639">
        <v>717</v>
      </c>
      <c r="B639">
        <v>0</v>
      </c>
      <c r="C639">
        <v>100000</v>
      </c>
      <c r="D639" s="17">
        <v>30</v>
      </c>
      <c r="E639">
        <v>4</v>
      </c>
      <c r="F639" s="5">
        <v>76.25</v>
      </c>
      <c r="G639" s="9">
        <v>8</v>
      </c>
      <c r="H639">
        <v>3</v>
      </c>
      <c r="I639" s="6">
        <v>0.30499999999999999</v>
      </c>
      <c r="J639" t="s">
        <v>8318</v>
      </c>
      <c r="K639" t="s">
        <v>8361</v>
      </c>
    </row>
    <row r="640" spans="1:11" hidden="1" x14ac:dyDescent="0.2">
      <c r="A640">
        <v>718</v>
      </c>
      <c r="B640">
        <v>0</v>
      </c>
      <c r="C640">
        <v>12000</v>
      </c>
      <c r="D640" s="17">
        <v>31.403854166666665</v>
      </c>
      <c r="E640">
        <v>4</v>
      </c>
      <c r="F640" s="5">
        <v>22.5</v>
      </c>
      <c r="G640" s="9">
        <v>1</v>
      </c>
      <c r="H640">
        <v>2</v>
      </c>
      <c r="I640" s="6">
        <v>0.75</v>
      </c>
      <c r="J640" t="s">
        <v>8318</v>
      </c>
      <c r="K640" t="s">
        <v>8361</v>
      </c>
    </row>
    <row r="641" spans="1:11" hidden="1" x14ac:dyDescent="0.2">
      <c r="A641">
        <v>719</v>
      </c>
      <c r="B641">
        <v>0</v>
      </c>
      <c r="C641">
        <v>15000</v>
      </c>
      <c r="D641" s="17">
        <v>14</v>
      </c>
      <c r="E641">
        <v>10</v>
      </c>
      <c r="F641" s="5">
        <v>19.399999999999999</v>
      </c>
      <c r="G641" s="9">
        <v>2</v>
      </c>
      <c r="H641">
        <v>1</v>
      </c>
      <c r="I641" s="6">
        <v>1.2933333333333332</v>
      </c>
      <c r="J641" t="s">
        <v>8318</v>
      </c>
      <c r="K641" t="s">
        <v>8361</v>
      </c>
    </row>
    <row r="642" spans="1:11" hidden="1" x14ac:dyDescent="0.2">
      <c r="A642">
        <v>720</v>
      </c>
      <c r="B642">
        <v>1</v>
      </c>
      <c r="C642">
        <v>1900</v>
      </c>
      <c r="D642" s="17">
        <v>28</v>
      </c>
      <c r="E642">
        <v>41</v>
      </c>
      <c r="F642" s="5">
        <v>66.707317073170728</v>
      </c>
      <c r="G642" s="9">
        <v>1</v>
      </c>
      <c r="H642">
        <v>7</v>
      </c>
      <c r="I642" s="6">
        <v>143.94736842105263</v>
      </c>
      <c r="J642" t="s">
        <v>8317</v>
      </c>
      <c r="K642" t="s">
        <v>8343</v>
      </c>
    </row>
    <row r="643" spans="1:11" hidden="1" x14ac:dyDescent="0.2">
      <c r="A643">
        <v>721</v>
      </c>
      <c r="B643">
        <v>1</v>
      </c>
      <c r="C643">
        <v>8200</v>
      </c>
      <c r="D643" s="17">
        <v>45</v>
      </c>
      <c r="E643">
        <v>119</v>
      </c>
      <c r="F643" s="5">
        <v>84.142857142857139</v>
      </c>
      <c r="G643" s="9">
        <v>6</v>
      </c>
      <c r="H643">
        <v>2</v>
      </c>
      <c r="I643" s="6">
        <v>122.10975609756099</v>
      </c>
      <c r="J643" t="s">
        <v>8317</v>
      </c>
      <c r="K643" t="s">
        <v>8343</v>
      </c>
    </row>
    <row r="644" spans="1:11" hidden="1" x14ac:dyDescent="0.2">
      <c r="A644">
        <v>722</v>
      </c>
      <c r="B644">
        <v>1</v>
      </c>
      <c r="C644">
        <v>25000</v>
      </c>
      <c r="D644" s="17">
        <v>29.958333333333332</v>
      </c>
      <c r="E644">
        <v>153</v>
      </c>
      <c r="F644" s="5">
        <v>215.72549019607843</v>
      </c>
      <c r="G644" s="9">
        <v>3</v>
      </c>
      <c r="H644">
        <v>5</v>
      </c>
      <c r="I644" s="6">
        <v>132.024</v>
      </c>
      <c r="J644" t="s">
        <v>8317</v>
      </c>
      <c r="K644" t="s">
        <v>8343</v>
      </c>
    </row>
    <row r="645" spans="1:11" hidden="1" x14ac:dyDescent="0.2">
      <c r="A645">
        <v>723</v>
      </c>
      <c r="B645">
        <v>1</v>
      </c>
      <c r="C645">
        <v>5000</v>
      </c>
      <c r="D645" s="17">
        <v>30.349432870370368</v>
      </c>
      <c r="E645">
        <v>100</v>
      </c>
      <c r="F645" s="5">
        <v>54.69</v>
      </c>
      <c r="G645" s="9">
        <v>6</v>
      </c>
      <c r="H645">
        <v>1</v>
      </c>
      <c r="I645" s="6">
        <v>109.38000000000001</v>
      </c>
      <c r="J645" t="s">
        <v>8317</v>
      </c>
      <c r="K645" t="s">
        <v>8343</v>
      </c>
    </row>
    <row r="646" spans="1:11" hidden="1" x14ac:dyDescent="0.2">
      <c r="A646">
        <v>724</v>
      </c>
      <c r="B646">
        <v>1</v>
      </c>
      <c r="C646">
        <v>7000</v>
      </c>
      <c r="D646" s="17">
        <v>30</v>
      </c>
      <c r="E646">
        <v>143</v>
      </c>
      <c r="F646" s="5">
        <v>51.62944055944056</v>
      </c>
      <c r="G646" s="9">
        <v>5</v>
      </c>
      <c r="H646">
        <v>2</v>
      </c>
      <c r="I646" s="6">
        <v>105.47157142857144</v>
      </c>
      <c r="J646" t="s">
        <v>8317</v>
      </c>
      <c r="K646" t="s">
        <v>8343</v>
      </c>
    </row>
    <row r="647" spans="1:11" hidden="1" x14ac:dyDescent="0.2">
      <c r="A647">
        <v>725</v>
      </c>
      <c r="B647">
        <v>1</v>
      </c>
      <c r="C647">
        <v>20000</v>
      </c>
      <c r="D647" s="17">
        <v>30</v>
      </c>
      <c r="E647">
        <v>140</v>
      </c>
      <c r="F647" s="5">
        <v>143.35714285714286</v>
      </c>
      <c r="G647" s="9">
        <v>11</v>
      </c>
      <c r="H647">
        <v>5</v>
      </c>
      <c r="I647" s="6">
        <v>100.35000000000001</v>
      </c>
      <c r="J647" t="s">
        <v>8317</v>
      </c>
      <c r="K647" t="s">
        <v>8343</v>
      </c>
    </row>
    <row r="648" spans="1:11" hidden="1" x14ac:dyDescent="0.2">
      <c r="A648">
        <v>726</v>
      </c>
      <c r="B648">
        <v>1</v>
      </c>
      <c r="C648">
        <v>2500</v>
      </c>
      <c r="D648" s="17">
        <v>30</v>
      </c>
      <c r="E648">
        <v>35</v>
      </c>
      <c r="F648" s="5">
        <v>72.428571428571431</v>
      </c>
      <c r="G648" s="9">
        <v>3</v>
      </c>
      <c r="H648">
        <v>2</v>
      </c>
      <c r="I648" s="6">
        <v>101.4</v>
      </c>
      <c r="J648" t="s">
        <v>8317</v>
      </c>
      <c r="K648" t="s">
        <v>8343</v>
      </c>
    </row>
    <row r="649" spans="1:11" hidden="1" x14ac:dyDescent="0.2">
      <c r="A649">
        <v>727</v>
      </c>
      <c r="B649">
        <v>1</v>
      </c>
      <c r="C649">
        <v>3500</v>
      </c>
      <c r="D649" s="17">
        <v>41.868645833333332</v>
      </c>
      <c r="E649">
        <v>149</v>
      </c>
      <c r="F649" s="5">
        <v>36.530201342281877</v>
      </c>
      <c r="G649" s="9">
        <v>12</v>
      </c>
      <c r="H649">
        <v>1</v>
      </c>
      <c r="I649" s="6">
        <v>155.51428571428571</v>
      </c>
      <c r="J649" t="s">
        <v>8317</v>
      </c>
      <c r="K649" t="s">
        <v>8343</v>
      </c>
    </row>
    <row r="650" spans="1:11" hidden="1" x14ac:dyDescent="0.2">
      <c r="A650">
        <v>728</v>
      </c>
      <c r="B650">
        <v>1</v>
      </c>
      <c r="C650">
        <v>7500</v>
      </c>
      <c r="D650" s="17">
        <v>45</v>
      </c>
      <c r="E650">
        <v>130</v>
      </c>
      <c r="F650" s="5">
        <v>60.903461538461535</v>
      </c>
      <c r="G650" s="9">
        <v>7</v>
      </c>
      <c r="H650">
        <v>4</v>
      </c>
      <c r="I650" s="6">
        <v>105.566</v>
      </c>
      <c r="J650" t="s">
        <v>8317</v>
      </c>
      <c r="K650" t="s">
        <v>8343</v>
      </c>
    </row>
    <row r="651" spans="1:11" hidden="1" x14ac:dyDescent="0.2">
      <c r="A651">
        <v>729</v>
      </c>
      <c r="B651">
        <v>1</v>
      </c>
      <c r="C651">
        <v>4000</v>
      </c>
      <c r="D651" s="17">
        <v>60</v>
      </c>
      <c r="E651">
        <v>120</v>
      </c>
      <c r="F651" s="5">
        <v>43.55</v>
      </c>
      <c r="G651" s="9">
        <v>7</v>
      </c>
      <c r="H651">
        <v>5</v>
      </c>
      <c r="I651" s="6">
        <v>130.65</v>
      </c>
      <c r="J651" t="s">
        <v>8317</v>
      </c>
      <c r="K651" t="s">
        <v>8343</v>
      </c>
    </row>
    <row r="652" spans="1:11" hidden="1" x14ac:dyDescent="0.2">
      <c r="A652">
        <v>730</v>
      </c>
      <c r="B652">
        <v>1</v>
      </c>
      <c r="C652">
        <v>20000</v>
      </c>
      <c r="D652" s="17">
        <v>30</v>
      </c>
      <c r="E652">
        <v>265</v>
      </c>
      <c r="F652" s="5">
        <v>99.766037735849054</v>
      </c>
      <c r="G652" s="9">
        <v>11</v>
      </c>
      <c r="H652">
        <v>1</v>
      </c>
      <c r="I652" s="6">
        <v>132.19</v>
      </c>
      <c r="J652" t="s">
        <v>8317</v>
      </c>
      <c r="K652" t="s">
        <v>8343</v>
      </c>
    </row>
    <row r="653" spans="1:11" hidden="1" x14ac:dyDescent="0.2">
      <c r="A653">
        <v>731</v>
      </c>
      <c r="B653">
        <v>1</v>
      </c>
      <c r="C653">
        <v>5000</v>
      </c>
      <c r="D653" s="17">
        <v>50.454317129629629</v>
      </c>
      <c r="E653">
        <v>71</v>
      </c>
      <c r="F653" s="5">
        <v>88.732394366197184</v>
      </c>
      <c r="G653" s="9">
        <v>12</v>
      </c>
      <c r="H653">
        <v>5</v>
      </c>
      <c r="I653" s="6">
        <v>126</v>
      </c>
      <c r="J653" t="s">
        <v>8317</v>
      </c>
      <c r="K653" t="s">
        <v>8343</v>
      </c>
    </row>
    <row r="654" spans="1:11" hidden="1" x14ac:dyDescent="0.2">
      <c r="A654">
        <v>732</v>
      </c>
      <c r="B654">
        <v>1</v>
      </c>
      <c r="C654">
        <v>40</v>
      </c>
      <c r="D654" s="17">
        <v>60</v>
      </c>
      <c r="E654">
        <v>13</v>
      </c>
      <c r="F654" s="5">
        <v>4.9230769230769234</v>
      </c>
      <c r="G654" s="9">
        <v>7</v>
      </c>
      <c r="H654">
        <v>3</v>
      </c>
      <c r="I654" s="6">
        <v>160</v>
      </c>
      <c r="J654" t="s">
        <v>8317</v>
      </c>
      <c r="K654" t="s">
        <v>8343</v>
      </c>
    </row>
    <row r="655" spans="1:11" hidden="1" x14ac:dyDescent="0.2">
      <c r="A655">
        <v>733</v>
      </c>
      <c r="B655">
        <v>1</v>
      </c>
      <c r="C655">
        <v>2500</v>
      </c>
      <c r="D655" s="17">
        <v>30</v>
      </c>
      <c r="E655">
        <v>169</v>
      </c>
      <c r="F655" s="5">
        <v>17.822485207100591</v>
      </c>
      <c r="G655" s="9">
        <v>11</v>
      </c>
      <c r="H655">
        <v>3</v>
      </c>
      <c r="I655" s="6">
        <v>120.48</v>
      </c>
      <c r="J655" t="s">
        <v>8317</v>
      </c>
      <c r="K655" t="s">
        <v>8343</v>
      </c>
    </row>
    <row r="656" spans="1:11" hidden="1" x14ac:dyDescent="0.2">
      <c r="A656">
        <v>734</v>
      </c>
      <c r="B656">
        <v>1</v>
      </c>
      <c r="C656">
        <v>8500</v>
      </c>
      <c r="D656" s="17">
        <v>31.043749999999999</v>
      </c>
      <c r="E656">
        <v>57</v>
      </c>
      <c r="F656" s="5">
        <v>187.19298245614036</v>
      </c>
      <c r="G656" s="9">
        <v>4</v>
      </c>
      <c r="H656">
        <v>2</v>
      </c>
      <c r="I656" s="6">
        <v>125.52941176470588</v>
      </c>
      <c r="J656" t="s">
        <v>8317</v>
      </c>
      <c r="K656" t="s">
        <v>8343</v>
      </c>
    </row>
    <row r="657" spans="1:11" hidden="1" x14ac:dyDescent="0.2">
      <c r="A657">
        <v>735</v>
      </c>
      <c r="B657">
        <v>1</v>
      </c>
      <c r="C657">
        <v>47000</v>
      </c>
      <c r="D657" s="17">
        <v>30.997615740740741</v>
      </c>
      <c r="E657">
        <v>229</v>
      </c>
      <c r="F657" s="5">
        <v>234.80786026200875</v>
      </c>
      <c r="G657" s="9">
        <v>11</v>
      </c>
      <c r="H657">
        <v>7</v>
      </c>
      <c r="I657" s="6">
        <v>114.40638297872341</v>
      </c>
      <c r="J657" t="s">
        <v>8317</v>
      </c>
      <c r="K657" t="s">
        <v>8343</v>
      </c>
    </row>
    <row r="658" spans="1:11" hidden="1" x14ac:dyDescent="0.2">
      <c r="A658">
        <v>736</v>
      </c>
      <c r="B658">
        <v>1</v>
      </c>
      <c r="C658">
        <v>3600</v>
      </c>
      <c r="D658" s="17">
        <v>19.47337962962963</v>
      </c>
      <c r="E658">
        <v>108</v>
      </c>
      <c r="F658" s="5">
        <v>105.04629629629629</v>
      </c>
      <c r="G658" s="9">
        <v>11</v>
      </c>
      <c r="H658">
        <v>5</v>
      </c>
      <c r="I658" s="6">
        <v>315.13888888888891</v>
      </c>
      <c r="J658" t="s">
        <v>8317</v>
      </c>
      <c r="K658" t="s">
        <v>8343</v>
      </c>
    </row>
    <row r="659" spans="1:11" hidden="1" x14ac:dyDescent="0.2">
      <c r="A659">
        <v>737</v>
      </c>
      <c r="B659">
        <v>1</v>
      </c>
      <c r="C659">
        <v>5000</v>
      </c>
      <c r="D659" s="17">
        <v>17.558020833333334</v>
      </c>
      <c r="E659">
        <v>108</v>
      </c>
      <c r="F659" s="5">
        <v>56.666666666666664</v>
      </c>
      <c r="G659" s="9">
        <v>1</v>
      </c>
      <c r="H659">
        <v>1</v>
      </c>
      <c r="I659" s="6">
        <v>122.39999999999999</v>
      </c>
      <c r="J659" t="s">
        <v>8317</v>
      </c>
      <c r="K659" t="s">
        <v>8343</v>
      </c>
    </row>
    <row r="660" spans="1:11" hidden="1" x14ac:dyDescent="0.2">
      <c r="A660">
        <v>738</v>
      </c>
      <c r="B660">
        <v>1</v>
      </c>
      <c r="C660">
        <v>1500</v>
      </c>
      <c r="D660" s="17">
        <v>30.603541666666668</v>
      </c>
      <c r="E660">
        <v>41</v>
      </c>
      <c r="F660" s="5">
        <v>39.048780487804876</v>
      </c>
      <c r="G660" s="9">
        <v>10</v>
      </c>
      <c r="H660">
        <v>5</v>
      </c>
      <c r="I660" s="6">
        <v>106.73333333333332</v>
      </c>
      <c r="J660" t="s">
        <v>8317</v>
      </c>
      <c r="K660" t="s">
        <v>8343</v>
      </c>
    </row>
    <row r="661" spans="1:11" hidden="1" x14ac:dyDescent="0.2">
      <c r="A661">
        <v>739</v>
      </c>
      <c r="B661">
        <v>1</v>
      </c>
      <c r="C661">
        <v>6000</v>
      </c>
      <c r="D661" s="17">
        <v>33</v>
      </c>
      <c r="E661">
        <v>139</v>
      </c>
      <c r="F661" s="5">
        <v>68.345323741007192</v>
      </c>
      <c r="G661" s="9">
        <v>7</v>
      </c>
      <c r="H661">
        <v>3</v>
      </c>
      <c r="I661" s="6">
        <v>158.33333333333331</v>
      </c>
      <c r="J661" t="s">
        <v>8317</v>
      </c>
      <c r="K661" t="s">
        <v>8343</v>
      </c>
    </row>
    <row r="662" spans="1:11" hidden="1" x14ac:dyDescent="0.2">
      <c r="A662">
        <v>740</v>
      </c>
      <c r="B662">
        <v>1</v>
      </c>
      <c r="C662">
        <v>3000</v>
      </c>
      <c r="D662" s="17">
        <v>14</v>
      </c>
      <c r="E662">
        <v>19</v>
      </c>
      <c r="F662" s="5">
        <v>169.57894736842104</v>
      </c>
      <c r="G662" s="9">
        <v>6</v>
      </c>
      <c r="H662">
        <v>6</v>
      </c>
      <c r="I662" s="6">
        <v>107.4</v>
      </c>
      <c r="J662" t="s">
        <v>8317</v>
      </c>
      <c r="K662" t="s">
        <v>8343</v>
      </c>
    </row>
    <row r="663" spans="1:11" hidden="1" x14ac:dyDescent="0.2">
      <c r="A663">
        <v>741</v>
      </c>
      <c r="B663">
        <v>1</v>
      </c>
      <c r="C663">
        <v>13000</v>
      </c>
      <c r="D663" s="17">
        <v>35</v>
      </c>
      <c r="E663">
        <v>94</v>
      </c>
      <c r="F663" s="5">
        <v>141.42340425531913</v>
      </c>
      <c r="G663" s="9">
        <v>5</v>
      </c>
      <c r="H663">
        <v>2</v>
      </c>
      <c r="I663" s="6">
        <v>102.25999999999999</v>
      </c>
      <c r="J663" t="s">
        <v>8317</v>
      </c>
      <c r="K663" t="s">
        <v>8343</v>
      </c>
    </row>
    <row r="664" spans="1:11" hidden="1" x14ac:dyDescent="0.2">
      <c r="A664">
        <v>742</v>
      </c>
      <c r="B664">
        <v>1</v>
      </c>
      <c r="C664">
        <v>1400</v>
      </c>
      <c r="D664" s="17">
        <v>29.958333333333332</v>
      </c>
      <c r="E664">
        <v>23</v>
      </c>
      <c r="F664" s="5">
        <v>67.391304347826093</v>
      </c>
      <c r="G664" s="9">
        <v>2</v>
      </c>
      <c r="H664">
        <v>3</v>
      </c>
      <c r="I664" s="6">
        <v>110.71428571428572</v>
      </c>
      <c r="J664" t="s">
        <v>8317</v>
      </c>
      <c r="K664" t="s">
        <v>8343</v>
      </c>
    </row>
    <row r="665" spans="1:11" hidden="1" x14ac:dyDescent="0.2">
      <c r="A665">
        <v>743</v>
      </c>
      <c r="B665">
        <v>1</v>
      </c>
      <c r="C665">
        <v>550</v>
      </c>
      <c r="D665" s="17">
        <v>25.165682870370372</v>
      </c>
      <c r="E665">
        <v>15</v>
      </c>
      <c r="F665" s="5">
        <v>54.266666666666666</v>
      </c>
      <c r="G665" s="9">
        <v>3</v>
      </c>
      <c r="H665">
        <v>4</v>
      </c>
      <c r="I665" s="6">
        <v>148</v>
      </c>
      <c r="J665" t="s">
        <v>8317</v>
      </c>
      <c r="K665" t="s">
        <v>8343</v>
      </c>
    </row>
    <row r="666" spans="1:11" hidden="1" x14ac:dyDescent="0.2">
      <c r="A666">
        <v>744</v>
      </c>
      <c r="B666">
        <v>1</v>
      </c>
      <c r="C666">
        <v>5000</v>
      </c>
      <c r="D666" s="17">
        <v>30</v>
      </c>
      <c r="E666">
        <v>62</v>
      </c>
      <c r="F666" s="5">
        <v>82.516129032258064</v>
      </c>
      <c r="G666" s="9">
        <v>11</v>
      </c>
      <c r="H666">
        <v>2</v>
      </c>
      <c r="I666" s="6">
        <v>102.32000000000001</v>
      </c>
      <c r="J666" t="s">
        <v>8317</v>
      </c>
      <c r="K666" t="s">
        <v>8343</v>
      </c>
    </row>
    <row r="667" spans="1:11" hidden="1" x14ac:dyDescent="0.2">
      <c r="A667">
        <v>745</v>
      </c>
      <c r="B667">
        <v>1</v>
      </c>
      <c r="C667">
        <v>2220</v>
      </c>
      <c r="D667" s="17">
        <v>30</v>
      </c>
      <c r="E667">
        <v>74</v>
      </c>
      <c r="F667" s="5">
        <v>53.729729729729726</v>
      </c>
      <c r="G667" s="9">
        <v>4</v>
      </c>
      <c r="H667">
        <v>3</v>
      </c>
      <c r="I667" s="6">
        <v>179.09909909909908</v>
      </c>
      <c r="J667" t="s">
        <v>8317</v>
      </c>
      <c r="K667" t="s">
        <v>8343</v>
      </c>
    </row>
    <row r="668" spans="1:11" hidden="1" x14ac:dyDescent="0.2">
      <c r="A668">
        <v>746</v>
      </c>
      <c r="B668">
        <v>1</v>
      </c>
      <c r="C668">
        <v>2987</v>
      </c>
      <c r="D668" s="17">
        <v>18.123043981481484</v>
      </c>
      <c r="E668">
        <v>97</v>
      </c>
      <c r="F668" s="5">
        <v>34.206185567010309</v>
      </c>
      <c r="G668" s="9">
        <v>9</v>
      </c>
      <c r="H668">
        <v>2</v>
      </c>
      <c r="I668" s="6">
        <v>111.08135252761969</v>
      </c>
      <c r="J668" t="s">
        <v>8317</v>
      </c>
      <c r="K668" t="s">
        <v>8343</v>
      </c>
    </row>
    <row r="669" spans="1:11" hidden="1" x14ac:dyDescent="0.2">
      <c r="A669">
        <v>747</v>
      </c>
      <c r="B669">
        <v>1</v>
      </c>
      <c r="C669">
        <v>7000</v>
      </c>
      <c r="D669" s="17">
        <v>30.905335648148149</v>
      </c>
      <c r="E669">
        <v>55</v>
      </c>
      <c r="F669" s="5">
        <v>127.32727272727273</v>
      </c>
      <c r="G669" s="9">
        <v>12</v>
      </c>
      <c r="H669">
        <v>1</v>
      </c>
      <c r="I669" s="6">
        <v>100.04285714285714</v>
      </c>
      <c r="J669" t="s">
        <v>8317</v>
      </c>
      <c r="K669" t="s">
        <v>8343</v>
      </c>
    </row>
    <row r="670" spans="1:11" hidden="1" x14ac:dyDescent="0.2">
      <c r="A670">
        <v>748</v>
      </c>
      <c r="B670">
        <v>1</v>
      </c>
      <c r="C670">
        <v>2000</v>
      </c>
      <c r="D670" s="17">
        <v>30</v>
      </c>
      <c r="E670">
        <v>44</v>
      </c>
      <c r="F670" s="5">
        <v>45.56818181818182</v>
      </c>
      <c r="G670" s="9">
        <v>7</v>
      </c>
      <c r="H670">
        <v>5</v>
      </c>
      <c r="I670" s="6">
        <v>100.25</v>
      </c>
      <c r="J670" t="s">
        <v>8317</v>
      </c>
      <c r="K670" t="s">
        <v>8343</v>
      </c>
    </row>
    <row r="671" spans="1:11" hidden="1" x14ac:dyDescent="0.2">
      <c r="A671">
        <v>749</v>
      </c>
      <c r="B671">
        <v>1</v>
      </c>
      <c r="C671">
        <v>10000</v>
      </c>
      <c r="D671" s="17">
        <v>30</v>
      </c>
      <c r="E671">
        <v>110</v>
      </c>
      <c r="F671" s="5">
        <v>95.963636363636368</v>
      </c>
      <c r="G671" s="9">
        <v>12</v>
      </c>
      <c r="H671">
        <v>4</v>
      </c>
      <c r="I671" s="6">
        <v>105.56</v>
      </c>
      <c r="J671" t="s">
        <v>8317</v>
      </c>
      <c r="K671" t="s">
        <v>8343</v>
      </c>
    </row>
    <row r="672" spans="1:11" hidden="1" x14ac:dyDescent="0.2">
      <c r="A672">
        <v>750</v>
      </c>
      <c r="B672">
        <v>1</v>
      </c>
      <c r="C672">
        <v>4444</v>
      </c>
      <c r="D672" s="17">
        <v>30</v>
      </c>
      <c r="E672">
        <v>59</v>
      </c>
      <c r="F672" s="5">
        <v>77.271186440677965</v>
      </c>
      <c r="G672" s="9">
        <v>1</v>
      </c>
      <c r="H672">
        <v>5</v>
      </c>
      <c r="I672" s="6">
        <v>102.58775877587757</v>
      </c>
      <c r="J672" t="s">
        <v>8317</v>
      </c>
      <c r="K672" t="s">
        <v>8343</v>
      </c>
    </row>
    <row r="673" spans="1:11" hidden="1" x14ac:dyDescent="0.2">
      <c r="A673">
        <v>751</v>
      </c>
      <c r="B673">
        <v>1</v>
      </c>
      <c r="C673">
        <v>3000</v>
      </c>
      <c r="D673" s="17">
        <v>46</v>
      </c>
      <c r="E673">
        <v>62</v>
      </c>
      <c r="F673" s="5">
        <v>57.338709677419352</v>
      </c>
      <c r="G673" s="9">
        <v>6</v>
      </c>
      <c r="H673">
        <v>7</v>
      </c>
      <c r="I673" s="6">
        <v>118.5</v>
      </c>
      <c r="J673" t="s">
        <v>8317</v>
      </c>
      <c r="K673" t="s">
        <v>8343</v>
      </c>
    </row>
    <row r="674" spans="1:11" hidden="1" x14ac:dyDescent="0.2">
      <c r="A674">
        <v>752</v>
      </c>
      <c r="B674">
        <v>1</v>
      </c>
      <c r="C674">
        <v>5000</v>
      </c>
      <c r="D674" s="17">
        <v>20.036840277777777</v>
      </c>
      <c r="E674">
        <v>105</v>
      </c>
      <c r="F674" s="5">
        <v>53.19047619047619</v>
      </c>
      <c r="G674" s="9">
        <v>9</v>
      </c>
      <c r="H674">
        <v>1</v>
      </c>
      <c r="I674" s="6">
        <v>111.7</v>
      </c>
      <c r="J674" t="s">
        <v>8317</v>
      </c>
      <c r="K674" t="s">
        <v>8343</v>
      </c>
    </row>
    <row r="675" spans="1:11" hidden="1" x14ac:dyDescent="0.2">
      <c r="A675">
        <v>753</v>
      </c>
      <c r="B675">
        <v>1</v>
      </c>
      <c r="C675">
        <v>10000</v>
      </c>
      <c r="D675" s="17">
        <v>30</v>
      </c>
      <c r="E675">
        <v>26</v>
      </c>
      <c r="F675" s="5">
        <v>492.30769230769232</v>
      </c>
      <c r="G675" s="9">
        <v>1</v>
      </c>
      <c r="H675">
        <v>4</v>
      </c>
      <c r="I675" s="6">
        <v>128</v>
      </c>
      <c r="J675" t="s">
        <v>8317</v>
      </c>
      <c r="K675" t="s">
        <v>8343</v>
      </c>
    </row>
    <row r="676" spans="1:11" hidden="1" x14ac:dyDescent="0.2">
      <c r="A676">
        <v>754</v>
      </c>
      <c r="B676">
        <v>1</v>
      </c>
      <c r="C676">
        <v>2000</v>
      </c>
      <c r="D676" s="17">
        <v>30</v>
      </c>
      <c r="E676">
        <v>49</v>
      </c>
      <c r="F676" s="5">
        <v>42.346938775510203</v>
      </c>
      <c r="G676" s="9">
        <v>12</v>
      </c>
      <c r="H676">
        <v>4</v>
      </c>
      <c r="I676" s="6">
        <v>103.75000000000001</v>
      </c>
      <c r="J676" t="s">
        <v>8317</v>
      </c>
      <c r="K676" t="s">
        <v>8343</v>
      </c>
    </row>
    <row r="677" spans="1:11" hidden="1" x14ac:dyDescent="0.2">
      <c r="A677">
        <v>755</v>
      </c>
      <c r="B677">
        <v>1</v>
      </c>
      <c r="C677">
        <v>2500</v>
      </c>
      <c r="D677" s="17">
        <v>30.42341435185185</v>
      </c>
      <c r="E677">
        <v>68</v>
      </c>
      <c r="F677" s="5">
        <v>37.466029411764708</v>
      </c>
      <c r="G677" s="9">
        <v>4</v>
      </c>
      <c r="H677">
        <v>5</v>
      </c>
      <c r="I677" s="6">
        <v>101.9076</v>
      </c>
      <c r="J677" t="s">
        <v>8317</v>
      </c>
      <c r="K677" t="s">
        <v>8343</v>
      </c>
    </row>
    <row r="678" spans="1:11" hidden="1" x14ac:dyDescent="0.2">
      <c r="A678">
        <v>756</v>
      </c>
      <c r="B678">
        <v>1</v>
      </c>
      <c r="C678">
        <v>700</v>
      </c>
      <c r="D678" s="17">
        <v>60.958333333333336</v>
      </c>
      <c r="E678">
        <v>22</v>
      </c>
      <c r="F678" s="5">
        <v>37.454545454545453</v>
      </c>
      <c r="G678" s="9">
        <v>2</v>
      </c>
      <c r="H678">
        <v>3</v>
      </c>
      <c r="I678" s="6">
        <v>117.71428571428571</v>
      </c>
      <c r="J678" t="s">
        <v>8317</v>
      </c>
      <c r="K678" t="s">
        <v>8343</v>
      </c>
    </row>
    <row r="679" spans="1:11" hidden="1" x14ac:dyDescent="0.2">
      <c r="A679">
        <v>757</v>
      </c>
      <c r="B679">
        <v>1</v>
      </c>
      <c r="C679">
        <v>250</v>
      </c>
      <c r="D679" s="17">
        <v>14</v>
      </c>
      <c r="E679">
        <v>18</v>
      </c>
      <c r="F679" s="5">
        <v>33.055555555555557</v>
      </c>
      <c r="G679" s="9">
        <v>11</v>
      </c>
      <c r="H679">
        <v>3</v>
      </c>
      <c r="I679" s="6">
        <v>238</v>
      </c>
      <c r="J679" t="s">
        <v>8317</v>
      </c>
      <c r="K679" t="s">
        <v>8343</v>
      </c>
    </row>
    <row r="680" spans="1:11" hidden="1" x14ac:dyDescent="0.2">
      <c r="A680">
        <v>758</v>
      </c>
      <c r="B680">
        <v>1</v>
      </c>
      <c r="C680">
        <v>2500</v>
      </c>
      <c r="D680" s="17">
        <v>30</v>
      </c>
      <c r="E680">
        <v>19</v>
      </c>
      <c r="F680" s="5">
        <v>134.21052631578948</v>
      </c>
      <c r="G680" s="9">
        <v>9</v>
      </c>
      <c r="H680">
        <v>3</v>
      </c>
      <c r="I680" s="6">
        <v>102</v>
      </c>
      <c r="J680" t="s">
        <v>8317</v>
      </c>
      <c r="K680" t="s">
        <v>8343</v>
      </c>
    </row>
    <row r="681" spans="1:11" hidden="1" x14ac:dyDescent="0.2">
      <c r="A681">
        <v>759</v>
      </c>
      <c r="B681">
        <v>1</v>
      </c>
      <c r="C681">
        <v>5000</v>
      </c>
      <c r="D681" s="17">
        <v>40</v>
      </c>
      <c r="E681">
        <v>99</v>
      </c>
      <c r="F681" s="5">
        <v>51.474747474747474</v>
      </c>
      <c r="G681" s="9">
        <v>5</v>
      </c>
      <c r="H681">
        <v>4</v>
      </c>
      <c r="I681" s="6">
        <v>101.92000000000002</v>
      </c>
      <c r="J681" t="s">
        <v>8317</v>
      </c>
      <c r="K681" t="s">
        <v>8343</v>
      </c>
    </row>
    <row r="682" spans="1:11" hidden="1" x14ac:dyDescent="0.2">
      <c r="A682">
        <v>760</v>
      </c>
      <c r="B682">
        <v>0</v>
      </c>
      <c r="C682">
        <v>2200</v>
      </c>
      <c r="D682" s="17">
        <v>30.041666666666668</v>
      </c>
      <c r="E682">
        <v>0</v>
      </c>
      <c r="F682" s="5">
        <v>0</v>
      </c>
      <c r="G682" s="9">
        <v>10</v>
      </c>
      <c r="H682">
        <v>4</v>
      </c>
      <c r="I682" s="6">
        <v>0</v>
      </c>
      <c r="J682" t="s">
        <v>8317</v>
      </c>
      <c r="K682" t="s">
        <v>8332</v>
      </c>
    </row>
    <row r="683" spans="1:11" hidden="1" x14ac:dyDescent="0.2">
      <c r="A683">
        <v>761</v>
      </c>
      <c r="B683">
        <v>0</v>
      </c>
      <c r="C683">
        <v>5000</v>
      </c>
      <c r="D683" s="17">
        <v>30</v>
      </c>
      <c r="E683">
        <v>6</v>
      </c>
      <c r="F683" s="5">
        <v>39.166666666666664</v>
      </c>
      <c r="G683" s="9">
        <v>1</v>
      </c>
      <c r="H683">
        <v>5</v>
      </c>
      <c r="I683" s="6">
        <v>4.7</v>
      </c>
      <c r="J683" t="s">
        <v>8317</v>
      </c>
      <c r="K683" t="s">
        <v>8332</v>
      </c>
    </row>
    <row r="684" spans="1:11" hidden="1" x14ac:dyDescent="0.2">
      <c r="A684">
        <v>762</v>
      </c>
      <c r="B684">
        <v>0</v>
      </c>
      <c r="C684">
        <v>3500</v>
      </c>
      <c r="D684" s="17">
        <v>17.391550925925923</v>
      </c>
      <c r="E684">
        <v>0</v>
      </c>
      <c r="F684" s="5">
        <v>0</v>
      </c>
      <c r="G684" s="9">
        <v>11</v>
      </c>
      <c r="H684">
        <v>3</v>
      </c>
      <c r="I684" s="6">
        <v>0</v>
      </c>
      <c r="J684" t="s">
        <v>8317</v>
      </c>
      <c r="K684" t="s">
        <v>8332</v>
      </c>
    </row>
    <row r="685" spans="1:11" hidden="1" x14ac:dyDescent="0.2">
      <c r="A685">
        <v>763</v>
      </c>
      <c r="B685">
        <v>0</v>
      </c>
      <c r="C685">
        <v>4290</v>
      </c>
      <c r="D685" s="17">
        <v>30</v>
      </c>
      <c r="E685">
        <v>1</v>
      </c>
      <c r="F685" s="5">
        <v>5</v>
      </c>
      <c r="G685" s="9">
        <v>7</v>
      </c>
      <c r="H685">
        <v>2</v>
      </c>
      <c r="I685" s="6">
        <v>0.11655011655011654</v>
      </c>
      <c r="J685" t="s">
        <v>8317</v>
      </c>
      <c r="K685" t="s">
        <v>8332</v>
      </c>
    </row>
    <row r="686" spans="1:11" hidden="1" x14ac:dyDescent="0.2">
      <c r="A686">
        <v>764</v>
      </c>
      <c r="B686">
        <v>0</v>
      </c>
      <c r="C686">
        <v>5000</v>
      </c>
      <c r="D686" s="17">
        <v>30</v>
      </c>
      <c r="E686">
        <v>0</v>
      </c>
      <c r="F686" s="5">
        <v>0</v>
      </c>
      <c r="G686" s="9">
        <v>8</v>
      </c>
      <c r="H686">
        <v>1</v>
      </c>
      <c r="I686" s="6">
        <v>0</v>
      </c>
      <c r="J686" t="s">
        <v>8317</v>
      </c>
      <c r="K686" t="s">
        <v>8332</v>
      </c>
    </row>
    <row r="687" spans="1:11" hidden="1" x14ac:dyDescent="0.2">
      <c r="A687">
        <v>765</v>
      </c>
      <c r="B687">
        <v>0</v>
      </c>
      <c r="C687">
        <v>7000</v>
      </c>
      <c r="D687" s="17">
        <v>30</v>
      </c>
      <c r="E687">
        <v>44</v>
      </c>
      <c r="F687" s="5">
        <v>57.295454545454547</v>
      </c>
      <c r="G687" s="9">
        <v>9</v>
      </c>
      <c r="H687">
        <v>5</v>
      </c>
      <c r="I687" s="6">
        <v>36.014285714285712</v>
      </c>
      <c r="J687" t="s">
        <v>8317</v>
      </c>
      <c r="K687" t="s">
        <v>8332</v>
      </c>
    </row>
    <row r="688" spans="1:11" hidden="1" x14ac:dyDescent="0.2">
      <c r="A688">
        <v>766</v>
      </c>
      <c r="B688">
        <v>0</v>
      </c>
      <c r="C688">
        <v>4000</v>
      </c>
      <c r="D688" s="17">
        <v>30</v>
      </c>
      <c r="E688">
        <v>0</v>
      </c>
      <c r="F688" s="5">
        <v>0</v>
      </c>
      <c r="G688" s="9">
        <v>1</v>
      </c>
      <c r="H688">
        <v>6</v>
      </c>
      <c r="I688" s="6">
        <v>0</v>
      </c>
      <c r="J688" t="s">
        <v>8317</v>
      </c>
      <c r="K688" t="s">
        <v>8332</v>
      </c>
    </row>
    <row r="689" spans="1:11" hidden="1" x14ac:dyDescent="0.2">
      <c r="A689">
        <v>767</v>
      </c>
      <c r="B689">
        <v>0</v>
      </c>
      <c r="C689">
        <v>5000</v>
      </c>
      <c r="D689" s="17">
        <v>30</v>
      </c>
      <c r="E689">
        <v>3</v>
      </c>
      <c r="F689" s="5">
        <v>59</v>
      </c>
      <c r="G689" s="9">
        <v>4</v>
      </c>
      <c r="H689">
        <v>1</v>
      </c>
      <c r="I689" s="6">
        <v>3.54</v>
      </c>
      <c r="J689" t="s">
        <v>8317</v>
      </c>
      <c r="K689" t="s">
        <v>8332</v>
      </c>
    </row>
    <row r="690" spans="1:11" hidden="1" x14ac:dyDescent="0.2">
      <c r="A690">
        <v>768</v>
      </c>
      <c r="B690">
        <v>0</v>
      </c>
      <c r="C690">
        <v>2500</v>
      </c>
      <c r="D690" s="17">
        <v>30</v>
      </c>
      <c r="E690">
        <v>0</v>
      </c>
      <c r="F690" s="5">
        <v>0</v>
      </c>
      <c r="G690" s="9">
        <v>11</v>
      </c>
      <c r="H690">
        <v>5</v>
      </c>
      <c r="I690" s="6">
        <v>0</v>
      </c>
      <c r="J690" t="s">
        <v>8317</v>
      </c>
      <c r="K690" t="s">
        <v>8332</v>
      </c>
    </row>
    <row r="691" spans="1:11" hidden="1" x14ac:dyDescent="0.2">
      <c r="A691">
        <v>769</v>
      </c>
      <c r="B691">
        <v>0</v>
      </c>
      <c r="C691">
        <v>4000</v>
      </c>
      <c r="D691" s="17">
        <v>30</v>
      </c>
      <c r="E691">
        <v>52</v>
      </c>
      <c r="F691" s="5">
        <v>31.846153846153847</v>
      </c>
      <c r="G691" s="9">
        <v>11</v>
      </c>
      <c r="H691">
        <v>2</v>
      </c>
      <c r="I691" s="6">
        <v>41.4</v>
      </c>
      <c r="J691" t="s">
        <v>8317</v>
      </c>
      <c r="K691" t="s">
        <v>8332</v>
      </c>
    </row>
    <row r="692" spans="1:11" hidden="1" x14ac:dyDescent="0.2">
      <c r="A692">
        <v>770</v>
      </c>
      <c r="B692">
        <v>0</v>
      </c>
      <c r="C692">
        <v>17500</v>
      </c>
      <c r="D692" s="17">
        <v>40</v>
      </c>
      <c r="E692">
        <v>0</v>
      </c>
      <c r="F692" s="5">
        <v>0</v>
      </c>
      <c r="G692" s="9">
        <v>1</v>
      </c>
      <c r="H692">
        <v>2</v>
      </c>
      <c r="I692" s="6">
        <v>0</v>
      </c>
      <c r="J692" t="s">
        <v>8317</v>
      </c>
      <c r="K692" t="s">
        <v>8332</v>
      </c>
    </row>
    <row r="693" spans="1:11" hidden="1" x14ac:dyDescent="0.2">
      <c r="A693">
        <v>771</v>
      </c>
      <c r="B693">
        <v>0</v>
      </c>
      <c r="C693">
        <v>38000</v>
      </c>
      <c r="D693" s="17">
        <v>50</v>
      </c>
      <c r="E693">
        <v>1</v>
      </c>
      <c r="F693" s="5">
        <v>10</v>
      </c>
      <c r="G693" s="9">
        <v>12</v>
      </c>
      <c r="H693">
        <v>5</v>
      </c>
      <c r="I693" s="6">
        <v>2.6315789473684209E-2</v>
      </c>
      <c r="J693" t="s">
        <v>8317</v>
      </c>
      <c r="K693" t="s">
        <v>8332</v>
      </c>
    </row>
    <row r="694" spans="1:11" hidden="1" x14ac:dyDescent="0.2">
      <c r="A694">
        <v>772</v>
      </c>
      <c r="B694">
        <v>0</v>
      </c>
      <c r="C694">
        <v>1500</v>
      </c>
      <c r="D694" s="17">
        <v>50.109039351851855</v>
      </c>
      <c r="E694">
        <v>1</v>
      </c>
      <c r="F694" s="5">
        <v>50</v>
      </c>
      <c r="G694" s="9">
        <v>9</v>
      </c>
      <c r="H694">
        <v>5</v>
      </c>
      <c r="I694" s="6">
        <v>3.3333333333333335</v>
      </c>
      <c r="J694" t="s">
        <v>8317</v>
      </c>
      <c r="K694" t="s">
        <v>8332</v>
      </c>
    </row>
    <row r="695" spans="1:11" hidden="1" x14ac:dyDescent="0.2">
      <c r="A695">
        <v>773</v>
      </c>
      <c r="B695">
        <v>0</v>
      </c>
      <c r="C695">
        <v>3759</v>
      </c>
      <c r="D695" s="17">
        <v>34.223090277777779</v>
      </c>
      <c r="E695">
        <v>2</v>
      </c>
      <c r="F695" s="5">
        <v>16</v>
      </c>
      <c r="G695" s="9">
        <v>4</v>
      </c>
      <c r="H695">
        <v>1</v>
      </c>
      <c r="I695" s="6">
        <v>0.85129023676509719</v>
      </c>
      <c r="J695" t="s">
        <v>8317</v>
      </c>
      <c r="K695" t="s">
        <v>8332</v>
      </c>
    </row>
    <row r="696" spans="1:11" hidden="1" x14ac:dyDescent="0.2">
      <c r="A696">
        <v>774</v>
      </c>
      <c r="B696">
        <v>0</v>
      </c>
      <c r="C696">
        <v>500</v>
      </c>
      <c r="D696" s="17">
        <v>30</v>
      </c>
      <c r="E696">
        <v>9</v>
      </c>
      <c r="F696" s="5">
        <v>39</v>
      </c>
      <c r="G696" s="9">
        <v>1</v>
      </c>
      <c r="H696">
        <v>5</v>
      </c>
      <c r="I696" s="6">
        <v>70.199999999999989</v>
      </c>
      <c r="J696" t="s">
        <v>8317</v>
      </c>
      <c r="K696" t="s">
        <v>8332</v>
      </c>
    </row>
    <row r="697" spans="1:11" hidden="1" x14ac:dyDescent="0.2">
      <c r="A697">
        <v>775</v>
      </c>
      <c r="B697">
        <v>0</v>
      </c>
      <c r="C697">
        <v>10000</v>
      </c>
      <c r="D697" s="17">
        <v>30</v>
      </c>
      <c r="E697">
        <v>5</v>
      </c>
      <c r="F697" s="5">
        <v>34</v>
      </c>
      <c r="G697" s="9">
        <v>11</v>
      </c>
      <c r="H697">
        <v>2</v>
      </c>
      <c r="I697" s="6">
        <v>1.7000000000000002</v>
      </c>
      <c r="J697" t="s">
        <v>8317</v>
      </c>
      <c r="K697" t="s">
        <v>8332</v>
      </c>
    </row>
    <row r="698" spans="1:11" hidden="1" x14ac:dyDescent="0.2">
      <c r="A698">
        <v>776</v>
      </c>
      <c r="B698">
        <v>0</v>
      </c>
      <c r="C698">
        <v>7000</v>
      </c>
      <c r="D698" s="17">
        <v>37.522627314814819</v>
      </c>
      <c r="E698">
        <v>57</v>
      </c>
      <c r="F698" s="5">
        <v>63.122807017543863</v>
      </c>
      <c r="G698" s="9">
        <v>9</v>
      </c>
      <c r="H698">
        <v>4</v>
      </c>
      <c r="I698" s="6">
        <v>51.4</v>
      </c>
      <c r="J698" t="s">
        <v>8317</v>
      </c>
      <c r="K698" t="s">
        <v>8332</v>
      </c>
    </row>
    <row r="699" spans="1:11" hidden="1" x14ac:dyDescent="0.2">
      <c r="A699">
        <v>777</v>
      </c>
      <c r="B699">
        <v>0</v>
      </c>
      <c r="C699">
        <v>3000</v>
      </c>
      <c r="D699" s="17">
        <v>30</v>
      </c>
      <c r="E699">
        <v>3</v>
      </c>
      <c r="F699" s="5">
        <v>7</v>
      </c>
      <c r="G699" s="9">
        <v>7</v>
      </c>
      <c r="H699">
        <v>1</v>
      </c>
      <c r="I699" s="6">
        <v>0.70000000000000007</v>
      </c>
      <c r="J699" t="s">
        <v>8317</v>
      </c>
      <c r="K699" t="s">
        <v>8332</v>
      </c>
    </row>
    <row r="700" spans="1:11" hidden="1" x14ac:dyDescent="0.2">
      <c r="A700">
        <v>778</v>
      </c>
      <c r="B700">
        <v>0</v>
      </c>
      <c r="C700">
        <v>500</v>
      </c>
      <c r="D700" s="17">
        <v>30</v>
      </c>
      <c r="E700">
        <v>1</v>
      </c>
      <c r="F700" s="5">
        <v>2</v>
      </c>
      <c r="G700" s="9">
        <v>3</v>
      </c>
      <c r="H700">
        <v>1</v>
      </c>
      <c r="I700" s="6">
        <v>0.4</v>
      </c>
      <c r="J700" t="s">
        <v>8317</v>
      </c>
      <c r="K700" t="s">
        <v>8332</v>
      </c>
    </row>
    <row r="701" spans="1:11" hidden="1" x14ac:dyDescent="0.2">
      <c r="A701">
        <v>779</v>
      </c>
      <c r="B701">
        <v>0</v>
      </c>
      <c r="C701">
        <v>15000</v>
      </c>
      <c r="D701" s="17">
        <v>29.482581018518516</v>
      </c>
      <c r="E701">
        <v>6</v>
      </c>
      <c r="F701" s="5">
        <v>66.666666666666671</v>
      </c>
      <c r="G701" s="9">
        <v>9</v>
      </c>
      <c r="H701">
        <v>3</v>
      </c>
      <c r="I701" s="6">
        <v>2.666666666666667</v>
      </c>
      <c r="J701" t="s">
        <v>8317</v>
      </c>
      <c r="K701" t="s">
        <v>8332</v>
      </c>
    </row>
    <row r="702" spans="1:11" x14ac:dyDescent="0.2">
      <c r="A702">
        <v>780</v>
      </c>
      <c r="B702">
        <v>1</v>
      </c>
      <c r="C702">
        <v>1000</v>
      </c>
      <c r="D702" s="17">
        <v>30</v>
      </c>
      <c r="E702">
        <v>27</v>
      </c>
      <c r="F702" s="5">
        <v>38.518518518518519</v>
      </c>
      <c r="G702" s="9">
        <v>4</v>
      </c>
      <c r="H702">
        <v>7</v>
      </c>
      <c r="I702" s="6">
        <v>104</v>
      </c>
      <c r="J702" t="s">
        <v>8315</v>
      </c>
      <c r="K702" t="s">
        <v>8351</v>
      </c>
    </row>
    <row r="703" spans="1:11" x14ac:dyDescent="0.2">
      <c r="A703">
        <v>781</v>
      </c>
      <c r="B703">
        <v>1</v>
      </c>
      <c r="C703">
        <v>800</v>
      </c>
      <c r="D703" s="17">
        <v>30</v>
      </c>
      <c r="E703">
        <v>25</v>
      </c>
      <c r="F703" s="5">
        <v>42.609200000000001</v>
      </c>
      <c r="G703" s="9">
        <v>5</v>
      </c>
      <c r="H703">
        <v>3</v>
      </c>
      <c r="I703" s="6">
        <v>133.15375</v>
      </c>
      <c r="J703" t="s">
        <v>8315</v>
      </c>
      <c r="K703" t="s">
        <v>8351</v>
      </c>
    </row>
    <row r="704" spans="1:11" x14ac:dyDescent="0.2">
      <c r="A704">
        <v>782</v>
      </c>
      <c r="B704">
        <v>1</v>
      </c>
      <c r="C704">
        <v>700</v>
      </c>
      <c r="D704" s="17">
        <v>30</v>
      </c>
      <c r="E704">
        <v>14</v>
      </c>
      <c r="F704" s="5">
        <v>50</v>
      </c>
      <c r="G704" s="9">
        <v>7</v>
      </c>
      <c r="H704">
        <v>4</v>
      </c>
      <c r="I704" s="6">
        <v>100</v>
      </c>
      <c r="J704" t="s">
        <v>8315</v>
      </c>
      <c r="K704" t="s">
        <v>8351</v>
      </c>
    </row>
    <row r="705" spans="1:11" x14ac:dyDescent="0.2">
      <c r="A705">
        <v>783</v>
      </c>
      <c r="B705">
        <v>1</v>
      </c>
      <c r="C705">
        <v>1500</v>
      </c>
      <c r="D705" s="17">
        <v>39.142951388888889</v>
      </c>
      <c r="E705">
        <v>35</v>
      </c>
      <c r="F705" s="5">
        <v>63.485714285714288</v>
      </c>
      <c r="G705" s="9">
        <v>3</v>
      </c>
      <c r="H705">
        <v>1</v>
      </c>
      <c r="I705" s="6">
        <v>148.13333333333333</v>
      </c>
      <c r="J705" t="s">
        <v>8315</v>
      </c>
      <c r="K705" t="s">
        <v>8351</v>
      </c>
    </row>
    <row r="706" spans="1:11" x14ac:dyDescent="0.2">
      <c r="A706">
        <v>784</v>
      </c>
      <c r="B706">
        <v>1</v>
      </c>
      <c r="C706">
        <v>1000</v>
      </c>
      <c r="D706" s="17">
        <v>39.958333333333336</v>
      </c>
      <c r="E706">
        <v>10</v>
      </c>
      <c r="F706" s="5">
        <v>102.5</v>
      </c>
      <c r="G706" s="9">
        <v>2</v>
      </c>
      <c r="H706">
        <v>2</v>
      </c>
      <c r="I706" s="6">
        <v>102.49999999999999</v>
      </c>
      <c r="J706" t="s">
        <v>8315</v>
      </c>
      <c r="K706" t="s">
        <v>8351</v>
      </c>
    </row>
    <row r="707" spans="1:11" x14ac:dyDescent="0.2">
      <c r="A707">
        <v>785</v>
      </c>
      <c r="B707">
        <v>1</v>
      </c>
      <c r="C707">
        <v>500</v>
      </c>
      <c r="D707" s="17">
        <v>30</v>
      </c>
      <c r="E707">
        <v>29</v>
      </c>
      <c r="F707" s="5">
        <v>31.142758620689655</v>
      </c>
      <c r="G707" s="9">
        <v>1</v>
      </c>
      <c r="H707">
        <v>2</v>
      </c>
      <c r="I707" s="6">
        <v>180.62799999999999</v>
      </c>
      <c r="J707" t="s">
        <v>8315</v>
      </c>
      <c r="K707" t="s">
        <v>8351</v>
      </c>
    </row>
    <row r="708" spans="1:11" x14ac:dyDescent="0.2">
      <c r="A708">
        <v>786</v>
      </c>
      <c r="B708">
        <v>1</v>
      </c>
      <c r="C708">
        <v>5000</v>
      </c>
      <c r="D708" s="17">
        <v>57.601689814814819</v>
      </c>
      <c r="E708">
        <v>44</v>
      </c>
      <c r="F708" s="5">
        <v>162.27272727272728</v>
      </c>
      <c r="G708" s="9">
        <v>3</v>
      </c>
      <c r="H708">
        <v>3</v>
      </c>
      <c r="I708" s="6">
        <v>142.79999999999998</v>
      </c>
      <c r="J708" t="s">
        <v>8315</v>
      </c>
      <c r="K708" t="s">
        <v>8351</v>
      </c>
    </row>
    <row r="709" spans="1:11" x14ac:dyDescent="0.2">
      <c r="A709">
        <v>787</v>
      </c>
      <c r="B709">
        <v>1</v>
      </c>
      <c r="C709">
        <v>1200</v>
      </c>
      <c r="D709" s="17">
        <v>30</v>
      </c>
      <c r="E709">
        <v>17</v>
      </c>
      <c r="F709" s="5">
        <v>80.588235294117652</v>
      </c>
      <c r="G709" s="9">
        <v>10</v>
      </c>
      <c r="H709">
        <v>3</v>
      </c>
      <c r="I709" s="6">
        <v>114.16666666666666</v>
      </c>
      <c r="J709" t="s">
        <v>8315</v>
      </c>
      <c r="K709" t="s">
        <v>8351</v>
      </c>
    </row>
    <row r="710" spans="1:11" x14ac:dyDescent="0.2">
      <c r="A710">
        <v>788</v>
      </c>
      <c r="B710">
        <v>1</v>
      </c>
      <c r="C710">
        <v>1000</v>
      </c>
      <c r="D710" s="17">
        <v>38.159166666666664</v>
      </c>
      <c r="E710">
        <v>34</v>
      </c>
      <c r="F710" s="5">
        <v>59.85441176470588</v>
      </c>
      <c r="G710" s="9">
        <v>5</v>
      </c>
      <c r="H710">
        <v>2</v>
      </c>
      <c r="I710" s="6">
        <v>203.505</v>
      </c>
      <c r="J710" t="s">
        <v>8315</v>
      </c>
      <c r="K710" t="s">
        <v>8351</v>
      </c>
    </row>
    <row r="711" spans="1:11" x14ac:dyDescent="0.2">
      <c r="A711">
        <v>789</v>
      </c>
      <c r="B711">
        <v>1</v>
      </c>
      <c r="C711">
        <v>1700</v>
      </c>
      <c r="D711" s="17">
        <v>18.146527777777777</v>
      </c>
      <c r="E711">
        <v>14</v>
      </c>
      <c r="F711" s="5">
        <v>132.85714285714286</v>
      </c>
      <c r="G711" s="9">
        <v>1</v>
      </c>
      <c r="H711">
        <v>3</v>
      </c>
      <c r="I711" s="6">
        <v>109.41176470588236</v>
      </c>
      <c r="J711" t="s">
        <v>8315</v>
      </c>
      <c r="K711" t="s">
        <v>8351</v>
      </c>
    </row>
    <row r="712" spans="1:11" x14ac:dyDescent="0.2">
      <c r="A712">
        <v>790</v>
      </c>
      <c r="B712">
        <v>1</v>
      </c>
      <c r="C712">
        <v>10000</v>
      </c>
      <c r="D712" s="17">
        <v>30</v>
      </c>
      <c r="E712">
        <v>156</v>
      </c>
      <c r="F712" s="5">
        <v>92.547820512820508</v>
      </c>
      <c r="G712" s="9">
        <v>1</v>
      </c>
      <c r="H712">
        <v>2</v>
      </c>
      <c r="I712" s="6">
        <v>144.37459999999999</v>
      </c>
      <c r="J712" t="s">
        <v>8315</v>
      </c>
      <c r="K712" t="s">
        <v>8351</v>
      </c>
    </row>
    <row r="713" spans="1:11" x14ac:dyDescent="0.2">
      <c r="A713">
        <v>791</v>
      </c>
      <c r="B713">
        <v>1</v>
      </c>
      <c r="C713">
        <v>7500</v>
      </c>
      <c r="D713" s="17">
        <v>33.468680555555558</v>
      </c>
      <c r="E713">
        <v>128</v>
      </c>
      <c r="F713" s="5">
        <v>60.859375</v>
      </c>
      <c r="G713" s="9">
        <v>10</v>
      </c>
      <c r="H713">
        <v>4</v>
      </c>
      <c r="I713" s="6">
        <v>103.86666666666666</v>
      </c>
      <c r="J713" t="s">
        <v>8315</v>
      </c>
      <c r="K713" t="s">
        <v>8351</v>
      </c>
    </row>
    <row r="714" spans="1:11" x14ac:dyDescent="0.2">
      <c r="A714">
        <v>792</v>
      </c>
      <c r="B714">
        <v>1</v>
      </c>
      <c r="C714">
        <v>2500</v>
      </c>
      <c r="D714" s="17">
        <v>30.041666666666668</v>
      </c>
      <c r="E714">
        <v>60</v>
      </c>
      <c r="F714" s="5">
        <v>41.851833333333339</v>
      </c>
      <c r="G714" s="9">
        <v>10</v>
      </c>
      <c r="H714">
        <v>2</v>
      </c>
      <c r="I714" s="6">
        <v>100.44440000000002</v>
      </c>
      <c r="J714" t="s">
        <v>8315</v>
      </c>
      <c r="K714" t="s">
        <v>8351</v>
      </c>
    </row>
    <row r="715" spans="1:11" x14ac:dyDescent="0.2">
      <c r="A715">
        <v>793</v>
      </c>
      <c r="B715">
        <v>1</v>
      </c>
      <c r="C715">
        <v>2750</v>
      </c>
      <c r="D715" s="17">
        <v>15.466388888888888</v>
      </c>
      <c r="E715">
        <v>32</v>
      </c>
      <c r="F715" s="5">
        <v>88.325937499999995</v>
      </c>
      <c r="G715" s="9">
        <v>6</v>
      </c>
      <c r="H715">
        <v>1</v>
      </c>
      <c r="I715" s="6">
        <v>102.77927272727271</v>
      </c>
      <c r="J715" t="s">
        <v>8315</v>
      </c>
      <c r="K715" t="s">
        <v>8351</v>
      </c>
    </row>
    <row r="716" spans="1:11" x14ac:dyDescent="0.2">
      <c r="A716">
        <v>794</v>
      </c>
      <c r="B716">
        <v>1</v>
      </c>
      <c r="C716">
        <v>8000</v>
      </c>
      <c r="D716" s="17">
        <v>55.597488425925924</v>
      </c>
      <c r="E716">
        <v>53</v>
      </c>
      <c r="F716" s="5">
        <v>158.96226415094338</v>
      </c>
      <c r="G716" s="9">
        <v>7</v>
      </c>
      <c r="H716">
        <v>1</v>
      </c>
      <c r="I716" s="6">
        <v>105.31250000000001</v>
      </c>
      <c r="J716" t="s">
        <v>8315</v>
      </c>
      <c r="K716" t="s">
        <v>8351</v>
      </c>
    </row>
    <row r="717" spans="1:11" x14ac:dyDescent="0.2">
      <c r="A717">
        <v>795</v>
      </c>
      <c r="B717">
        <v>1</v>
      </c>
      <c r="C717">
        <v>14000</v>
      </c>
      <c r="D717" s="17">
        <v>42.594606481481478</v>
      </c>
      <c r="E717">
        <v>184</v>
      </c>
      <c r="F717" s="5">
        <v>85.054347826086953</v>
      </c>
      <c r="G717" s="9">
        <v>2</v>
      </c>
      <c r="H717">
        <v>5</v>
      </c>
      <c r="I717" s="6">
        <v>111.78571428571429</v>
      </c>
      <c r="J717" t="s">
        <v>8315</v>
      </c>
      <c r="K717" t="s">
        <v>8351</v>
      </c>
    </row>
    <row r="718" spans="1:11" x14ac:dyDescent="0.2">
      <c r="A718">
        <v>796</v>
      </c>
      <c r="B718">
        <v>1</v>
      </c>
      <c r="C718">
        <v>10000</v>
      </c>
      <c r="D718" s="17">
        <v>29.999016203703704</v>
      </c>
      <c r="E718">
        <v>90</v>
      </c>
      <c r="F718" s="5">
        <v>112.61111111111111</v>
      </c>
      <c r="G718" s="9">
        <v>8</v>
      </c>
      <c r="H718">
        <v>5</v>
      </c>
      <c r="I718" s="6">
        <v>101.35000000000001</v>
      </c>
      <c r="J718" t="s">
        <v>8315</v>
      </c>
      <c r="K718" t="s">
        <v>8351</v>
      </c>
    </row>
    <row r="719" spans="1:11" x14ac:dyDescent="0.2">
      <c r="A719">
        <v>797</v>
      </c>
      <c r="B719">
        <v>1</v>
      </c>
      <c r="C719">
        <v>3000</v>
      </c>
      <c r="D719" s="17">
        <v>31.172592592592594</v>
      </c>
      <c r="E719">
        <v>71</v>
      </c>
      <c r="F719" s="5">
        <v>45.436619718309856</v>
      </c>
      <c r="G719" s="9">
        <v>3</v>
      </c>
      <c r="H719">
        <v>3</v>
      </c>
      <c r="I719" s="6">
        <v>107.53333333333333</v>
      </c>
      <c r="J719" t="s">
        <v>8315</v>
      </c>
      <c r="K719" t="s">
        <v>8351</v>
      </c>
    </row>
    <row r="720" spans="1:11" x14ac:dyDescent="0.2">
      <c r="A720">
        <v>798</v>
      </c>
      <c r="B720">
        <v>1</v>
      </c>
      <c r="C720">
        <v>3500</v>
      </c>
      <c r="D720" s="17">
        <v>30</v>
      </c>
      <c r="E720">
        <v>87</v>
      </c>
      <c r="F720" s="5">
        <v>46.218390804597703</v>
      </c>
      <c r="G720" s="9">
        <v>8</v>
      </c>
      <c r="H720">
        <v>7</v>
      </c>
      <c r="I720" s="6">
        <v>114.88571428571429</v>
      </c>
      <c r="J720" t="s">
        <v>8315</v>
      </c>
      <c r="K720" t="s">
        <v>8351</v>
      </c>
    </row>
    <row r="721" spans="1:11" x14ac:dyDescent="0.2">
      <c r="A721">
        <v>799</v>
      </c>
      <c r="B721">
        <v>1</v>
      </c>
      <c r="C721">
        <v>5000</v>
      </c>
      <c r="D721" s="17">
        <v>30</v>
      </c>
      <c r="E721">
        <v>28</v>
      </c>
      <c r="F721" s="5">
        <v>178.60714285714286</v>
      </c>
      <c r="G721" s="9">
        <v>3</v>
      </c>
      <c r="H721">
        <v>3</v>
      </c>
      <c r="I721" s="6">
        <v>100.02</v>
      </c>
      <c r="J721" t="s">
        <v>8315</v>
      </c>
      <c r="K721" t="s">
        <v>8351</v>
      </c>
    </row>
    <row r="722" spans="1:11" x14ac:dyDescent="0.2">
      <c r="A722">
        <v>800</v>
      </c>
      <c r="B722">
        <v>1</v>
      </c>
      <c r="C722">
        <v>1500</v>
      </c>
      <c r="D722" s="17">
        <v>30</v>
      </c>
      <c r="E722">
        <v>56</v>
      </c>
      <c r="F722" s="5">
        <v>40.75</v>
      </c>
      <c r="G722" s="9">
        <v>8</v>
      </c>
      <c r="H722">
        <v>2</v>
      </c>
      <c r="I722" s="6">
        <v>152.13333333333335</v>
      </c>
      <c r="J722" t="s">
        <v>8315</v>
      </c>
      <c r="K722" t="s">
        <v>8351</v>
      </c>
    </row>
    <row r="723" spans="1:11" x14ac:dyDescent="0.2">
      <c r="A723">
        <v>801</v>
      </c>
      <c r="B723">
        <v>1</v>
      </c>
      <c r="C723">
        <v>2000</v>
      </c>
      <c r="D723" s="17">
        <v>30</v>
      </c>
      <c r="E723">
        <v>51</v>
      </c>
      <c r="F723" s="5">
        <v>43.733921568627444</v>
      </c>
      <c r="G723" s="9">
        <v>6</v>
      </c>
      <c r="H723">
        <v>3</v>
      </c>
      <c r="I723" s="6">
        <v>111.52149999999999</v>
      </c>
      <c r="J723" t="s">
        <v>8315</v>
      </c>
      <c r="K723" t="s">
        <v>8351</v>
      </c>
    </row>
    <row r="724" spans="1:11" x14ac:dyDescent="0.2">
      <c r="A724">
        <v>802</v>
      </c>
      <c r="B724">
        <v>1</v>
      </c>
      <c r="C724">
        <v>6000</v>
      </c>
      <c r="D724" s="17">
        <v>46.147870370370377</v>
      </c>
      <c r="E724">
        <v>75</v>
      </c>
      <c r="F724" s="5">
        <v>81.066666666666663</v>
      </c>
      <c r="G724" s="9">
        <v>8</v>
      </c>
      <c r="H724">
        <v>3</v>
      </c>
      <c r="I724" s="6">
        <v>101.33333333333334</v>
      </c>
      <c r="J724" t="s">
        <v>8315</v>
      </c>
      <c r="K724" t="s">
        <v>8351</v>
      </c>
    </row>
    <row r="725" spans="1:11" x14ac:dyDescent="0.2">
      <c r="A725">
        <v>803</v>
      </c>
      <c r="B725">
        <v>1</v>
      </c>
      <c r="C725">
        <v>2300</v>
      </c>
      <c r="D725" s="17">
        <v>26.091689814814814</v>
      </c>
      <c r="E725">
        <v>38</v>
      </c>
      <c r="F725" s="5">
        <v>74.60526315789474</v>
      </c>
      <c r="G725" s="9">
        <v>5</v>
      </c>
      <c r="H725">
        <v>1</v>
      </c>
      <c r="I725" s="6">
        <v>123.2608695652174</v>
      </c>
      <c r="J725" t="s">
        <v>8315</v>
      </c>
      <c r="K725" t="s">
        <v>8351</v>
      </c>
    </row>
    <row r="726" spans="1:11" x14ac:dyDescent="0.2">
      <c r="A726">
        <v>804</v>
      </c>
      <c r="B726">
        <v>1</v>
      </c>
      <c r="C726">
        <v>5500</v>
      </c>
      <c r="D726" s="17">
        <v>17.060347222222223</v>
      </c>
      <c r="E726">
        <v>18</v>
      </c>
      <c r="F726" s="5">
        <v>305.55555555555554</v>
      </c>
      <c r="G726" s="9">
        <v>7</v>
      </c>
      <c r="H726">
        <v>2</v>
      </c>
      <c r="I726" s="6">
        <v>100</v>
      </c>
      <c r="J726" t="s">
        <v>8315</v>
      </c>
      <c r="K726" t="s">
        <v>8351</v>
      </c>
    </row>
    <row r="727" spans="1:11" x14ac:dyDescent="0.2">
      <c r="A727">
        <v>805</v>
      </c>
      <c r="B727">
        <v>1</v>
      </c>
      <c r="C727">
        <v>3000</v>
      </c>
      <c r="D727" s="17">
        <v>50.13527777777778</v>
      </c>
      <c r="E727">
        <v>54</v>
      </c>
      <c r="F727" s="5">
        <v>58.333333333333336</v>
      </c>
      <c r="G727" s="9">
        <v>5</v>
      </c>
      <c r="H727">
        <v>5</v>
      </c>
      <c r="I727" s="6">
        <v>105</v>
      </c>
      <c r="J727" t="s">
        <v>8315</v>
      </c>
      <c r="K727" t="s">
        <v>8351</v>
      </c>
    </row>
    <row r="728" spans="1:11" x14ac:dyDescent="0.2">
      <c r="A728">
        <v>806</v>
      </c>
      <c r="B728">
        <v>1</v>
      </c>
      <c r="C728">
        <v>8000</v>
      </c>
      <c r="D728" s="17">
        <v>30</v>
      </c>
      <c r="E728">
        <v>71</v>
      </c>
      <c r="F728" s="5">
        <v>117.67605633802818</v>
      </c>
      <c r="G728" s="9">
        <v>8</v>
      </c>
      <c r="H728">
        <v>1</v>
      </c>
      <c r="I728" s="6">
        <v>104.4375</v>
      </c>
      <c r="J728" t="s">
        <v>8315</v>
      </c>
      <c r="K728" t="s">
        <v>8351</v>
      </c>
    </row>
    <row r="729" spans="1:11" x14ac:dyDescent="0.2">
      <c r="A729">
        <v>807</v>
      </c>
      <c r="B729">
        <v>1</v>
      </c>
      <c r="C729">
        <v>4000</v>
      </c>
      <c r="D729" s="17">
        <v>35.454733796296296</v>
      </c>
      <c r="E729">
        <v>57</v>
      </c>
      <c r="F729" s="5">
        <v>73.771929824561397</v>
      </c>
      <c r="G729" s="9">
        <v>1</v>
      </c>
      <c r="H729">
        <v>2</v>
      </c>
      <c r="I729" s="6">
        <v>105.125</v>
      </c>
      <c r="J729" t="s">
        <v>8315</v>
      </c>
      <c r="K729" t="s">
        <v>8351</v>
      </c>
    </row>
    <row r="730" spans="1:11" x14ac:dyDescent="0.2">
      <c r="A730">
        <v>808</v>
      </c>
      <c r="B730">
        <v>1</v>
      </c>
      <c r="C730">
        <v>4500</v>
      </c>
      <c r="D730" s="17">
        <v>33.10710648148148</v>
      </c>
      <c r="E730">
        <v>43</v>
      </c>
      <c r="F730" s="5">
        <v>104.65116279069767</v>
      </c>
      <c r="G730" s="9">
        <v>11</v>
      </c>
      <c r="H730">
        <v>2</v>
      </c>
      <c r="I730" s="6">
        <v>100</v>
      </c>
      <c r="J730" t="s">
        <v>8315</v>
      </c>
      <c r="K730" t="s">
        <v>8351</v>
      </c>
    </row>
    <row r="731" spans="1:11" x14ac:dyDescent="0.2">
      <c r="A731">
        <v>809</v>
      </c>
      <c r="B731">
        <v>1</v>
      </c>
      <c r="C731">
        <v>4000</v>
      </c>
      <c r="D731" s="17">
        <v>30</v>
      </c>
      <c r="E731">
        <v>52</v>
      </c>
      <c r="F731" s="5">
        <v>79.82692307692308</v>
      </c>
      <c r="G731" s="9">
        <v>12</v>
      </c>
      <c r="H731">
        <v>5</v>
      </c>
      <c r="I731" s="6">
        <v>103.77499999999999</v>
      </c>
      <c r="J731" t="s">
        <v>8315</v>
      </c>
      <c r="K731" t="s">
        <v>8351</v>
      </c>
    </row>
    <row r="732" spans="1:11" x14ac:dyDescent="0.2">
      <c r="A732">
        <v>810</v>
      </c>
      <c r="B732">
        <v>1</v>
      </c>
      <c r="C732">
        <v>1500</v>
      </c>
      <c r="D732" s="17">
        <v>30</v>
      </c>
      <c r="E732">
        <v>27</v>
      </c>
      <c r="F732" s="5">
        <v>58.333333333333336</v>
      </c>
      <c r="G732" s="9">
        <v>8</v>
      </c>
      <c r="H732">
        <v>3</v>
      </c>
      <c r="I732" s="6">
        <v>105</v>
      </c>
      <c r="J732" t="s">
        <v>8315</v>
      </c>
      <c r="K732" t="s">
        <v>8351</v>
      </c>
    </row>
    <row r="733" spans="1:11" x14ac:dyDescent="0.2">
      <c r="A733">
        <v>811</v>
      </c>
      <c r="B733">
        <v>1</v>
      </c>
      <c r="C733">
        <v>1000</v>
      </c>
      <c r="D733" s="17">
        <v>22.059236111111108</v>
      </c>
      <c r="E733">
        <v>12</v>
      </c>
      <c r="F733" s="5">
        <v>86.666666666666671</v>
      </c>
      <c r="G733" s="9">
        <v>6</v>
      </c>
      <c r="H733">
        <v>2</v>
      </c>
      <c r="I733" s="6">
        <v>104</v>
      </c>
      <c r="J733" t="s">
        <v>8315</v>
      </c>
      <c r="K733" t="s">
        <v>8351</v>
      </c>
    </row>
    <row r="734" spans="1:11" x14ac:dyDescent="0.2">
      <c r="A734">
        <v>812</v>
      </c>
      <c r="B734">
        <v>1</v>
      </c>
      <c r="C734">
        <v>600</v>
      </c>
      <c r="D734" s="17">
        <v>52.563981481481477</v>
      </c>
      <c r="E734">
        <v>33</v>
      </c>
      <c r="F734" s="5">
        <v>27.606060606060606</v>
      </c>
      <c r="G734" s="9">
        <v>1</v>
      </c>
      <c r="H734">
        <v>1</v>
      </c>
      <c r="I734" s="6">
        <v>151.83333333333334</v>
      </c>
      <c r="J734" t="s">
        <v>8315</v>
      </c>
      <c r="K734" t="s">
        <v>8351</v>
      </c>
    </row>
    <row r="735" spans="1:11" x14ac:dyDescent="0.2">
      <c r="A735">
        <v>813</v>
      </c>
      <c r="B735">
        <v>1</v>
      </c>
      <c r="C735">
        <v>1500</v>
      </c>
      <c r="D735" s="17">
        <v>30</v>
      </c>
      <c r="E735">
        <v>96</v>
      </c>
      <c r="F735" s="5">
        <v>24.999375000000001</v>
      </c>
      <c r="G735" s="9">
        <v>6</v>
      </c>
      <c r="H735">
        <v>3</v>
      </c>
      <c r="I735" s="6">
        <v>159.99600000000001</v>
      </c>
      <c r="J735" t="s">
        <v>8315</v>
      </c>
      <c r="K735" t="s">
        <v>8351</v>
      </c>
    </row>
    <row r="736" spans="1:11" x14ac:dyDescent="0.2">
      <c r="A736">
        <v>814</v>
      </c>
      <c r="B736">
        <v>1</v>
      </c>
      <c r="C736">
        <v>1000</v>
      </c>
      <c r="D736" s="17">
        <v>15.009710648148149</v>
      </c>
      <c r="E736">
        <v>28</v>
      </c>
      <c r="F736" s="5">
        <v>45.464285714285715</v>
      </c>
      <c r="G736" s="9">
        <v>5</v>
      </c>
      <c r="H736">
        <v>1</v>
      </c>
      <c r="I736" s="6">
        <v>127.3</v>
      </c>
      <c r="J736" t="s">
        <v>8315</v>
      </c>
      <c r="K736" t="s">
        <v>8351</v>
      </c>
    </row>
    <row r="737" spans="1:11" x14ac:dyDescent="0.2">
      <c r="A737">
        <v>815</v>
      </c>
      <c r="B737">
        <v>1</v>
      </c>
      <c r="C737">
        <v>4000</v>
      </c>
      <c r="D737" s="17">
        <v>30</v>
      </c>
      <c r="E737">
        <v>43</v>
      </c>
      <c r="F737" s="5">
        <v>99.534883720930239</v>
      </c>
      <c r="G737" s="9">
        <v>10</v>
      </c>
      <c r="H737">
        <v>4</v>
      </c>
      <c r="I737" s="6">
        <v>107</v>
      </c>
      <c r="J737" t="s">
        <v>8315</v>
      </c>
      <c r="K737" t="s">
        <v>8351</v>
      </c>
    </row>
    <row r="738" spans="1:11" x14ac:dyDescent="0.2">
      <c r="A738">
        <v>816</v>
      </c>
      <c r="B738">
        <v>1</v>
      </c>
      <c r="C738">
        <v>7000</v>
      </c>
      <c r="D738" s="17">
        <v>31.399965277777778</v>
      </c>
      <c r="E738">
        <v>205</v>
      </c>
      <c r="F738" s="5">
        <v>39.31</v>
      </c>
      <c r="G738" s="9">
        <v>3</v>
      </c>
      <c r="H738">
        <v>5</v>
      </c>
      <c r="I738" s="6">
        <v>115.12214285714286</v>
      </c>
      <c r="J738" t="s">
        <v>8315</v>
      </c>
      <c r="K738" t="s">
        <v>8351</v>
      </c>
    </row>
    <row r="739" spans="1:11" x14ac:dyDescent="0.2">
      <c r="A739">
        <v>817</v>
      </c>
      <c r="B739">
        <v>1</v>
      </c>
      <c r="C739">
        <v>1500</v>
      </c>
      <c r="D739" s="17">
        <v>53.607974537037045</v>
      </c>
      <c r="E739">
        <v>23</v>
      </c>
      <c r="F739" s="5">
        <v>89.419999999999987</v>
      </c>
      <c r="G739" s="9">
        <v>1</v>
      </c>
      <c r="H739">
        <v>2</v>
      </c>
      <c r="I739" s="6">
        <v>137.11066666666665</v>
      </c>
      <c r="J739" t="s">
        <v>8315</v>
      </c>
      <c r="K739" t="s">
        <v>8351</v>
      </c>
    </row>
    <row r="740" spans="1:11" x14ac:dyDescent="0.2">
      <c r="A740">
        <v>818</v>
      </c>
      <c r="B740">
        <v>1</v>
      </c>
      <c r="C740">
        <v>350</v>
      </c>
      <c r="D740" s="17">
        <v>7.8261458333333325</v>
      </c>
      <c r="E740">
        <v>19</v>
      </c>
      <c r="F740" s="5">
        <v>28.684210526315791</v>
      </c>
      <c r="G740" s="9">
        <v>7</v>
      </c>
      <c r="H740">
        <v>1</v>
      </c>
      <c r="I740" s="6">
        <v>155.71428571428572</v>
      </c>
      <c r="J740" t="s">
        <v>8315</v>
      </c>
      <c r="K740" t="s">
        <v>8351</v>
      </c>
    </row>
    <row r="741" spans="1:11" x14ac:dyDescent="0.2">
      <c r="A741">
        <v>819</v>
      </c>
      <c r="B741">
        <v>1</v>
      </c>
      <c r="C741">
        <v>400</v>
      </c>
      <c r="D741" s="17">
        <v>9.1989120370370365</v>
      </c>
      <c r="E741">
        <v>14</v>
      </c>
      <c r="F741" s="5">
        <v>31.071428571428573</v>
      </c>
      <c r="G741" s="9">
        <v>12</v>
      </c>
      <c r="H741">
        <v>3</v>
      </c>
      <c r="I741" s="6">
        <v>108.74999999999999</v>
      </c>
      <c r="J741" t="s">
        <v>8315</v>
      </c>
      <c r="K741" t="s">
        <v>8351</v>
      </c>
    </row>
    <row r="742" spans="1:11" x14ac:dyDescent="0.2">
      <c r="A742">
        <v>820</v>
      </c>
      <c r="B742">
        <v>1</v>
      </c>
      <c r="C742">
        <v>2000</v>
      </c>
      <c r="D742" s="17">
        <v>30.366412037037037</v>
      </c>
      <c r="E742">
        <v>38</v>
      </c>
      <c r="F742" s="5">
        <v>70.55263157894737</v>
      </c>
      <c r="G742" s="9">
        <v>5</v>
      </c>
      <c r="H742">
        <v>5</v>
      </c>
      <c r="I742" s="6">
        <v>134.05000000000001</v>
      </c>
      <c r="J742" t="s">
        <v>8315</v>
      </c>
      <c r="K742" t="s">
        <v>8351</v>
      </c>
    </row>
    <row r="743" spans="1:11" x14ac:dyDescent="0.2">
      <c r="A743">
        <v>821</v>
      </c>
      <c r="B743">
        <v>1</v>
      </c>
      <c r="C743">
        <v>17482</v>
      </c>
      <c r="D743" s="17">
        <v>34.245312500000004</v>
      </c>
      <c r="E743">
        <v>78</v>
      </c>
      <c r="F743" s="5">
        <v>224.12820512820514</v>
      </c>
      <c r="G743" s="9">
        <v>3</v>
      </c>
      <c r="H743">
        <v>1</v>
      </c>
      <c r="I743" s="6">
        <v>100</v>
      </c>
      <c r="J743" t="s">
        <v>8315</v>
      </c>
      <c r="K743" t="s">
        <v>8351</v>
      </c>
    </row>
    <row r="744" spans="1:11" x14ac:dyDescent="0.2">
      <c r="A744">
        <v>822</v>
      </c>
      <c r="B744">
        <v>1</v>
      </c>
      <c r="C744">
        <v>3000</v>
      </c>
      <c r="D744" s="17">
        <v>30</v>
      </c>
      <c r="E744">
        <v>69</v>
      </c>
      <c r="F744" s="5">
        <v>51.811594202898547</v>
      </c>
      <c r="G744" s="9">
        <v>9</v>
      </c>
      <c r="H744">
        <v>3</v>
      </c>
      <c r="I744" s="6">
        <v>119.16666666666667</v>
      </c>
      <c r="J744" t="s">
        <v>8315</v>
      </c>
      <c r="K744" t="s">
        <v>8351</v>
      </c>
    </row>
    <row r="745" spans="1:11" x14ac:dyDescent="0.2">
      <c r="A745">
        <v>823</v>
      </c>
      <c r="B745">
        <v>1</v>
      </c>
      <c r="C745">
        <v>800</v>
      </c>
      <c r="D745" s="17">
        <v>29.958333333333332</v>
      </c>
      <c r="E745">
        <v>33</v>
      </c>
      <c r="F745" s="5">
        <v>43.515151515151516</v>
      </c>
      <c r="G745" s="9">
        <v>2</v>
      </c>
      <c r="H745">
        <v>5</v>
      </c>
      <c r="I745" s="6">
        <v>179.5</v>
      </c>
      <c r="J745" t="s">
        <v>8315</v>
      </c>
      <c r="K745" t="s">
        <v>8351</v>
      </c>
    </row>
    <row r="746" spans="1:11" x14ac:dyDescent="0.2">
      <c r="A746">
        <v>824</v>
      </c>
      <c r="B746">
        <v>1</v>
      </c>
      <c r="C746">
        <v>1600</v>
      </c>
      <c r="D746" s="17">
        <v>36.048865740740744</v>
      </c>
      <c r="E746">
        <v>54</v>
      </c>
      <c r="F746" s="5">
        <v>39.816666666666663</v>
      </c>
      <c r="G746" s="9">
        <v>3</v>
      </c>
      <c r="H746">
        <v>5</v>
      </c>
      <c r="I746" s="6">
        <v>134.38124999999999</v>
      </c>
      <c r="J746" t="s">
        <v>8315</v>
      </c>
      <c r="K746" t="s">
        <v>8351</v>
      </c>
    </row>
    <row r="747" spans="1:11" x14ac:dyDescent="0.2">
      <c r="A747">
        <v>825</v>
      </c>
      <c r="B747">
        <v>1</v>
      </c>
      <c r="C747">
        <v>12500</v>
      </c>
      <c r="D747" s="17">
        <v>25</v>
      </c>
      <c r="E747">
        <v>99</v>
      </c>
      <c r="F747" s="5">
        <v>126.8080808080808</v>
      </c>
      <c r="G747" s="9">
        <v>10</v>
      </c>
      <c r="H747">
        <v>3</v>
      </c>
      <c r="I747" s="6">
        <v>100.43200000000002</v>
      </c>
      <c r="J747" t="s">
        <v>8315</v>
      </c>
      <c r="K747" t="s">
        <v>8351</v>
      </c>
    </row>
    <row r="748" spans="1:11" x14ac:dyDescent="0.2">
      <c r="A748">
        <v>826</v>
      </c>
      <c r="B748">
        <v>1</v>
      </c>
      <c r="C748">
        <v>5500</v>
      </c>
      <c r="D748" s="17">
        <v>20.958333333333332</v>
      </c>
      <c r="E748">
        <v>49</v>
      </c>
      <c r="F748" s="5">
        <v>113.87755102040816</v>
      </c>
      <c r="G748" s="9">
        <v>3</v>
      </c>
      <c r="H748">
        <v>7</v>
      </c>
      <c r="I748" s="6">
        <v>101.45454545454547</v>
      </c>
      <c r="J748" t="s">
        <v>8315</v>
      </c>
      <c r="K748" t="s">
        <v>8351</v>
      </c>
    </row>
    <row r="749" spans="1:11" x14ac:dyDescent="0.2">
      <c r="A749">
        <v>827</v>
      </c>
      <c r="B749">
        <v>1</v>
      </c>
      <c r="C749">
        <v>300</v>
      </c>
      <c r="D749" s="17">
        <v>26.3522337962963</v>
      </c>
      <c r="E749">
        <v>11</v>
      </c>
      <c r="F749" s="5">
        <v>28.181818181818183</v>
      </c>
      <c r="G749" s="9">
        <v>1</v>
      </c>
      <c r="H749">
        <v>4</v>
      </c>
      <c r="I749" s="6">
        <v>103.33333333333334</v>
      </c>
      <c r="J749" t="s">
        <v>8315</v>
      </c>
      <c r="K749" t="s">
        <v>8351</v>
      </c>
    </row>
    <row r="750" spans="1:11" x14ac:dyDescent="0.2">
      <c r="A750">
        <v>828</v>
      </c>
      <c r="B750">
        <v>1</v>
      </c>
      <c r="C750">
        <v>1300</v>
      </c>
      <c r="D750" s="17">
        <v>12.632615740740741</v>
      </c>
      <c r="E750">
        <v>38</v>
      </c>
      <c r="F750" s="5">
        <v>36.60526315789474</v>
      </c>
      <c r="G750" s="9">
        <v>6</v>
      </c>
      <c r="H750">
        <v>2</v>
      </c>
      <c r="I750" s="6">
        <v>107</v>
      </c>
      <c r="J750" t="s">
        <v>8315</v>
      </c>
      <c r="K750" t="s">
        <v>8351</v>
      </c>
    </row>
    <row r="751" spans="1:11" x14ac:dyDescent="0.2">
      <c r="A751">
        <v>829</v>
      </c>
      <c r="B751">
        <v>1</v>
      </c>
      <c r="C751">
        <v>500</v>
      </c>
      <c r="D751" s="17">
        <v>60</v>
      </c>
      <c r="E751">
        <v>16</v>
      </c>
      <c r="F751" s="5">
        <v>32.5</v>
      </c>
      <c r="G751" s="9">
        <v>5</v>
      </c>
      <c r="H751">
        <v>6</v>
      </c>
      <c r="I751" s="6">
        <v>104</v>
      </c>
      <c r="J751" t="s">
        <v>8315</v>
      </c>
      <c r="K751" t="s">
        <v>8351</v>
      </c>
    </row>
    <row r="752" spans="1:11" x14ac:dyDescent="0.2">
      <c r="A752">
        <v>830</v>
      </c>
      <c r="B752">
        <v>1</v>
      </c>
      <c r="C752">
        <v>1800</v>
      </c>
      <c r="D752" s="17">
        <v>29.958333333333332</v>
      </c>
      <c r="E752">
        <v>32</v>
      </c>
      <c r="F752" s="5">
        <v>60.65625</v>
      </c>
      <c r="G752" s="9">
        <v>2</v>
      </c>
      <c r="H752">
        <v>3</v>
      </c>
      <c r="I752" s="6">
        <v>107.83333333333334</v>
      </c>
      <c r="J752" t="s">
        <v>8315</v>
      </c>
      <c r="K752" t="s">
        <v>8351</v>
      </c>
    </row>
    <row r="753" spans="1:11" x14ac:dyDescent="0.2">
      <c r="A753">
        <v>831</v>
      </c>
      <c r="B753">
        <v>1</v>
      </c>
      <c r="C753">
        <v>1500</v>
      </c>
      <c r="D753" s="17">
        <v>30</v>
      </c>
      <c r="E753">
        <v>20</v>
      </c>
      <c r="F753" s="5">
        <v>175</v>
      </c>
      <c r="G753" s="9">
        <v>3</v>
      </c>
      <c r="H753">
        <v>3</v>
      </c>
      <c r="I753" s="6">
        <v>233.33333333333334</v>
      </c>
      <c r="J753" t="s">
        <v>8315</v>
      </c>
      <c r="K753" t="s">
        <v>8351</v>
      </c>
    </row>
    <row r="754" spans="1:11" x14ac:dyDescent="0.2">
      <c r="A754">
        <v>832</v>
      </c>
      <c r="B754">
        <v>1</v>
      </c>
      <c r="C754">
        <v>15000</v>
      </c>
      <c r="D754" s="17">
        <v>59.667187500000004</v>
      </c>
      <c r="E754">
        <v>154</v>
      </c>
      <c r="F754" s="5">
        <v>97.993896103896105</v>
      </c>
      <c r="G754" s="9">
        <v>11</v>
      </c>
      <c r="H754">
        <v>2</v>
      </c>
      <c r="I754" s="6">
        <v>100.60706666666665</v>
      </c>
      <c r="J754" t="s">
        <v>8315</v>
      </c>
      <c r="K754" t="s">
        <v>8351</v>
      </c>
    </row>
    <row r="755" spans="1:11" x14ac:dyDescent="0.2">
      <c r="A755">
        <v>833</v>
      </c>
      <c r="B755">
        <v>1</v>
      </c>
      <c r="C755">
        <v>6000</v>
      </c>
      <c r="D755" s="17">
        <v>30</v>
      </c>
      <c r="E755">
        <v>41</v>
      </c>
      <c r="F755" s="5">
        <v>148.78048780487805</v>
      </c>
      <c r="G755" s="9">
        <v>3</v>
      </c>
      <c r="H755">
        <v>4</v>
      </c>
      <c r="I755" s="6">
        <v>101.66666666666666</v>
      </c>
      <c r="J755" t="s">
        <v>8315</v>
      </c>
      <c r="K755" t="s">
        <v>8351</v>
      </c>
    </row>
    <row r="756" spans="1:11" x14ac:dyDescent="0.2">
      <c r="A756">
        <v>834</v>
      </c>
      <c r="B756">
        <v>1</v>
      </c>
      <c r="C756">
        <v>5500</v>
      </c>
      <c r="D756" s="17">
        <v>33.343148148148146</v>
      </c>
      <c r="E756">
        <v>75</v>
      </c>
      <c r="F756" s="5">
        <v>96.08</v>
      </c>
      <c r="G756" s="9">
        <v>5</v>
      </c>
      <c r="H756">
        <v>2</v>
      </c>
      <c r="I756" s="6">
        <v>131.0181818181818</v>
      </c>
      <c r="J756" t="s">
        <v>8315</v>
      </c>
      <c r="K756" t="s">
        <v>8351</v>
      </c>
    </row>
    <row r="757" spans="1:11" x14ac:dyDescent="0.2">
      <c r="A757">
        <v>835</v>
      </c>
      <c r="B757">
        <v>1</v>
      </c>
      <c r="C757">
        <v>2000</v>
      </c>
      <c r="D757" s="17">
        <v>42.667152777777773</v>
      </c>
      <c r="E757">
        <v>40</v>
      </c>
      <c r="F757" s="5">
        <v>58.625</v>
      </c>
      <c r="G757" s="9">
        <v>4</v>
      </c>
      <c r="H757">
        <v>5</v>
      </c>
      <c r="I757" s="6">
        <v>117.25000000000001</v>
      </c>
      <c r="J757" t="s">
        <v>8315</v>
      </c>
      <c r="K757" t="s">
        <v>8351</v>
      </c>
    </row>
    <row r="758" spans="1:11" x14ac:dyDescent="0.2">
      <c r="A758">
        <v>836</v>
      </c>
      <c r="B758">
        <v>1</v>
      </c>
      <c r="C758">
        <v>5000</v>
      </c>
      <c r="D758" s="17">
        <v>30</v>
      </c>
      <c r="E758">
        <v>46</v>
      </c>
      <c r="F758" s="5">
        <v>109.70695652173914</v>
      </c>
      <c r="G758" s="9">
        <v>9</v>
      </c>
      <c r="H758">
        <v>5</v>
      </c>
      <c r="I758" s="6">
        <v>100.93039999999999</v>
      </c>
      <c r="J758" t="s">
        <v>8315</v>
      </c>
      <c r="K758" t="s">
        <v>8351</v>
      </c>
    </row>
    <row r="759" spans="1:11" x14ac:dyDescent="0.2">
      <c r="A759">
        <v>837</v>
      </c>
      <c r="B759">
        <v>1</v>
      </c>
      <c r="C759">
        <v>2500</v>
      </c>
      <c r="D759" s="17">
        <v>30</v>
      </c>
      <c r="E759">
        <v>62</v>
      </c>
      <c r="F759" s="5">
        <v>49.112903225806448</v>
      </c>
      <c r="G759" s="9">
        <v>4</v>
      </c>
      <c r="H759">
        <v>2</v>
      </c>
      <c r="I759" s="6">
        <v>121.8</v>
      </c>
      <c r="J759" t="s">
        <v>8315</v>
      </c>
      <c r="K759" t="s">
        <v>8351</v>
      </c>
    </row>
    <row r="760" spans="1:11" x14ac:dyDescent="0.2">
      <c r="A760">
        <v>838</v>
      </c>
      <c r="B760">
        <v>1</v>
      </c>
      <c r="C760">
        <v>2000</v>
      </c>
      <c r="D760" s="17">
        <v>30</v>
      </c>
      <c r="E760">
        <v>61</v>
      </c>
      <c r="F760" s="5">
        <v>47.672131147540981</v>
      </c>
      <c r="G760" s="9">
        <v>12</v>
      </c>
      <c r="H760">
        <v>7</v>
      </c>
      <c r="I760" s="6">
        <v>145.4</v>
      </c>
      <c r="J760" t="s">
        <v>8315</v>
      </c>
      <c r="K760" t="s">
        <v>8351</v>
      </c>
    </row>
    <row r="761" spans="1:11" x14ac:dyDescent="0.2">
      <c r="A761">
        <v>839</v>
      </c>
      <c r="B761">
        <v>1</v>
      </c>
      <c r="C761">
        <v>5000</v>
      </c>
      <c r="D761" s="17">
        <v>30</v>
      </c>
      <c r="E761">
        <v>96</v>
      </c>
      <c r="F761" s="5">
        <v>60.737812499999997</v>
      </c>
      <c r="G761" s="9">
        <v>8</v>
      </c>
      <c r="H761">
        <v>4</v>
      </c>
      <c r="I761" s="6">
        <v>116.61660000000001</v>
      </c>
      <c r="J761" t="s">
        <v>8315</v>
      </c>
      <c r="K761" t="s">
        <v>8351</v>
      </c>
    </row>
    <row r="762" spans="1:11" x14ac:dyDescent="0.2">
      <c r="A762">
        <v>840</v>
      </c>
      <c r="B762">
        <v>1</v>
      </c>
      <c r="C762">
        <v>10000</v>
      </c>
      <c r="D762" s="17">
        <v>30</v>
      </c>
      <c r="E762">
        <v>190</v>
      </c>
      <c r="F762" s="5">
        <v>63.37715789473684</v>
      </c>
      <c r="G762" s="9">
        <v>8</v>
      </c>
      <c r="H762">
        <v>3</v>
      </c>
      <c r="I762" s="6">
        <v>120.4166</v>
      </c>
      <c r="J762" t="s">
        <v>8315</v>
      </c>
      <c r="K762" t="s">
        <v>8339</v>
      </c>
    </row>
    <row r="763" spans="1:11" x14ac:dyDescent="0.2">
      <c r="A763">
        <v>841</v>
      </c>
      <c r="B763">
        <v>1</v>
      </c>
      <c r="C763">
        <v>5000</v>
      </c>
      <c r="D763" s="17">
        <v>30.041666666666668</v>
      </c>
      <c r="E763">
        <v>94</v>
      </c>
      <c r="F763" s="5">
        <v>53.893617021276597</v>
      </c>
      <c r="G763" s="9">
        <v>10</v>
      </c>
      <c r="H763">
        <v>6</v>
      </c>
      <c r="I763" s="6">
        <v>101.32000000000001</v>
      </c>
      <c r="J763" t="s">
        <v>8315</v>
      </c>
      <c r="K763" t="s">
        <v>8339</v>
      </c>
    </row>
    <row r="764" spans="1:11" x14ac:dyDescent="0.2">
      <c r="A764">
        <v>842</v>
      </c>
      <c r="B764">
        <v>1</v>
      </c>
      <c r="C764">
        <v>2500</v>
      </c>
      <c r="D764" s="17">
        <v>34.573576388888888</v>
      </c>
      <c r="E764">
        <v>39</v>
      </c>
      <c r="F764" s="5">
        <v>66.871794871794876</v>
      </c>
      <c r="G764" s="9">
        <v>9</v>
      </c>
      <c r="H764">
        <v>1</v>
      </c>
      <c r="I764" s="6">
        <v>104.32</v>
      </c>
      <c r="J764" t="s">
        <v>8315</v>
      </c>
      <c r="K764" t="s">
        <v>8339</v>
      </c>
    </row>
    <row r="765" spans="1:11" x14ac:dyDescent="0.2">
      <c r="A765">
        <v>843</v>
      </c>
      <c r="B765">
        <v>1</v>
      </c>
      <c r="C765">
        <v>3000</v>
      </c>
      <c r="D765" s="17">
        <v>17.075462962962963</v>
      </c>
      <c r="E765">
        <v>127</v>
      </c>
      <c r="F765" s="5">
        <v>63.102362204724407</v>
      </c>
      <c r="G765" s="9">
        <v>11</v>
      </c>
      <c r="H765">
        <v>7</v>
      </c>
      <c r="I765" s="6">
        <v>267.13333333333333</v>
      </c>
      <c r="J765" t="s">
        <v>8315</v>
      </c>
      <c r="K765" t="s">
        <v>8339</v>
      </c>
    </row>
    <row r="766" spans="1:11" x14ac:dyDescent="0.2">
      <c r="A766">
        <v>844</v>
      </c>
      <c r="B766">
        <v>1</v>
      </c>
      <c r="C766">
        <v>3000</v>
      </c>
      <c r="D766" s="17">
        <v>38.523009259259261</v>
      </c>
      <c r="E766">
        <v>159</v>
      </c>
      <c r="F766" s="5">
        <v>36.628930817610062</v>
      </c>
      <c r="G766" s="9">
        <v>9</v>
      </c>
      <c r="H766">
        <v>2</v>
      </c>
      <c r="I766" s="6">
        <v>194.13333333333333</v>
      </c>
      <c r="J766" t="s">
        <v>8315</v>
      </c>
      <c r="K766" t="s">
        <v>8339</v>
      </c>
    </row>
    <row r="767" spans="1:11" x14ac:dyDescent="0.2">
      <c r="A767">
        <v>845</v>
      </c>
      <c r="B767">
        <v>1</v>
      </c>
      <c r="C767">
        <v>5000</v>
      </c>
      <c r="D767" s="17">
        <v>39.96</v>
      </c>
      <c r="E767">
        <v>177</v>
      </c>
      <c r="F767" s="5">
        <v>34.005706214689269</v>
      </c>
      <c r="G767" s="9">
        <v>7</v>
      </c>
      <c r="H767">
        <v>2</v>
      </c>
      <c r="I767" s="6">
        <v>120.3802</v>
      </c>
      <c r="J767" t="s">
        <v>8315</v>
      </c>
      <c r="K767" t="s">
        <v>8339</v>
      </c>
    </row>
    <row r="768" spans="1:11" x14ac:dyDescent="0.2">
      <c r="A768">
        <v>846</v>
      </c>
      <c r="B768">
        <v>1</v>
      </c>
      <c r="C768">
        <v>1100</v>
      </c>
      <c r="D768" s="17">
        <v>14.191493055555556</v>
      </c>
      <c r="E768">
        <v>47</v>
      </c>
      <c r="F768" s="5">
        <v>28.553404255319148</v>
      </c>
      <c r="G768" s="9">
        <v>2</v>
      </c>
      <c r="H768">
        <v>1</v>
      </c>
      <c r="I768" s="6">
        <v>122.00090909090908</v>
      </c>
      <c r="J768" t="s">
        <v>8315</v>
      </c>
      <c r="K768" t="s">
        <v>8339</v>
      </c>
    </row>
    <row r="769" spans="1:11" x14ac:dyDescent="0.2">
      <c r="A769">
        <v>847</v>
      </c>
      <c r="B769">
        <v>1</v>
      </c>
      <c r="C769">
        <v>10</v>
      </c>
      <c r="D769" s="17">
        <v>30</v>
      </c>
      <c r="E769">
        <v>1</v>
      </c>
      <c r="F769" s="5">
        <v>10</v>
      </c>
      <c r="G769" s="9">
        <v>6</v>
      </c>
      <c r="H769">
        <v>3</v>
      </c>
      <c r="I769" s="6">
        <v>100</v>
      </c>
      <c r="J769" t="s">
        <v>8315</v>
      </c>
      <c r="K769" t="s">
        <v>8339</v>
      </c>
    </row>
    <row r="770" spans="1:11" x14ac:dyDescent="0.2">
      <c r="A770">
        <v>848</v>
      </c>
      <c r="B770">
        <v>1</v>
      </c>
      <c r="C770">
        <v>300</v>
      </c>
      <c r="D770" s="17">
        <v>30</v>
      </c>
      <c r="E770">
        <v>16</v>
      </c>
      <c r="F770" s="5">
        <v>18.75</v>
      </c>
      <c r="G770" s="9">
        <v>3</v>
      </c>
      <c r="H770">
        <v>7</v>
      </c>
      <c r="I770" s="6">
        <v>100</v>
      </c>
      <c r="J770" t="s">
        <v>8315</v>
      </c>
      <c r="K770" t="s">
        <v>8339</v>
      </c>
    </row>
    <row r="771" spans="1:11" x14ac:dyDescent="0.2">
      <c r="A771">
        <v>849</v>
      </c>
      <c r="B771">
        <v>1</v>
      </c>
      <c r="C771">
        <v>4000</v>
      </c>
      <c r="D771" s="17">
        <v>27.958333333333332</v>
      </c>
      <c r="E771">
        <v>115</v>
      </c>
      <c r="F771" s="5">
        <v>41.704347826086959</v>
      </c>
      <c r="G771" s="9">
        <v>2</v>
      </c>
      <c r="H771">
        <v>7</v>
      </c>
      <c r="I771" s="6">
        <v>119.9</v>
      </c>
      <c r="J771" t="s">
        <v>8315</v>
      </c>
      <c r="K771" t="s">
        <v>8339</v>
      </c>
    </row>
    <row r="772" spans="1:11" x14ac:dyDescent="0.2">
      <c r="A772">
        <v>850</v>
      </c>
      <c r="B772">
        <v>1</v>
      </c>
      <c r="C772">
        <v>4000</v>
      </c>
      <c r="D772" s="17">
        <v>32.379895833333336</v>
      </c>
      <c r="E772">
        <v>133</v>
      </c>
      <c r="F772" s="5">
        <v>46.669172932330824</v>
      </c>
      <c r="G772" s="9">
        <v>3</v>
      </c>
      <c r="H772">
        <v>3</v>
      </c>
      <c r="I772" s="6">
        <v>155.17499999999998</v>
      </c>
      <c r="J772" t="s">
        <v>8315</v>
      </c>
      <c r="K772" t="s">
        <v>8339</v>
      </c>
    </row>
    <row r="773" spans="1:11" x14ac:dyDescent="0.2">
      <c r="A773">
        <v>851</v>
      </c>
      <c r="B773">
        <v>1</v>
      </c>
      <c r="C773">
        <v>2000</v>
      </c>
      <c r="D773" s="17">
        <v>59.942673611111111</v>
      </c>
      <c r="E773">
        <v>70</v>
      </c>
      <c r="F773" s="5">
        <v>37.271428571428572</v>
      </c>
      <c r="G773" s="9">
        <v>6</v>
      </c>
      <c r="H773">
        <v>3</v>
      </c>
      <c r="I773" s="6">
        <v>130.44999999999999</v>
      </c>
      <c r="J773" t="s">
        <v>8315</v>
      </c>
      <c r="K773" t="s">
        <v>8339</v>
      </c>
    </row>
    <row r="774" spans="1:11" x14ac:dyDescent="0.2">
      <c r="A774">
        <v>852</v>
      </c>
      <c r="B774">
        <v>1</v>
      </c>
      <c r="C774">
        <v>3500</v>
      </c>
      <c r="D774" s="17">
        <v>11.069502314814814</v>
      </c>
      <c r="E774">
        <v>62</v>
      </c>
      <c r="F774" s="5">
        <v>59.258064516129032</v>
      </c>
      <c r="G774" s="9">
        <v>10</v>
      </c>
      <c r="H774">
        <v>4</v>
      </c>
      <c r="I774" s="6">
        <v>104.97142857142859</v>
      </c>
      <c r="J774" t="s">
        <v>8315</v>
      </c>
      <c r="K774" t="s">
        <v>8339</v>
      </c>
    </row>
    <row r="775" spans="1:11" x14ac:dyDescent="0.2">
      <c r="A775">
        <v>853</v>
      </c>
      <c r="B775">
        <v>1</v>
      </c>
      <c r="C775">
        <v>300</v>
      </c>
      <c r="D775" s="17">
        <v>30</v>
      </c>
      <c r="E775">
        <v>10</v>
      </c>
      <c r="F775" s="5">
        <v>30</v>
      </c>
      <c r="G775" s="9">
        <v>1</v>
      </c>
      <c r="H775">
        <v>6</v>
      </c>
      <c r="I775" s="6">
        <v>100</v>
      </c>
      <c r="J775" t="s">
        <v>8315</v>
      </c>
      <c r="K775" t="s">
        <v>8339</v>
      </c>
    </row>
    <row r="776" spans="1:11" x14ac:dyDescent="0.2">
      <c r="A776">
        <v>854</v>
      </c>
      <c r="B776">
        <v>1</v>
      </c>
      <c r="C776">
        <v>27800</v>
      </c>
      <c r="D776" s="17">
        <v>30</v>
      </c>
      <c r="E776">
        <v>499</v>
      </c>
      <c r="F776" s="5">
        <v>65.8623246492986</v>
      </c>
      <c r="G776" s="9">
        <v>11</v>
      </c>
      <c r="H776">
        <v>7</v>
      </c>
      <c r="I776" s="6">
        <v>118.2205035971223</v>
      </c>
      <c r="J776" t="s">
        <v>8315</v>
      </c>
      <c r="K776" t="s">
        <v>8339</v>
      </c>
    </row>
    <row r="777" spans="1:11" x14ac:dyDescent="0.2">
      <c r="A777">
        <v>855</v>
      </c>
      <c r="B777">
        <v>1</v>
      </c>
      <c r="C777">
        <v>1450</v>
      </c>
      <c r="D777" s="17">
        <v>30</v>
      </c>
      <c r="E777">
        <v>47</v>
      </c>
      <c r="F777" s="5">
        <v>31.914893617021278</v>
      </c>
      <c r="G777" s="9">
        <v>6</v>
      </c>
      <c r="H777">
        <v>4</v>
      </c>
      <c r="I777" s="6">
        <v>103.44827586206897</v>
      </c>
      <c r="J777" t="s">
        <v>8315</v>
      </c>
      <c r="K777" t="s">
        <v>8339</v>
      </c>
    </row>
    <row r="778" spans="1:11" x14ac:dyDescent="0.2">
      <c r="A778">
        <v>856</v>
      </c>
      <c r="B778">
        <v>1</v>
      </c>
      <c r="C778">
        <v>250</v>
      </c>
      <c r="D778" s="17">
        <v>59.479675925925932</v>
      </c>
      <c r="E778">
        <v>28</v>
      </c>
      <c r="F778" s="5">
        <v>19.464285714285715</v>
      </c>
      <c r="G778" s="9">
        <v>8</v>
      </c>
      <c r="H778">
        <v>5</v>
      </c>
      <c r="I778" s="6">
        <v>218.00000000000003</v>
      </c>
      <c r="J778" t="s">
        <v>8315</v>
      </c>
      <c r="K778" t="s">
        <v>8339</v>
      </c>
    </row>
    <row r="779" spans="1:11" x14ac:dyDescent="0.2">
      <c r="A779">
        <v>857</v>
      </c>
      <c r="B779">
        <v>1</v>
      </c>
      <c r="C779">
        <v>1200</v>
      </c>
      <c r="D779" s="17">
        <v>42.041666666666664</v>
      </c>
      <c r="E779">
        <v>24</v>
      </c>
      <c r="F779" s="5">
        <v>50</v>
      </c>
      <c r="G779" s="9">
        <v>10</v>
      </c>
      <c r="H779">
        <v>3</v>
      </c>
      <c r="I779" s="6">
        <v>100</v>
      </c>
      <c r="J779" t="s">
        <v>8315</v>
      </c>
      <c r="K779" t="s">
        <v>8339</v>
      </c>
    </row>
    <row r="780" spans="1:11" x14ac:dyDescent="0.2">
      <c r="A780">
        <v>858</v>
      </c>
      <c r="B780">
        <v>1</v>
      </c>
      <c r="C780">
        <v>1200</v>
      </c>
      <c r="D780" s="17">
        <v>30.212060185185184</v>
      </c>
      <c r="E780">
        <v>76</v>
      </c>
      <c r="F780" s="5">
        <v>22.737763157894737</v>
      </c>
      <c r="G780" s="9">
        <v>3</v>
      </c>
      <c r="H780">
        <v>1</v>
      </c>
      <c r="I780" s="6">
        <v>144.00583333333333</v>
      </c>
      <c r="J780" t="s">
        <v>8315</v>
      </c>
      <c r="K780" t="s">
        <v>8339</v>
      </c>
    </row>
    <row r="781" spans="1:11" x14ac:dyDescent="0.2">
      <c r="A781">
        <v>859</v>
      </c>
      <c r="B781">
        <v>1</v>
      </c>
      <c r="C781">
        <v>4000</v>
      </c>
      <c r="D781" s="17">
        <v>30.179768518518518</v>
      </c>
      <c r="E781">
        <v>98</v>
      </c>
      <c r="F781" s="5">
        <v>42.724489795918366</v>
      </c>
      <c r="G781" s="9">
        <v>5</v>
      </c>
      <c r="H781">
        <v>1</v>
      </c>
      <c r="I781" s="6">
        <v>104.67500000000001</v>
      </c>
      <c r="J781" t="s">
        <v>8315</v>
      </c>
      <c r="K781" t="s">
        <v>8339</v>
      </c>
    </row>
    <row r="782" spans="1:11" x14ac:dyDescent="0.2">
      <c r="A782">
        <v>860</v>
      </c>
      <c r="B782">
        <v>0</v>
      </c>
      <c r="C782">
        <v>14000</v>
      </c>
      <c r="D782" s="17">
        <v>30.041666666666668</v>
      </c>
      <c r="E782">
        <v>48</v>
      </c>
      <c r="F782" s="5">
        <v>52.916666666666664</v>
      </c>
      <c r="G782" s="9">
        <v>10</v>
      </c>
      <c r="H782">
        <v>3</v>
      </c>
      <c r="I782" s="6">
        <v>18.142857142857142</v>
      </c>
      <c r="J782" t="s">
        <v>8315</v>
      </c>
      <c r="K782" t="s">
        <v>8337</v>
      </c>
    </row>
    <row r="783" spans="1:11" x14ac:dyDescent="0.2">
      <c r="A783">
        <v>861</v>
      </c>
      <c r="B783">
        <v>0</v>
      </c>
      <c r="C783">
        <v>4500</v>
      </c>
      <c r="D783" s="17">
        <v>30</v>
      </c>
      <c r="E783">
        <v>2</v>
      </c>
      <c r="F783" s="5">
        <v>50.5</v>
      </c>
      <c r="G783" s="9">
        <v>8</v>
      </c>
      <c r="H783">
        <v>3</v>
      </c>
      <c r="I783" s="6">
        <v>2.2444444444444445</v>
      </c>
      <c r="J783" t="s">
        <v>8315</v>
      </c>
      <c r="K783" t="s">
        <v>8337</v>
      </c>
    </row>
    <row r="784" spans="1:11" x14ac:dyDescent="0.2">
      <c r="A784">
        <v>862</v>
      </c>
      <c r="B784">
        <v>0</v>
      </c>
      <c r="C784">
        <v>50000</v>
      </c>
      <c r="D784" s="17">
        <v>30.041666666666668</v>
      </c>
      <c r="E784">
        <v>4</v>
      </c>
      <c r="F784" s="5">
        <v>42.5</v>
      </c>
      <c r="G784" s="9">
        <v>10</v>
      </c>
      <c r="H784">
        <v>6</v>
      </c>
      <c r="I784" s="6">
        <v>0.33999999999999997</v>
      </c>
      <c r="J784" t="s">
        <v>8315</v>
      </c>
      <c r="K784" t="s">
        <v>8337</v>
      </c>
    </row>
    <row r="785" spans="1:11" x14ac:dyDescent="0.2">
      <c r="A785">
        <v>863</v>
      </c>
      <c r="B785">
        <v>0</v>
      </c>
      <c r="C785">
        <v>2000</v>
      </c>
      <c r="D785" s="17">
        <v>30</v>
      </c>
      <c r="E785">
        <v>5</v>
      </c>
      <c r="F785" s="5">
        <v>18</v>
      </c>
      <c r="G785" s="9">
        <v>1</v>
      </c>
      <c r="H785">
        <v>4</v>
      </c>
      <c r="I785" s="6">
        <v>4.5</v>
      </c>
      <c r="J785" t="s">
        <v>8315</v>
      </c>
      <c r="K785" t="s">
        <v>8337</v>
      </c>
    </row>
    <row r="786" spans="1:11" x14ac:dyDescent="0.2">
      <c r="A786">
        <v>864</v>
      </c>
      <c r="B786">
        <v>0</v>
      </c>
      <c r="C786">
        <v>6500</v>
      </c>
      <c r="D786" s="17">
        <v>22.309050925925927</v>
      </c>
      <c r="E786">
        <v>79</v>
      </c>
      <c r="F786" s="5">
        <v>34.177215189873415</v>
      </c>
      <c r="G786" s="9">
        <v>9</v>
      </c>
      <c r="H786">
        <v>1</v>
      </c>
      <c r="I786" s="6">
        <v>41.53846153846154</v>
      </c>
      <c r="J786" t="s">
        <v>8315</v>
      </c>
      <c r="K786" t="s">
        <v>8337</v>
      </c>
    </row>
    <row r="787" spans="1:11" x14ac:dyDescent="0.2">
      <c r="A787">
        <v>865</v>
      </c>
      <c r="B787">
        <v>0</v>
      </c>
      <c r="C787">
        <v>2200</v>
      </c>
      <c r="D787" s="17">
        <v>60</v>
      </c>
      <c r="E787">
        <v>2</v>
      </c>
      <c r="F787" s="5">
        <v>22.5</v>
      </c>
      <c r="G787" s="9">
        <v>11</v>
      </c>
      <c r="H787">
        <v>6</v>
      </c>
      <c r="I787" s="6">
        <v>2.0454545454545454</v>
      </c>
      <c r="J787" t="s">
        <v>8315</v>
      </c>
      <c r="K787" t="s">
        <v>8337</v>
      </c>
    </row>
    <row r="788" spans="1:11" x14ac:dyDescent="0.2">
      <c r="A788">
        <v>866</v>
      </c>
      <c r="B788">
        <v>0</v>
      </c>
      <c r="C788">
        <v>3500</v>
      </c>
      <c r="D788" s="17">
        <v>37.994004629629629</v>
      </c>
      <c r="E788">
        <v>11</v>
      </c>
      <c r="F788" s="5">
        <v>58.18181818181818</v>
      </c>
      <c r="G788" s="9">
        <v>1</v>
      </c>
      <c r="H788">
        <v>3</v>
      </c>
      <c r="I788" s="6">
        <v>18.285714285714285</v>
      </c>
      <c r="J788" t="s">
        <v>8315</v>
      </c>
      <c r="K788" t="s">
        <v>8337</v>
      </c>
    </row>
    <row r="789" spans="1:11" x14ac:dyDescent="0.2">
      <c r="A789">
        <v>867</v>
      </c>
      <c r="B789">
        <v>0</v>
      </c>
      <c r="C789">
        <v>5000</v>
      </c>
      <c r="D789" s="17">
        <v>60.102245370370376</v>
      </c>
      <c r="E789">
        <v>11</v>
      </c>
      <c r="F789" s="5">
        <v>109.18181818181819</v>
      </c>
      <c r="G789" s="9">
        <v>10</v>
      </c>
      <c r="H789">
        <v>4</v>
      </c>
      <c r="I789" s="6">
        <v>24.02</v>
      </c>
      <c r="J789" t="s">
        <v>8315</v>
      </c>
      <c r="K789" t="s">
        <v>8337</v>
      </c>
    </row>
    <row r="790" spans="1:11" x14ac:dyDescent="0.2">
      <c r="A790">
        <v>868</v>
      </c>
      <c r="B790">
        <v>0</v>
      </c>
      <c r="C790">
        <v>45000</v>
      </c>
      <c r="D790" s="17">
        <v>30</v>
      </c>
      <c r="E790">
        <v>1</v>
      </c>
      <c r="F790" s="5">
        <v>50</v>
      </c>
      <c r="G790" s="9">
        <v>12</v>
      </c>
      <c r="H790">
        <v>6</v>
      </c>
      <c r="I790" s="6">
        <v>0.1111111111111111</v>
      </c>
      <c r="J790" t="s">
        <v>8315</v>
      </c>
      <c r="K790" t="s">
        <v>8337</v>
      </c>
    </row>
    <row r="791" spans="1:11" x14ac:dyDescent="0.2">
      <c r="A791">
        <v>869</v>
      </c>
      <c r="B791">
        <v>0</v>
      </c>
      <c r="C791">
        <v>8800</v>
      </c>
      <c r="D791" s="17">
        <v>29.958333333333332</v>
      </c>
      <c r="E791">
        <v>3</v>
      </c>
      <c r="F791" s="5">
        <v>346.66666666666669</v>
      </c>
      <c r="G791" s="9">
        <v>3</v>
      </c>
      <c r="H791">
        <v>6</v>
      </c>
      <c r="I791" s="6">
        <v>11.818181818181818</v>
      </c>
      <c r="J791" t="s">
        <v>8315</v>
      </c>
      <c r="K791" t="s">
        <v>8337</v>
      </c>
    </row>
    <row r="792" spans="1:11" x14ac:dyDescent="0.2">
      <c r="A792">
        <v>870</v>
      </c>
      <c r="B792">
        <v>0</v>
      </c>
      <c r="C792">
        <v>20000</v>
      </c>
      <c r="D792" s="17">
        <v>30</v>
      </c>
      <c r="E792">
        <v>5</v>
      </c>
      <c r="F792" s="5">
        <v>12.4</v>
      </c>
      <c r="G792" s="9">
        <v>8</v>
      </c>
      <c r="H792">
        <v>4</v>
      </c>
      <c r="I792" s="6">
        <v>0.31</v>
      </c>
      <c r="J792" t="s">
        <v>8315</v>
      </c>
      <c r="K792" t="s">
        <v>8337</v>
      </c>
    </row>
    <row r="793" spans="1:11" x14ac:dyDescent="0.2">
      <c r="A793">
        <v>871</v>
      </c>
      <c r="B793">
        <v>0</v>
      </c>
      <c r="C793">
        <v>6000</v>
      </c>
      <c r="D793" s="17">
        <v>30.041666666666668</v>
      </c>
      <c r="E793">
        <v>12</v>
      </c>
      <c r="F793" s="5">
        <v>27.083333333333332</v>
      </c>
      <c r="G793" s="9">
        <v>10</v>
      </c>
      <c r="H793">
        <v>3</v>
      </c>
      <c r="I793" s="6">
        <v>5.416666666666667</v>
      </c>
      <c r="J793" t="s">
        <v>8315</v>
      </c>
      <c r="K793" t="s">
        <v>8337</v>
      </c>
    </row>
    <row r="794" spans="1:11" x14ac:dyDescent="0.2">
      <c r="A794">
        <v>872</v>
      </c>
      <c r="B794">
        <v>0</v>
      </c>
      <c r="C794">
        <v>8000</v>
      </c>
      <c r="D794" s="17">
        <v>45</v>
      </c>
      <c r="E794">
        <v>2</v>
      </c>
      <c r="F794" s="5">
        <v>32.5</v>
      </c>
      <c r="G794" s="9">
        <v>1</v>
      </c>
      <c r="H794">
        <v>1</v>
      </c>
      <c r="I794" s="6">
        <v>0.8125</v>
      </c>
      <c r="J794" t="s">
        <v>8315</v>
      </c>
      <c r="K794" t="s">
        <v>8337</v>
      </c>
    </row>
    <row r="795" spans="1:11" x14ac:dyDescent="0.2">
      <c r="A795">
        <v>873</v>
      </c>
      <c r="B795">
        <v>0</v>
      </c>
      <c r="C795">
        <v>3500</v>
      </c>
      <c r="D795" s="17">
        <v>40.041666666666664</v>
      </c>
      <c r="E795">
        <v>5</v>
      </c>
      <c r="F795" s="5">
        <v>9</v>
      </c>
      <c r="G795" s="9">
        <v>10</v>
      </c>
      <c r="H795">
        <v>1</v>
      </c>
      <c r="I795" s="6">
        <v>1.2857142857142856</v>
      </c>
      <c r="J795" t="s">
        <v>8315</v>
      </c>
      <c r="K795" t="s">
        <v>8337</v>
      </c>
    </row>
    <row r="796" spans="1:11" x14ac:dyDescent="0.2">
      <c r="A796">
        <v>874</v>
      </c>
      <c r="B796">
        <v>0</v>
      </c>
      <c r="C796">
        <v>3000</v>
      </c>
      <c r="D796" s="17">
        <v>30</v>
      </c>
      <c r="E796">
        <v>21</v>
      </c>
      <c r="F796" s="5">
        <v>34.761904761904759</v>
      </c>
      <c r="G796" s="9">
        <v>4</v>
      </c>
      <c r="H796">
        <v>4</v>
      </c>
      <c r="I796" s="6">
        <v>24.333333333333336</v>
      </c>
      <c r="J796" t="s">
        <v>8315</v>
      </c>
      <c r="K796" t="s">
        <v>8337</v>
      </c>
    </row>
    <row r="797" spans="1:11" x14ac:dyDescent="0.2">
      <c r="A797">
        <v>875</v>
      </c>
      <c r="B797">
        <v>0</v>
      </c>
      <c r="C797">
        <v>5000</v>
      </c>
      <c r="D797" s="17">
        <v>20</v>
      </c>
      <c r="E797">
        <v>0</v>
      </c>
      <c r="F797" s="5">
        <v>0</v>
      </c>
      <c r="G797" s="9">
        <v>9</v>
      </c>
      <c r="H797">
        <v>2</v>
      </c>
      <c r="I797" s="6">
        <v>0</v>
      </c>
      <c r="J797" t="s">
        <v>8315</v>
      </c>
      <c r="K797" t="s">
        <v>8337</v>
      </c>
    </row>
    <row r="798" spans="1:11" x14ac:dyDescent="0.2">
      <c r="A798">
        <v>876</v>
      </c>
      <c r="B798">
        <v>0</v>
      </c>
      <c r="C798">
        <v>3152</v>
      </c>
      <c r="D798" s="17">
        <v>33</v>
      </c>
      <c r="E798">
        <v>45</v>
      </c>
      <c r="F798" s="5">
        <v>28.577777777777779</v>
      </c>
      <c r="G798" s="9">
        <v>1</v>
      </c>
      <c r="H798">
        <v>3</v>
      </c>
      <c r="I798" s="6">
        <v>40.799492385786799</v>
      </c>
      <c r="J798" t="s">
        <v>8315</v>
      </c>
      <c r="K798" t="s">
        <v>8337</v>
      </c>
    </row>
    <row r="799" spans="1:11" x14ac:dyDescent="0.2">
      <c r="A799">
        <v>877</v>
      </c>
      <c r="B799">
        <v>0</v>
      </c>
      <c r="C799">
        <v>2000</v>
      </c>
      <c r="D799" s="17">
        <v>30</v>
      </c>
      <c r="E799">
        <v>29</v>
      </c>
      <c r="F799" s="5">
        <v>46.586206896551722</v>
      </c>
      <c r="G799" s="9">
        <v>11</v>
      </c>
      <c r="H799">
        <v>2</v>
      </c>
      <c r="I799" s="6">
        <v>67.55</v>
      </c>
      <c r="J799" t="s">
        <v>8315</v>
      </c>
      <c r="K799" t="s">
        <v>8337</v>
      </c>
    </row>
    <row r="800" spans="1:11" x14ac:dyDescent="0.2">
      <c r="A800">
        <v>878</v>
      </c>
      <c r="B800">
        <v>0</v>
      </c>
      <c r="C800">
        <v>5000</v>
      </c>
      <c r="D800" s="17">
        <v>30</v>
      </c>
      <c r="E800">
        <v>2</v>
      </c>
      <c r="F800" s="5">
        <v>32.5</v>
      </c>
      <c r="G800" s="9">
        <v>11</v>
      </c>
      <c r="H800">
        <v>1</v>
      </c>
      <c r="I800" s="6">
        <v>1.3</v>
      </c>
      <c r="J800" t="s">
        <v>8315</v>
      </c>
      <c r="K800" t="s">
        <v>8337</v>
      </c>
    </row>
    <row r="801" spans="1:11" x14ac:dyDescent="0.2">
      <c r="A801">
        <v>879</v>
      </c>
      <c r="B801">
        <v>0</v>
      </c>
      <c r="C801">
        <v>2100</v>
      </c>
      <c r="D801" s="17">
        <v>21</v>
      </c>
      <c r="E801">
        <v>30</v>
      </c>
      <c r="F801" s="5">
        <v>21.466666666666665</v>
      </c>
      <c r="G801" s="9">
        <v>5</v>
      </c>
      <c r="H801">
        <v>2</v>
      </c>
      <c r="I801" s="6">
        <v>30.666666666666664</v>
      </c>
      <c r="J801" t="s">
        <v>8315</v>
      </c>
      <c r="K801" t="s">
        <v>8337</v>
      </c>
    </row>
    <row r="802" spans="1:11" x14ac:dyDescent="0.2">
      <c r="A802">
        <v>880</v>
      </c>
      <c r="B802">
        <v>0</v>
      </c>
      <c r="C802">
        <v>3780</v>
      </c>
      <c r="D802" s="17">
        <v>33</v>
      </c>
      <c r="E802">
        <v>8</v>
      </c>
      <c r="F802" s="5">
        <v>14.125</v>
      </c>
      <c r="G802" s="9">
        <v>9</v>
      </c>
      <c r="H802">
        <v>3</v>
      </c>
      <c r="I802" s="6">
        <v>2.9894179894179893</v>
      </c>
      <c r="J802" t="s">
        <v>8315</v>
      </c>
      <c r="K802" t="s">
        <v>8336</v>
      </c>
    </row>
    <row r="803" spans="1:11" x14ac:dyDescent="0.2">
      <c r="A803">
        <v>881</v>
      </c>
      <c r="B803">
        <v>0</v>
      </c>
      <c r="C803">
        <v>3750</v>
      </c>
      <c r="D803" s="17">
        <v>45</v>
      </c>
      <c r="E803">
        <v>1</v>
      </c>
      <c r="F803" s="5">
        <v>30</v>
      </c>
      <c r="G803" s="9">
        <v>11</v>
      </c>
      <c r="H803">
        <v>2</v>
      </c>
      <c r="I803" s="6">
        <v>0.8</v>
      </c>
      <c r="J803" t="s">
        <v>8315</v>
      </c>
      <c r="K803" t="s">
        <v>8336</v>
      </c>
    </row>
    <row r="804" spans="1:11" x14ac:dyDescent="0.2">
      <c r="A804">
        <v>882</v>
      </c>
      <c r="B804">
        <v>0</v>
      </c>
      <c r="C804">
        <v>1500</v>
      </c>
      <c r="D804" s="17">
        <v>33</v>
      </c>
      <c r="E804">
        <v>14</v>
      </c>
      <c r="F804" s="5">
        <v>21.571428571428573</v>
      </c>
      <c r="G804" s="9">
        <v>8</v>
      </c>
      <c r="H804">
        <v>4</v>
      </c>
      <c r="I804" s="6">
        <v>20.133333333333333</v>
      </c>
      <c r="J804" t="s">
        <v>8315</v>
      </c>
      <c r="K804" t="s">
        <v>8336</v>
      </c>
    </row>
    <row r="805" spans="1:11" x14ac:dyDescent="0.2">
      <c r="A805">
        <v>883</v>
      </c>
      <c r="B805">
        <v>0</v>
      </c>
      <c r="C805">
        <v>5000</v>
      </c>
      <c r="D805" s="17">
        <v>60</v>
      </c>
      <c r="E805">
        <v>24</v>
      </c>
      <c r="F805" s="5">
        <v>83.375</v>
      </c>
      <c r="G805" s="9">
        <v>1</v>
      </c>
      <c r="H805">
        <v>6</v>
      </c>
      <c r="I805" s="6">
        <v>40.020000000000003</v>
      </c>
      <c r="J805" t="s">
        <v>8315</v>
      </c>
      <c r="K805" t="s">
        <v>8336</v>
      </c>
    </row>
    <row r="806" spans="1:11" x14ac:dyDescent="0.2">
      <c r="A806">
        <v>884</v>
      </c>
      <c r="B806">
        <v>0</v>
      </c>
      <c r="C806">
        <v>2000</v>
      </c>
      <c r="D806" s="17">
        <v>59.302245370370372</v>
      </c>
      <c r="E806">
        <v>2</v>
      </c>
      <c r="F806" s="5">
        <v>10</v>
      </c>
      <c r="G806" s="9">
        <v>3</v>
      </c>
      <c r="H806">
        <v>2</v>
      </c>
      <c r="I806" s="6">
        <v>1</v>
      </c>
      <c r="J806" t="s">
        <v>8315</v>
      </c>
      <c r="K806" t="s">
        <v>8336</v>
      </c>
    </row>
    <row r="807" spans="1:11" x14ac:dyDescent="0.2">
      <c r="A807">
        <v>885</v>
      </c>
      <c r="B807">
        <v>0</v>
      </c>
      <c r="C807">
        <v>1000</v>
      </c>
      <c r="D807" s="17">
        <v>21</v>
      </c>
      <c r="E807">
        <v>21</v>
      </c>
      <c r="F807" s="5">
        <v>35.714285714285715</v>
      </c>
      <c r="G807" s="9">
        <v>12</v>
      </c>
      <c r="H807">
        <v>5</v>
      </c>
      <c r="I807" s="6">
        <v>75</v>
      </c>
      <c r="J807" t="s">
        <v>8315</v>
      </c>
      <c r="K807" t="s">
        <v>8336</v>
      </c>
    </row>
    <row r="808" spans="1:11" x14ac:dyDescent="0.2">
      <c r="A808">
        <v>886</v>
      </c>
      <c r="B808">
        <v>0</v>
      </c>
      <c r="C808">
        <v>500</v>
      </c>
      <c r="D808" s="17">
        <v>25</v>
      </c>
      <c r="E808">
        <v>7</v>
      </c>
      <c r="F808" s="5">
        <v>29.285714285714285</v>
      </c>
      <c r="G808" s="9">
        <v>8</v>
      </c>
      <c r="H808">
        <v>7</v>
      </c>
      <c r="I808" s="6">
        <v>41</v>
      </c>
      <c r="J808" t="s">
        <v>8315</v>
      </c>
      <c r="K808" t="s">
        <v>8336</v>
      </c>
    </row>
    <row r="809" spans="1:11" x14ac:dyDescent="0.2">
      <c r="A809">
        <v>887</v>
      </c>
      <c r="B809">
        <v>0</v>
      </c>
      <c r="C809">
        <v>1000</v>
      </c>
      <c r="D809" s="17">
        <v>30</v>
      </c>
      <c r="E809">
        <v>0</v>
      </c>
      <c r="F809" s="5">
        <v>0</v>
      </c>
      <c r="G809" s="9">
        <v>4</v>
      </c>
      <c r="H809">
        <v>5</v>
      </c>
      <c r="I809" s="6">
        <v>0</v>
      </c>
      <c r="J809" t="s">
        <v>8315</v>
      </c>
      <c r="K809" t="s">
        <v>8336</v>
      </c>
    </row>
    <row r="810" spans="1:11" x14ac:dyDescent="0.2">
      <c r="A810">
        <v>888</v>
      </c>
      <c r="B810">
        <v>0</v>
      </c>
      <c r="C810">
        <v>1000</v>
      </c>
      <c r="D810" s="17">
        <v>35.496701388888887</v>
      </c>
      <c r="E810">
        <v>4</v>
      </c>
      <c r="F810" s="5">
        <v>18</v>
      </c>
      <c r="G810" s="9">
        <v>7</v>
      </c>
      <c r="H810">
        <v>3</v>
      </c>
      <c r="I810" s="6">
        <v>7.1999999999999993</v>
      </c>
      <c r="J810" t="s">
        <v>8315</v>
      </c>
      <c r="K810" t="s">
        <v>8336</v>
      </c>
    </row>
    <row r="811" spans="1:11" x14ac:dyDescent="0.2">
      <c r="A811">
        <v>889</v>
      </c>
      <c r="B811">
        <v>0</v>
      </c>
      <c r="C811">
        <v>25000</v>
      </c>
      <c r="D811" s="17">
        <v>30</v>
      </c>
      <c r="E811">
        <v>32</v>
      </c>
      <c r="F811" s="5">
        <v>73.760000000000005</v>
      </c>
      <c r="G811" s="9">
        <v>9</v>
      </c>
      <c r="H811">
        <v>5</v>
      </c>
      <c r="I811" s="6">
        <v>9.4412800000000008</v>
      </c>
      <c r="J811" t="s">
        <v>8315</v>
      </c>
      <c r="K811" t="s">
        <v>8336</v>
      </c>
    </row>
    <row r="812" spans="1:11" x14ac:dyDescent="0.2">
      <c r="A812">
        <v>890</v>
      </c>
      <c r="B812">
        <v>0</v>
      </c>
      <c r="C812">
        <v>3000</v>
      </c>
      <c r="D812" s="17">
        <v>30.041666666666668</v>
      </c>
      <c r="E812">
        <v>4</v>
      </c>
      <c r="F812" s="5">
        <v>31.25</v>
      </c>
      <c r="G812" s="9">
        <v>10</v>
      </c>
      <c r="H812">
        <v>2</v>
      </c>
      <c r="I812" s="6">
        <v>4.1666666666666661</v>
      </c>
      <c r="J812" t="s">
        <v>8315</v>
      </c>
      <c r="K812" t="s">
        <v>8336</v>
      </c>
    </row>
    <row r="813" spans="1:11" x14ac:dyDescent="0.2">
      <c r="A813">
        <v>891</v>
      </c>
      <c r="B813">
        <v>0</v>
      </c>
      <c r="C813">
        <v>8000</v>
      </c>
      <c r="D813" s="17">
        <v>30</v>
      </c>
      <c r="E813">
        <v>9</v>
      </c>
      <c r="F813" s="5">
        <v>28.888888888888889</v>
      </c>
      <c r="G813" s="9">
        <v>7</v>
      </c>
      <c r="H813">
        <v>1</v>
      </c>
      <c r="I813" s="6">
        <v>3.25</v>
      </c>
      <c r="J813" t="s">
        <v>8315</v>
      </c>
      <c r="K813" t="s">
        <v>8336</v>
      </c>
    </row>
    <row r="814" spans="1:11" x14ac:dyDescent="0.2">
      <c r="A814">
        <v>892</v>
      </c>
      <c r="B814">
        <v>0</v>
      </c>
      <c r="C814">
        <v>6000</v>
      </c>
      <c r="D814" s="17">
        <v>86.966631944444444</v>
      </c>
      <c r="E814">
        <v>17</v>
      </c>
      <c r="F814" s="5">
        <v>143.8235294117647</v>
      </c>
      <c r="G814" s="9">
        <v>5</v>
      </c>
      <c r="H814">
        <v>3</v>
      </c>
      <c r="I814" s="6">
        <v>40.75</v>
      </c>
      <c r="J814" t="s">
        <v>8315</v>
      </c>
      <c r="K814" t="s">
        <v>8336</v>
      </c>
    </row>
    <row r="815" spans="1:11" x14ac:dyDescent="0.2">
      <c r="A815">
        <v>893</v>
      </c>
      <c r="B815">
        <v>0</v>
      </c>
      <c r="C815">
        <v>2000</v>
      </c>
      <c r="D815" s="17">
        <v>29.958333333333332</v>
      </c>
      <c r="E815">
        <v>5</v>
      </c>
      <c r="F815" s="5">
        <v>40</v>
      </c>
      <c r="G815" s="9">
        <v>3</v>
      </c>
      <c r="H815">
        <v>1</v>
      </c>
      <c r="I815" s="6">
        <v>10</v>
      </c>
      <c r="J815" t="s">
        <v>8315</v>
      </c>
      <c r="K815" t="s">
        <v>8336</v>
      </c>
    </row>
    <row r="816" spans="1:11" x14ac:dyDescent="0.2">
      <c r="A816">
        <v>894</v>
      </c>
      <c r="B816">
        <v>0</v>
      </c>
      <c r="C816">
        <v>20000</v>
      </c>
      <c r="D816" s="17">
        <v>30</v>
      </c>
      <c r="E816">
        <v>53</v>
      </c>
      <c r="F816" s="5">
        <v>147.81132075471697</v>
      </c>
      <c r="G816" s="9">
        <v>5</v>
      </c>
      <c r="H816">
        <v>5</v>
      </c>
      <c r="I816" s="6">
        <v>39.17</v>
      </c>
      <c r="J816" t="s">
        <v>8315</v>
      </c>
      <c r="K816" t="s">
        <v>8336</v>
      </c>
    </row>
    <row r="817" spans="1:11" x14ac:dyDescent="0.2">
      <c r="A817">
        <v>895</v>
      </c>
      <c r="B817">
        <v>0</v>
      </c>
      <c r="C817">
        <v>8000</v>
      </c>
      <c r="D817" s="17">
        <v>45</v>
      </c>
      <c r="E817">
        <v>7</v>
      </c>
      <c r="F817" s="5">
        <v>27.857142857142858</v>
      </c>
      <c r="G817" s="9">
        <v>9</v>
      </c>
      <c r="H817">
        <v>4</v>
      </c>
      <c r="I817" s="6">
        <v>2.4375</v>
      </c>
      <c r="J817" t="s">
        <v>8315</v>
      </c>
      <c r="K817" t="s">
        <v>8336</v>
      </c>
    </row>
    <row r="818" spans="1:11" x14ac:dyDescent="0.2">
      <c r="A818">
        <v>896</v>
      </c>
      <c r="B818">
        <v>0</v>
      </c>
      <c r="C818">
        <v>8000</v>
      </c>
      <c r="D818" s="17">
        <v>25.293680555555557</v>
      </c>
      <c r="E818">
        <v>72</v>
      </c>
      <c r="F818" s="5">
        <v>44.444444444444443</v>
      </c>
      <c r="G818" s="9">
        <v>8</v>
      </c>
      <c r="H818">
        <v>7</v>
      </c>
      <c r="I818" s="6">
        <v>40</v>
      </c>
      <c r="J818" t="s">
        <v>8315</v>
      </c>
      <c r="K818" t="s">
        <v>8336</v>
      </c>
    </row>
    <row r="819" spans="1:11" x14ac:dyDescent="0.2">
      <c r="A819">
        <v>897</v>
      </c>
      <c r="B819">
        <v>0</v>
      </c>
      <c r="C819">
        <v>3000</v>
      </c>
      <c r="D819" s="17">
        <v>30.041666666666668</v>
      </c>
      <c r="E819">
        <v>0</v>
      </c>
      <c r="F819" s="5">
        <v>0</v>
      </c>
      <c r="G819" s="9">
        <v>10</v>
      </c>
      <c r="H819">
        <v>1</v>
      </c>
      <c r="I819" s="6">
        <v>0</v>
      </c>
      <c r="J819" t="s">
        <v>8315</v>
      </c>
      <c r="K819" t="s">
        <v>8336</v>
      </c>
    </row>
    <row r="820" spans="1:11" x14ac:dyDescent="0.2">
      <c r="A820">
        <v>898</v>
      </c>
      <c r="B820">
        <v>0</v>
      </c>
      <c r="C820">
        <v>2500</v>
      </c>
      <c r="D820" s="17">
        <v>45</v>
      </c>
      <c r="E820">
        <v>2</v>
      </c>
      <c r="F820" s="5">
        <v>35</v>
      </c>
      <c r="G820" s="9">
        <v>12</v>
      </c>
      <c r="H820">
        <v>4</v>
      </c>
      <c r="I820" s="6">
        <v>2.8000000000000003</v>
      </c>
      <c r="J820" t="s">
        <v>8315</v>
      </c>
      <c r="K820" t="s">
        <v>8336</v>
      </c>
    </row>
    <row r="821" spans="1:11" x14ac:dyDescent="0.2">
      <c r="A821">
        <v>899</v>
      </c>
      <c r="B821">
        <v>0</v>
      </c>
      <c r="C821">
        <v>750</v>
      </c>
      <c r="D821" s="17">
        <v>45</v>
      </c>
      <c r="E821">
        <v>8</v>
      </c>
      <c r="F821" s="5">
        <v>35</v>
      </c>
      <c r="G821" s="9">
        <v>4</v>
      </c>
      <c r="H821">
        <v>2</v>
      </c>
      <c r="I821" s="6">
        <v>37.333333333333336</v>
      </c>
      <c r="J821" t="s">
        <v>8315</v>
      </c>
      <c r="K821" t="s">
        <v>8336</v>
      </c>
    </row>
    <row r="822" spans="1:11" x14ac:dyDescent="0.2">
      <c r="A822">
        <v>900</v>
      </c>
      <c r="B822">
        <v>0</v>
      </c>
      <c r="C822">
        <v>5000</v>
      </c>
      <c r="D822" s="17">
        <v>29.958333333333332</v>
      </c>
      <c r="E822">
        <v>2</v>
      </c>
      <c r="F822" s="5">
        <v>10.5</v>
      </c>
      <c r="G822" s="9">
        <v>2</v>
      </c>
      <c r="H822">
        <v>1</v>
      </c>
      <c r="I822" s="6">
        <v>0.42</v>
      </c>
      <c r="J822" t="s">
        <v>8315</v>
      </c>
      <c r="K822" t="s">
        <v>8337</v>
      </c>
    </row>
    <row r="823" spans="1:11" x14ac:dyDescent="0.2">
      <c r="A823">
        <v>901</v>
      </c>
      <c r="B823">
        <v>0</v>
      </c>
      <c r="C823">
        <v>6500</v>
      </c>
      <c r="D823" s="17">
        <v>45.987800925925931</v>
      </c>
      <c r="E823">
        <v>0</v>
      </c>
      <c r="F823" s="5">
        <v>0</v>
      </c>
      <c r="G823" s="9">
        <v>4</v>
      </c>
      <c r="H823">
        <v>5</v>
      </c>
      <c r="I823" s="6">
        <v>0</v>
      </c>
      <c r="J823" t="s">
        <v>8315</v>
      </c>
      <c r="K823" t="s">
        <v>8337</v>
      </c>
    </row>
    <row r="824" spans="1:11" x14ac:dyDescent="0.2">
      <c r="A824">
        <v>902</v>
      </c>
      <c r="B824">
        <v>0</v>
      </c>
      <c r="C824">
        <v>30000</v>
      </c>
      <c r="D824" s="17">
        <v>51.680300925925927</v>
      </c>
      <c r="E824">
        <v>3</v>
      </c>
      <c r="F824" s="5">
        <v>30</v>
      </c>
      <c r="G824" s="9">
        <v>7</v>
      </c>
      <c r="H824">
        <v>3</v>
      </c>
      <c r="I824" s="6">
        <v>0.3</v>
      </c>
      <c r="J824" t="s">
        <v>8315</v>
      </c>
      <c r="K824" t="s">
        <v>8337</v>
      </c>
    </row>
    <row r="825" spans="1:11" x14ac:dyDescent="0.2">
      <c r="A825">
        <v>903</v>
      </c>
      <c r="B825">
        <v>0</v>
      </c>
      <c r="C825">
        <v>5000</v>
      </c>
      <c r="D825" s="17">
        <v>25.304629629629627</v>
      </c>
      <c r="E825">
        <v>4</v>
      </c>
      <c r="F825" s="5">
        <v>40</v>
      </c>
      <c r="G825" s="9">
        <v>8</v>
      </c>
      <c r="H825">
        <v>2</v>
      </c>
      <c r="I825" s="6">
        <v>3.2</v>
      </c>
      <c r="J825" t="s">
        <v>8315</v>
      </c>
      <c r="K825" t="s">
        <v>8337</v>
      </c>
    </row>
    <row r="826" spans="1:11" x14ac:dyDescent="0.2">
      <c r="A826">
        <v>904</v>
      </c>
      <c r="B826">
        <v>0</v>
      </c>
      <c r="C826">
        <v>50000</v>
      </c>
      <c r="D826" s="17">
        <v>30</v>
      </c>
      <c r="E826">
        <v>3</v>
      </c>
      <c r="F826" s="5">
        <v>50.333333333333336</v>
      </c>
      <c r="G826" s="9">
        <v>12</v>
      </c>
      <c r="H826">
        <v>4</v>
      </c>
      <c r="I826" s="6">
        <v>0.30199999999999999</v>
      </c>
      <c r="J826" t="s">
        <v>8315</v>
      </c>
      <c r="K826" t="s">
        <v>8337</v>
      </c>
    </row>
    <row r="827" spans="1:11" x14ac:dyDescent="0.2">
      <c r="A827">
        <v>905</v>
      </c>
      <c r="B827">
        <v>0</v>
      </c>
      <c r="C827">
        <v>6500</v>
      </c>
      <c r="D827" s="17">
        <v>60</v>
      </c>
      <c r="E827">
        <v>6</v>
      </c>
      <c r="F827" s="5">
        <v>32.666666666666664</v>
      </c>
      <c r="G827" s="9">
        <v>11</v>
      </c>
      <c r="H827">
        <v>3</v>
      </c>
      <c r="I827" s="6">
        <v>3.0153846153846153</v>
      </c>
      <c r="J827" t="s">
        <v>8315</v>
      </c>
      <c r="K827" t="s">
        <v>8337</v>
      </c>
    </row>
    <row r="828" spans="1:11" x14ac:dyDescent="0.2">
      <c r="A828">
        <v>906</v>
      </c>
      <c r="B828">
        <v>0</v>
      </c>
      <c r="C828">
        <v>15000</v>
      </c>
      <c r="D828" s="17">
        <v>29.958333333333332</v>
      </c>
      <c r="E828">
        <v>0</v>
      </c>
      <c r="F828" s="5">
        <v>0</v>
      </c>
      <c r="G828" s="9">
        <v>2</v>
      </c>
      <c r="H828">
        <v>1</v>
      </c>
      <c r="I828" s="6">
        <v>0</v>
      </c>
      <c r="J828" t="s">
        <v>8315</v>
      </c>
      <c r="K828" t="s">
        <v>8337</v>
      </c>
    </row>
    <row r="829" spans="1:11" x14ac:dyDescent="0.2">
      <c r="A829">
        <v>907</v>
      </c>
      <c r="B829">
        <v>0</v>
      </c>
      <c r="C829">
        <v>2900</v>
      </c>
      <c r="D829" s="17">
        <v>30</v>
      </c>
      <c r="E829">
        <v>0</v>
      </c>
      <c r="F829" s="5">
        <v>0</v>
      </c>
      <c r="G829" s="9">
        <v>8</v>
      </c>
      <c r="H829">
        <v>4</v>
      </c>
      <c r="I829" s="6">
        <v>0</v>
      </c>
      <c r="J829" t="s">
        <v>8315</v>
      </c>
      <c r="K829" t="s">
        <v>8337</v>
      </c>
    </row>
    <row r="830" spans="1:11" x14ac:dyDescent="0.2">
      <c r="A830">
        <v>908</v>
      </c>
      <c r="B830">
        <v>0</v>
      </c>
      <c r="C830">
        <v>2500</v>
      </c>
      <c r="D830" s="17">
        <v>45.406076388888891</v>
      </c>
      <c r="E830">
        <v>0</v>
      </c>
      <c r="F830" s="5">
        <v>0</v>
      </c>
      <c r="G830" s="9">
        <v>6</v>
      </c>
      <c r="H830">
        <v>5</v>
      </c>
      <c r="I830" s="6">
        <v>0</v>
      </c>
      <c r="J830" t="s">
        <v>8315</v>
      </c>
      <c r="K830" t="s">
        <v>8337</v>
      </c>
    </row>
    <row r="831" spans="1:11" x14ac:dyDescent="0.2">
      <c r="A831">
        <v>909</v>
      </c>
      <c r="B831">
        <v>0</v>
      </c>
      <c r="C831">
        <v>16000</v>
      </c>
      <c r="D831" s="17">
        <v>31.476388888888888</v>
      </c>
      <c r="E831">
        <v>8</v>
      </c>
      <c r="F831" s="5">
        <v>65</v>
      </c>
      <c r="G831" s="9">
        <v>6</v>
      </c>
      <c r="H831">
        <v>4</v>
      </c>
      <c r="I831" s="6">
        <v>3.25</v>
      </c>
      <c r="J831" t="s">
        <v>8315</v>
      </c>
      <c r="K831" t="s">
        <v>8337</v>
      </c>
    </row>
    <row r="832" spans="1:11" x14ac:dyDescent="0.2">
      <c r="A832">
        <v>910</v>
      </c>
      <c r="B832">
        <v>0</v>
      </c>
      <c r="C832">
        <v>550</v>
      </c>
      <c r="D832" s="17">
        <v>60</v>
      </c>
      <c r="E832">
        <v>5</v>
      </c>
      <c r="F832" s="5">
        <v>24.6</v>
      </c>
      <c r="G832" s="9">
        <v>1</v>
      </c>
      <c r="H832">
        <v>1</v>
      </c>
      <c r="I832" s="6">
        <v>22.363636363636363</v>
      </c>
      <c r="J832" t="s">
        <v>8315</v>
      </c>
      <c r="K832" t="s">
        <v>8337</v>
      </c>
    </row>
    <row r="833" spans="1:11" x14ac:dyDescent="0.2">
      <c r="A833">
        <v>911</v>
      </c>
      <c r="B833">
        <v>0</v>
      </c>
      <c r="C833">
        <v>100000</v>
      </c>
      <c r="D833" s="17">
        <v>21</v>
      </c>
      <c r="E833">
        <v>0</v>
      </c>
      <c r="F833" s="5">
        <v>0</v>
      </c>
      <c r="G833" s="9">
        <v>1</v>
      </c>
      <c r="H833">
        <v>4</v>
      </c>
      <c r="I833" s="6">
        <v>0</v>
      </c>
      <c r="J833" t="s">
        <v>8315</v>
      </c>
      <c r="K833" t="s">
        <v>8337</v>
      </c>
    </row>
    <row r="834" spans="1:11" x14ac:dyDescent="0.2">
      <c r="A834">
        <v>912</v>
      </c>
      <c r="B834">
        <v>0</v>
      </c>
      <c r="C834">
        <v>3500</v>
      </c>
      <c r="D834" s="17">
        <v>60.041666666666664</v>
      </c>
      <c r="E834">
        <v>2</v>
      </c>
      <c r="F834" s="5">
        <v>15</v>
      </c>
      <c r="G834" s="9">
        <v>10</v>
      </c>
      <c r="H834">
        <v>4</v>
      </c>
      <c r="I834" s="6">
        <v>0.85714285714285721</v>
      </c>
      <c r="J834" t="s">
        <v>8315</v>
      </c>
      <c r="K834" t="s">
        <v>8337</v>
      </c>
    </row>
    <row r="835" spans="1:11" x14ac:dyDescent="0.2">
      <c r="A835">
        <v>913</v>
      </c>
      <c r="B835">
        <v>0</v>
      </c>
      <c r="C835">
        <v>30000</v>
      </c>
      <c r="D835" s="17">
        <v>30</v>
      </c>
      <c r="E835">
        <v>24</v>
      </c>
      <c r="F835" s="5">
        <v>82.583333333333329</v>
      </c>
      <c r="G835" s="9">
        <v>4</v>
      </c>
      <c r="H835">
        <v>3</v>
      </c>
      <c r="I835" s="6">
        <v>6.6066666666666665</v>
      </c>
      <c r="J835" t="s">
        <v>8315</v>
      </c>
      <c r="K835" t="s">
        <v>8337</v>
      </c>
    </row>
    <row r="836" spans="1:11" x14ac:dyDescent="0.2">
      <c r="A836">
        <v>914</v>
      </c>
      <c r="B836">
        <v>0</v>
      </c>
      <c r="C836">
        <v>1500</v>
      </c>
      <c r="D836" s="17">
        <v>30</v>
      </c>
      <c r="E836">
        <v>0</v>
      </c>
      <c r="F836" s="5">
        <v>0</v>
      </c>
      <c r="G836" s="9">
        <v>7</v>
      </c>
      <c r="H836">
        <v>4</v>
      </c>
      <c r="I836" s="6">
        <v>0</v>
      </c>
      <c r="J836" t="s">
        <v>8315</v>
      </c>
      <c r="K836" t="s">
        <v>8337</v>
      </c>
    </row>
    <row r="837" spans="1:11" x14ac:dyDescent="0.2">
      <c r="A837">
        <v>915</v>
      </c>
      <c r="B837">
        <v>0</v>
      </c>
      <c r="C837">
        <v>6500</v>
      </c>
      <c r="D837" s="17">
        <v>31.528078703703702</v>
      </c>
      <c r="E837">
        <v>9</v>
      </c>
      <c r="F837" s="5">
        <v>41.666666666666664</v>
      </c>
      <c r="G837" s="9">
        <v>1</v>
      </c>
      <c r="H837">
        <v>7</v>
      </c>
      <c r="I837" s="6">
        <v>5.7692307692307692</v>
      </c>
      <c r="J837" t="s">
        <v>8315</v>
      </c>
      <c r="K837" t="s">
        <v>8337</v>
      </c>
    </row>
    <row r="838" spans="1:11" x14ac:dyDescent="0.2">
      <c r="A838">
        <v>916</v>
      </c>
      <c r="B838">
        <v>0</v>
      </c>
      <c r="C838">
        <v>3300</v>
      </c>
      <c r="D838" s="17">
        <v>38.354930555555555</v>
      </c>
      <c r="E838">
        <v>0</v>
      </c>
      <c r="F838" s="5">
        <v>0</v>
      </c>
      <c r="G838" s="9">
        <v>9</v>
      </c>
      <c r="H838">
        <v>1</v>
      </c>
      <c r="I838" s="6">
        <v>0</v>
      </c>
      <c r="J838" t="s">
        <v>8315</v>
      </c>
      <c r="K838" t="s">
        <v>8337</v>
      </c>
    </row>
    <row r="839" spans="1:11" x14ac:dyDescent="0.2">
      <c r="A839">
        <v>917</v>
      </c>
      <c r="B839">
        <v>0</v>
      </c>
      <c r="C839">
        <v>5000</v>
      </c>
      <c r="D839" s="17">
        <v>31.160532407407405</v>
      </c>
      <c r="E839">
        <v>1</v>
      </c>
      <c r="F839" s="5">
        <v>30</v>
      </c>
      <c r="G839" s="9">
        <v>6</v>
      </c>
      <c r="H839">
        <v>4</v>
      </c>
      <c r="I839" s="6">
        <v>0.6</v>
      </c>
      <c r="J839" t="s">
        <v>8315</v>
      </c>
      <c r="K839" t="s">
        <v>8337</v>
      </c>
    </row>
    <row r="840" spans="1:11" x14ac:dyDescent="0.2">
      <c r="A840">
        <v>918</v>
      </c>
      <c r="B840">
        <v>0</v>
      </c>
      <c r="C840">
        <v>3900</v>
      </c>
      <c r="D840" s="17">
        <v>30.041666666666668</v>
      </c>
      <c r="E840">
        <v>10</v>
      </c>
      <c r="F840" s="5">
        <v>19.600000000000001</v>
      </c>
      <c r="G840" s="9">
        <v>11</v>
      </c>
      <c r="H840">
        <v>6</v>
      </c>
      <c r="I840" s="6">
        <v>5.0256410256410255</v>
      </c>
      <c r="J840" t="s">
        <v>8315</v>
      </c>
      <c r="K840" t="s">
        <v>8337</v>
      </c>
    </row>
    <row r="841" spans="1:11" x14ac:dyDescent="0.2">
      <c r="A841">
        <v>919</v>
      </c>
      <c r="B841">
        <v>0</v>
      </c>
      <c r="C841">
        <v>20000</v>
      </c>
      <c r="D841" s="17">
        <v>35</v>
      </c>
      <c r="E841">
        <v>1</v>
      </c>
      <c r="F841" s="5">
        <v>100</v>
      </c>
      <c r="G841" s="9">
        <v>11</v>
      </c>
      <c r="H841">
        <v>3</v>
      </c>
      <c r="I841" s="6">
        <v>0.5</v>
      </c>
      <c r="J841" t="s">
        <v>8315</v>
      </c>
      <c r="K841" t="s">
        <v>8337</v>
      </c>
    </row>
    <row r="842" spans="1:11" x14ac:dyDescent="0.2">
      <c r="A842">
        <v>920</v>
      </c>
      <c r="B842">
        <v>0</v>
      </c>
      <c r="C842">
        <v>5500</v>
      </c>
      <c r="D842" s="17">
        <v>30.041666666666668</v>
      </c>
      <c r="E842">
        <v>0</v>
      </c>
      <c r="F842" s="5">
        <v>0</v>
      </c>
      <c r="G842" s="9">
        <v>10</v>
      </c>
      <c r="H842">
        <v>2</v>
      </c>
      <c r="I842" s="6">
        <v>0</v>
      </c>
      <c r="J842" t="s">
        <v>8315</v>
      </c>
      <c r="K842" t="s">
        <v>8337</v>
      </c>
    </row>
    <row r="843" spans="1:11" x14ac:dyDescent="0.2">
      <c r="A843">
        <v>921</v>
      </c>
      <c r="B843">
        <v>0</v>
      </c>
      <c r="C843">
        <v>15000</v>
      </c>
      <c r="D843" s="17">
        <v>42.041666666666664</v>
      </c>
      <c r="E843">
        <v>20</v>
      </c>
      <c r="F843" s="5">
        <v>231.75</v>
      </c>
      <c r="G843" s="9">
        <v>10</v>
      </c>
      <c r="H843">
        <v>7</v>
      </c>
      <c r="I843" s="6">
        <v>30.9</v>
      </c>
      <c r="J843" t="s">
        <v>8315</v>
      </c>
      <c r="K843" t="s">
        <v>8337</v>
      </c>
    </row>
    <row r="844" spans="1:11" x14ac:dyDescent="0.2">
      <c r="A844">
        <v>922</v>
      </c>
      <c r="B844">
        <v>0</v>
      </c>
      <c r="C844">
        <v>27000</v>
      </c>
      <c r="D844" s="17">
        <v>35</v>
      </c>
      <c r="E844">
        <v>30</v>
      </c>
      <c r="F844" s="5">
        <v>189.33333333333334</v>
      </c>
      <c r="G844" s="9">
        <v>8</v>
      </c>
      <c r="H844">
        <v>3</v>
      </c>
      <c r="I844" s="6">
        <v>21.037037037037038</v>
      </c>
      <c r="J844" t="s">
        <v>8315</v>
      </c>
      <c r="K844" t="s">
        <v>8337</v>
      </c>
    </row>
    <row r="845" spans="1:11" x14ac:dyDescent="0.2">
      <c r="A845">
        <v>923</v>
      </c>
      <c r="B845">
        <v>0</v>
      </c>
      <c r="C845">
        <v>15000</v>
      </c>
      <c r="D845" s="17">
        <v>30.041666666666668</v>
      </c>
      <c r="E845">
        <v>6</v>
      </c>
      <c r="F845" s="5">
        <v>55</v>
      </c>
      <c r="G845" s="9">
        <v>10</v>
      </c>
      <c r="H845">
        <v>3</v>
      </c>
      <c r="I845" s="6">
        <v>2.1999999999999997</v>
      </c>
      <c r="J845" t="s">
        <v>8315</v>
      </c>
      <c r="K845" t="s">
        <v>8337</v>
      </c>
    </row>
    <row r="846" spans="1:11" x14ac:dyDescent="0.2">
      <c r="A846">
        <v>924</v>
      </c>
      <c r="B846">
        <v>0</v>
      </c>
      <c r="C846">
        <v>3000</v>
      </c>
      <c r="D846" s="17">
        <v>30</v>
      </c>
      <c r="E846">
        <v>15</v>
      </c>
      <c r="F846" s="5">
        <v>21.8</v>
      </c>
      <c r="G846" s="9">
        <v>1</v>
      </c>
      <c r="H846">
        <v>1</v>
      </c>
      <c r="I846" s="6">
        <v>10.9</v>
      </c>
      <c r="J846" t="s">
        <v>8315</v>
      </c>
      <c r="K846" t="s">
        <v>8337</v>
      </c>
    </row>
    <row r="847" spans="1:11" x14ac:dyDescent="0.2">
      <c r="A847">
        <v>925</v>
      </c>
      <c r="B847">
        <v>0</v>
      </c>
      <c r="C847">
        <v>6000</v>
      </c>
      <c r="D847" s="17">
        <v>30.041666666666668</v>
      </c>
      <c r="E847">
        <v>5</v>
      </c>
      <c r="F847" s="5">
        <v>32</v>
      </c>
      <c r="G847" s="9">
        <v>10</v>
      </c>
      <c r="H847">
        <v>1</v>
      </c>
      <c r="I847" s="6">
        <v>2.666666666666667</v>
      </c>
      <c r="J847" t="s">
        <v>8315</v>
      </c>
      <c r="K847" t="s">
        <v>8337</v>
      </c>
    </row>
    <row r="848" spans="1:11" x14ac:dyDescent="0.2">
      <c r="A848">
        <v>926</v>
      </c>
      <c r="B848">
        <v>0</v>
      </c>
      <c r="C848">
        <v>7000</v>
      </c>
      <c r="D848" s="17">
        <v>29.924421296296291</v>
      </c>
      <c r="E848">
        <v>0</v>
      </c>
      <c r="F848" s="5">
        <v>0</v>
      </c>
      <c r="G848" s="9">
        <v>6</v>
      </c>
      <c r="H848">
        <v>2</v>
      </c>
      <c r="I848" s="6">
        <v>0</v>
      </c>
      <c r="J848" t="s">
        <v>8315</v>
      </c>
      <c r="K848" t="s">
        <v>8337</v>
      </c>
    </row>
    <row r="849" spans="1:11" x14ac:dyDescent="0.2">
      <c r="A849">
        <v>927</v>
      </c>
      <c r="B849">
        <v>0</v>
      </c>
      <c r="C849">
        <v>20000</v>
      </c>
      <c r="D849" s="17">
        <v>30</v>
      </c>
      <c r="E849">
        <v>0</v>
      </c>
      <c r="F849" s="5">
        <v>0</v>
      </c>
      <c r="G849" s="9">
        <v>4</v>
      </c>
      <c r="H849">
        <v>6</v>
      </c>
      <c r="I849" s="6">
        <v>0</v>
      </c>
      <c r="J849" t="s">
        <v>8315</v>
      </c>
      <c r="K849" t="s">
        <v>8337</v>
      </c>
    </row>
    <row r="850" spans="1:11" x14ac:dyDescent="0.2">
      <c r="A850">
        <v>928</v>
      </c>
      <c r="B850">
        <v>0</v>
      </c>
      <c r="C850">
        <v>14500</v>
      </c>
      <c r="D850" s="17">
        <v>50.137581018518517</v>
      </c>
      <c r="E850">
        <v>28</v>
      </c>
      <c r="F850" s="5">
        <v>56.25</v>
      </c>
      <c r="G850" s="9">
        <v>9</v>
      </c>
      <c r="H850">
        <v>5</v>
      </c>
      <c r="I850" s="6">
        <v>10.86206896551724</v>
      </c>
      <c r="J850" t="s">
        <v>8315</v>
      </c>
      <c r="K850" t="s">
        <v>8337</v>
      </c>
    </row>
    <row r="851" spans="1:11" x14ac:dyDescent="0.2">
      <c r="A851">
        <v>929</v>
      </c>
      <c r="B851">
        <v>0</v>
      </c>
      <c r="C851">
        <v>500</v>
      </c>
      <c r="D851" s="17">
        <v>29.958333333333332</v>
      </c>
      <c r="E851">
        <v>0</v>
      </c>
      <c r="F851" s="5">
        <v>0</v>
      </c>
      <c r="G851" s="9">
        <v>3</v>
      </c>
      <c r="H851">
        <v>5</v>
      </c>
      <c r="I851" s="6">
        <v>0</v>
      </c>
      <c r="J851" t="s">
        <v>8315</v>
      </c>
      <c r="K851" t="s">
        <v>8337</v>
      </c>
    </row>
    <row r="852" spans="1:11" x14ac:dyDescent="0.2">
      <c r="A852">
        <v>930</v>
      </c>
      <c r="B852">
        <v>0</v>
      </c>
      <c r="C852">
        <v>900</v>
      </c>
      <c r="D852" s="17">
        <v>41.981643518518517</v>
      </c>
      <c r="E852">
        <v>5</v>
      </c>
      <c r="F852" s="5">
        <v>69</v>
      </c>
      <c r="G852" s="9">
        <v>5</v>
      </c>
      <c r="H852">
        <v>5</v>
      </c>
      <c r="I852" s="6">
        <v>38.333333333333336</v>
      </c>
      <c r="J852" t="s">
        <v>8315</v>
      </c>
      <c r="K852" t="s">
        <v>8337</v>
      </c>
    </row>
    <row r="853" spans="1:11" x14ac:dyDescent="0.2">
      <c r="A853">
        <v>931</v>
      </c>
      <c r="B853">
        <v>0</v>
      </c>
      <c r="C853">
        <v>2000</v>
      </c>
      <c r="D853" s="17">
        <v>34.55668981481481</v>
      </c>
      <c r="E853">
        <v>7</v>
      </c>
      <c r="F853" s="5">
        <v>18.714285714285715</v>
      </c>
      <c r="G853" s="9">
        <v>2</v>
      </c>
      <c r="H853">
        <v>1</v>
      </c>
      <c r="I853" s="6">
        <v>6.5500000000000007</v>
      </c>
      <c r="J853" t="s">
        <v>8315</v>
      </c>
      <c r="K853" t="s">
        <v>8337</v>
      </c>
    </row>
    <row r="854" spans="1:11" x14ac:dyDescent="0.2">
      <c r="A854">
        <v>932</v>
      </c>
      <c r="B854">
        <v>0</v>
      </c>
      <c r="C854">
        <v>9500</v>
      </c>
      <c r="D854" s="17">
        <v>44.958333333333336</v>
      </c>
      <c r="E854">
        <v>30</v>
      </c>
      <c r="F854" s="5">
        <v>46.033333333333331</v>
      </c>
      <c r="G854" s="9">
        <v>2</v>
      </c>
      <c r="H854">
        <v>2</v>
      </c>
      <c r="I854" s="6">
        <v>14.536842105263158</v>
      </c>
      <c r="J854" t="s">
        <v>8315</v>
      </c>
      <c r="K854" t="s">
        <v>8337</v>
      </c>
    </row>
    <row r="855" spans="1:11" x14ac:dyDescent="0.2">
      <c r="A855">
        <v>933</v>
      </c>
      <c r="B855">
        <v>0</v>
      </c>
      <c r="C855">
        <v>2000</v>
      </c>
      <c r="D855" s="17">
        <v>60</v>
      </c>
      <c r="E855">
        <v>2</v>
      </c>
      <c r="F855" s="5">
        <v>60</v>
      </c>
      <c r="G855" s="9">
        <v>3</v>
      </c>
      <c r="H855">
        <v>3</v>
      </c>
      <c r="I855" s="6">
        <v>6</v>
      </c>
      <c r="J855" t="s">
        <v>8315</v>
      </c>
      <c r="K855" t="s">
        <v>8337</v>
      </c>
    </row>
    <row r="856" spans="1:11" x14ac:dyDescent="0.2">
      <c r="A856">
        <v>934</v>
      </c>
      <c r="B856">
        <v>0</v>
      </c>
      <c r="C856">
        <v>5000</v>
      </c>
      <c r="D856" s="17">
        <v>29.512916666666666</v>
      </c>
      <c r="E856">
        <v>30</v>
      </c>
      <c r="F856" s="5">
        <v>50.666666666666664</v>
      </c>
      <c r="G856" s="9">
        <v>4</v>
      </c>
      <c r="H856">
        <v>5</v>
      </c>
      <c r="I856" s="6">
        <v>30.4</v>
      </c>
      <c r="J856" t="s">
        <v>8315</v>
      </c>
      <c r="K856" t="s">
        <v>8337</v>
      </c>
    </row>
    <row r="857" spans="1:11" x14ac:dyDescent="0.2">
      <c r="A857">
        <v>935</v>
      </c>
      <c r="B857">
        <v>0</v>
      </c>
      <c r="C857">
        <v>3500</v>
      </c>
      <c r="D857" s="17">
        <v>30</v>
      </c>
      <c r="E857">
        <v>2</v>
      </c>
      <c r="F857" s="5">
        <v>25</v>
      </c>
      <c r="G857" s="9">
        <v>12</v>
      </c>
      <c r="H857">
        <v>3</v>
      </c>
      <c r="I857" s="6">
        <v>1.4285714285714286</v>
      </c>
      <c r="J857" t="s">
        <v>8315</v>
      </c>
      <c r="K857" t="s">
        <v>8337</v>
      </c>
    </row>
    <row r="858" spans="1:11" x14ac:dyDescent="0.2">
      <c r="A858">
        <v>936</v>
      </c>
      <c r="B858">
        <v>0</v>
      </c>
      <c r="C858">
        <v>1400</v>
      </c>
      <c r="D858" s="17">
        <v>43.80915509259259</v>
      </c>
      <c r="E858">
        <v>0</v>
      </c>
      <c r="F858" s="5">
        <v>0</v>
      </c>
      <c r="G858" s="9">
        <v>12</v>
      </c>
      <c r="H858">
        <v>1</v>
      </c>
      <c r="I858" s="6">
        <v>0</v>
      </c>
      <c r="J858" t="s">
        <v>8315</v>
      </c>
      <c r="K858" t="s">
        <v>8337</v>
      </c>
    </row>
    <row r="859" spans="1:11" x14ac:dyDescent="0.2">
      <c r="A859">
        <v>937</v>
      </c>
      <c r="B859">
        <v>0</v>
      </c>
      <c r="C859">
        <v>3500</v>
      </c>
      <c r="D859" s="17">
        <v>30.041666666666668</v>
      </c>
      <c r="E859">
        <v>2</v>
      </c>
      <c r="F859" s="5">
        <v>20</v>
      </c>
      <c r="G859" s="9">
        <v>10</v>
      </c>
      <c r="H859">
        <v>5</v>
      </c>
      <c r="I859" s="6">
        <v>1.1428571428571428</v>
      </c>
      <c r="J859" t="s">
        <v>8315</v>
      </c>
      <c r="K859" t="s">
        <v>8337</v>
      </c>
    </row>
    <row r="860" spans="1:11" x14ac:dyDescent="0.2">
      <c r="A860">
        <v>938</v>
      </c>
      <c r="B860">
        <v>0</v>
      </c>
      <c r="C860">
        <v>7000</v>
      </c>
      <c r="D860" s="17">
        <v>30</v>
      </c>
      <c r="E860">
        <v>1</v>
      </c>
      <c r="F860" s="5">
        <v>25</v>
      </c>
      <c r="G860" s="9">
        <v>8</v>
      </c>
      <c r="H860">
        <v>5</v>
      </c>
      <c r="I860" s="6">
        <v>0.35714285714285715</v>
      </c>
      <c r="J860" t="s">
        <v>8315</v>
      </c>
      <c r="K860" t="s">
        <v>8337</v>
      </c>
    </row>
    <row r="861" spans="1:11" x14ac:dyDescent="0.2">
      <c r="A861">
        <v>939</v>
      </c>
      <c r="B861">
        <v>0</v>
      </c>
      <c r="C861">
        <v>2750</v>
      </c>
      <c r="D861" s="17">
        <v>39.068773148148146</v>
      </c>
      <c r="E861">
        <v>2</v>
      </c>
      <c r="F861" s="5">
        <v>20</v>
      </c>
      <c r="G861" s="9">
        <v>5</v>
      </c>
      <c r="H861">
        <v>3</v>
      </c>
      <c r="I861" s="6">
        <v>1.4545454545454546</v>
      </c>
      <c r="J861" t="s">
        <v>8315</v>
      </c>
      <c r="K861" t="s">
        <v>8337</v>
      </c>
    </row>
    <row r="862" spans="1:11" hidden="1" x14ac:dyDescent="0.2">
      <c r="A862">
        <v>940</v>
      </c>
      <c r="B862">
        <v>0</v>
      </c>
      <c r="C862">
        <v>9000</v>
      </c>
      <c r="D862" s="17">
        <v>45</v>
      </c>
      <c r="E862">
        <v>14</v>
      </c>
      <c r="F862" s="5">
        <v>110.28571428571429</v>
      </c>
      <c r="G862" s="9">
        <v>6</v>
      </c>
      <c r="H862">
        <v>5</v>
      </c>
      <c r="I862" s="6">
        <v>17.155555555555555</v>
      </c>
      <c r="J862" t="s">
        <v>8318</v>
      </c>
      <c r="K862" t="s">
        <v>8361</v>
      </c>
    </row>
    <row r="863" spans="1:11" hidden="1" x14ac:dyDescent="0.2">
      <c r="A863">
        <v>941</v>
      </c>
      <c r="B863">
        <v>0</v>
      </c>
      <c r="C863">
        <v>50000</v>
      </c>
      <c r="D863" s="17">
        <v>30</v>
      </c>
      <c r="E863">
        <v>31</v>
      </c>
      <c r="F863" s="5">
        <v>37.451612903225808</v>
      </c>
      <c r="G863" s="9">
        <v>1</v>
      </c>
      <c r="H863">
        <v>2</v>
      </c>
      <c r="I863" s="6">
        <v>2.3220000000000001</v>
      </c>
      <c r="J863" t="s">
        <v>8318</v>
      </c>
      <c r="K863" t="s">
        <v>8361</v>
      </c>
    </row>
    <row r="864" spans="1:11" hidden="1" x14ac:dyDescent="0.2">
      <c r="A864">
        <v>942</v>
      </c>
      <c r="B864">
        <v>0</v>
      </c>
      <c r="C864">
        <v>7500</v>
      </c>
      <c r="D864" s="17">
        <v>36</v>
      </c>
      <c r="E864">
        <v>16</v>
      </c>
      <c r="F864" s="5">
        <v>41.75</v>
      </c>
      <c r="G864" s="9">
        <v>1</v>
      </c>
      <c r="H864">
        <v>3</v>
      </c>
      <c r="I864" s="6">
        <v>8.9066666666666663</v>
      </c>
      <c r="J864" t="s">
        <v>8318</v>
      </c>
      <c r="K864" t="s">
        <v>8361</v>
      </c>
    </row>
    <row r="865" spans="1:11" hidden="1" x14ac:dyDescent="0.2">
      <c r="A865">
        <v>943</v>
      </c>
      <c r="B865">
        <v>0</v>
      </c>
      <c r="C865">
        <v>3000</v>
      </c>
      <c r="D865" s="17">
        <v>30.041666666666668</v>
      </c>
      <c r="E865">
        <v>12</v>
      </c>
      <c r="F865" s="5">
        <v>24.083333333333332</v>
      </c>
      <c r="G865" s="9">
        <v>10</v>
      </c>
      <c r="H865">
        <v>7</v>
      </c>
      <c r="I865" s="6">
        <v>9.6333333333333346</v>
      </c>
      <c r="J865" t="s">
        <v>8318</v>
      </c>
      <c r="K865" t="s">
        <v>8361</v>
      </c>
    </row>
    <row r="866" spans="1:11" hidden="1" x14ac:dyDescent="0.2">
      <c r="A866">
        <v>944</v>
      </c>
      <c r="B866">
        <v>0</v>
      </c>
      <c r="C866">
        <v>50000</v>
      </c>
      <c r="D866" s="17">
        <v>33.999421296296298</v>
      </c>
      <c r="E866">
        <v>96</v>
      </c>
      <c r="F866" s="5">
        <v>69.40625</v>
      </c>
      <c r="G866" s="9">
        <v>3</v>
      </c>
      <c r="H866">
        <v>2</v>
      </c>
      <c r="I866" s="6">
        <v>13.325999999999999</v>
      </c>
      <c r="J866" t="s">
        <v>8318</v>
      </c>
      <c r="K866" t="s">
        <v>8361</v>
      </c>
    </row>
    <row r="867" spans="1:11" hidden="1" x14ac:dyDescent="0.2">
      <c r="A867">
        <v>945</v>
      </c>
      <c r="B867">
        <v>0</v>
      </c>
      <c r="C867">
        <v>100000</v>
      </c>
      <c r="D867" s="17">
        <v>52.126319444444441</v>
      </c>
      <c r="E867">
        <v>16</v>
      </c>
      <c r="F867" s="5">
        <v>155.25</v>
      </c>
      <c r="G867" s="9">
        <v>12</v>
      </c>
      <c r="H867">
        <v>3</v>
      </c>
      <c r="I867" s="6">
        <v>2.484</v>
      </c>
      <c r="J867" t="s">
        <v>8318</v>
      </c>
      <c r="K867" t="s">
        <v>8361</v>
      </c>
    </row>
    <row r="868" spans="1:11" hidden="1" x14ac:dyDescent="0.2">
      <c r="A868">
        <v>946</v>
      </c>
      <c r="B868">
        <v>0</v>
      </c>
      <c r="C868">
        <v>15000</v>
      </c>
      <c r="D868" s="17">
        <v>30</v>
      </c>
      <c r="E868">
        <v>5</v>
      </c>
      <c r="F868" s="5">
        <v>57.2</v>
      </c>
      <c r="G868" s="9">
        <v>8</v>
      </c>
      <c r="H868">
        <v>3</v>
      </c>
      <c r="I868" s="6">
        <v>1.9066666666666665</v>
      </c>
      <c r="J868" t="s">
        <v>8318</v>
      </c>
      <c r="K868" t="s">
        <v>8361</v>
      </c>
    </row>
    <row r="869" spans="1:11" hidden="1" x14ac:dyDescent="0.2">
      <c r="A869">
        <v>947</v>
      </c>
      <c r="B869">
        <v>0</v>
      </c>
      <c r="C869">
        <v>850</v>
      </c>
      <c r="D869" s="17">
        <v>60</v>
      </c>
      <c r="E869">
        <v>0</v>
      </c>
      <c r="F869" s="5">
        <v>0</v>
      </c>
      <c r="G869" s="9">
        <v>5</v>
      </c>
      <c r="H869">
        <v>7</v>
      </c>
      <c r="I869" s="6">
        <v>0</v>
      </c>
      <c r="J869" t="s">
        <v>8318</v>
      </c>
      <c r="K869" t="s">
        <v>8361</v>
      </c>
    </row>
    <row r="870" spans="1:11" hidden="1" x14ac:dyDescent="0.2">
      <c r="A870">
        <v>948</v>
      </c>
      <c r="B870">
        <v>0</v>
      </c>
      <c r="C870">
        <v>4000</v>
      </c>
      <c r="D870" s="17">
        <v>30</v>
      </c>
      <c r="E870">
        <v>8</v>
      </c>
      <c r="F870" s="5">
        <v>60</v>
      </c>
      <c r="G870" s="9">
        <v>2</v>
      </c>
      <c r="H870">
        <v>4</v>
      </c>
      <c r="I870" s="6">
        <v>12</v>
      </c>
      <c r="J870" t="s">
        <v>8318</v>
      </c>
      <c r="K870" t="s">
        <v>8361</v>
      </c>
    </row>
    <row r="871" spans="1:11" hidden="1" x14ac:dyDescent="0.2">
      <c r="A871">
        <v>949</v>
      </c>
      <c r="B871">
        <v>0</v>
      </c>
      <c r="C871">
        <v>20000</v>
      </c>
      <c r="D871" s="17">
        <v>60</v>
      </c>
      <c r="E871">
        <v>7</v>
      </c>
      <c r="F871" s="5">
        <v>39</v>
      </c>
      <c r="G871" s="9">
        <v>12</v>
      </c>
      <c r="H871">
        <v>2</v>
      </c>
      <c r="I871" s="6">
        <v>1.365</v>
      </c>
      <c r="J871" t="s">
        <v>8318</v>
      </c>
      <c r="K871" t="s">
        <v>8361</v>
      </c>
    </row>
    <row r="872" spans="1:11" hidden="1" x14ac:dyDescent="0.2">
      <c r="A872">
        <v>950</v>
      </c>
      <c r="B872">
        <v>0</v>
      </c>
      <c r="C872">
        <v>5000</v>
      </c>
      <c r="D872" s="17">
        <v>30</v>
      </c>
      <c r="E872">
        <v>24</v>
      </c>
      <c r="F872" s="5">
        <v>58.416666666666664</v>
      </c>
      <c r="G872" s="9">
        <v>12</v>
      </c>
      <c r="H872">
        <v>5</v>
      </c>
      <c r="I872" s="6">
        <v>28.04</v>
      </c>
      <c r="J872" t="s">
        <v>8318</v>
      </c>
      <c r="K872" t="s">
        <v>8361</v>
      </c>
    </row>
    <row r="873" spans="1:11" hidden="1" x14ac:dyDescent="0.2">
      <c r="A873">
        <v>951</v>
      </c>
      <c r="B873">
        <v>0</v>
      </c>
      <c r="C873">
        <v>50000</v>
      </c>
      <c r="D873" s="17">
        <v>45</v>
      </c>
      <c r="E873">
        <v>121</v>
      </c>
      <c r="F873" s="5">
        <v>158.63636363636363</v>
      </c>
      <c r="G873" s="9">
        <v>4</v>
      </c>
      <c r="H873">
        <v>3</v>
      </c>
      <c r="I873" s="6">
        <v>38.39</v>
      </c>
      <c r="J873" t="s">
        <v>8318</v>
      </c>
      <c r="K873" t="s">
        <v>8361</v>
      </c>
    </row>
    <row r="874" spans="1:11" hidden="1" x14ac:dyDescent="0.2">
      <c r="A874">
        <v>952</v>
      </c>
      <c r="B874">
        <v>0</v>
      </c>
      <c r="C874">
        <v>49000</v>
      </c>
      <c r="D874" s="17">
        <v>30.041666666666668</v>
      </c>
      <c r="E874">
        <v>196</v>
      </c>
      <c r="F874" s="5">
        <v>99.857142857142861</v>
      </c>
      <c r="G874" s="9">
        <v>10</v>
      </c>
      <c r="H874">
        <v>3</v>
      </c>
      <c r="I874" s="6">
        <v>39.942857142857143</v>
      </c>
      <c r="J874" t="s">
        <v>8318</v>
      </c>
      <c r="K874" t="s">
        <v>8361</v>
      </c>
    </row>
    <row r="875" spans="1:11" hidden="1" x14ac:dyDescent="0.2">
      <c r="A875">
        <v>953</v>
      </c>
      <c r="B875">
        <v>0</v>
      </c>
      <c r="C875">
        <v>15000</v>
      </c>
      <c r="D875" s="17">
        <v>30</v>
      </c>
      <c r="E875">
        <v>5</v>
      </c>
      <c r="F875" s="5">
        <v>25.2</v>
      </c>
      <c r="G875" s="9">
        <v>12</v>
      </c>
      <c r="H875">
        <v>4</v>
      </c>
      <c r="I875" s="6">
        <v>0.84</v>
      </c>
      <c r="J875" t="s">
        <v>8318</v>
      </c>
      <c r="K875" t="s">
        <v>8361</v>
      </c>
    </row>
    <row r="876" spans="1:11" hidden="1" x14ac:dyDescent="0.2">
      <c r="A876">
        <v>954</v>
      </c>
      <c r="B876">
        <v>0</v>
      </c>
      <c r="C876">
        <v>15000</v>
      </c>
      <c r="D876" s="17">
        <v>42</v>
      </c>
      <c r="E876">
        <v>73</v>
      </c>
      <c r="F876" s="5">
        <v>89.191780821917803</v>
      </c>
      <c r="G876" s="9">
        <v>7</v>
      </c>
      <c r="H876">
        <v>4</v>
      </c>
      <c r="I876" s="6">
        <v>43.406666666666666</v>
      </c>
      <c r="J876" t="s">
        <v>8318</v>
      </c>
      <c r="K876" t="s">
        <v>8361</v>
      </c>
    </row>
    <row r="877" spans="1:11" hidden="1" x14ac:dyDescent="0.2">
      <c r="A877">
        <v>955</v>
      </c>
      <c r="B877">
        <v>0</v>
      </c>
      <c r="C877">
        <v>300000</v>
      </c>
      <c r="D877" s="17">
        <v>40</v>
      </c>
      <c r="E877">
        <v>93</v>
      </c>
      <c r="F877" s="5">
        <v>182.6236559139785</v>
      </c>
      <c r="G877" s="9">
        <v>8</v>
      </c>
      <c r="H877">
        <v>3</v>
      </c>
      <c r="I877" s="6">
        <v>5.6613333333333333</v>
      </c>
      <c r="J877" t="s">
        <v>8318</v>
      </c>
      <c r="K877" t="s">
        <v>8361</v>
      </c>
    </row>
    <row r="878" spans="1:11" hidden="1" x14ac:dyDescent="0.2">
      <c r="A878">
        <v>956</v>
      </c>
      <c r="B878">
        <v>0</v>
      </c>
      <c r="C878">
        <v>50000</v>
      </c>
      <c r="D878" s="17">
        <v>59.958333333333336</v>
      </c>
      <c r="E878">
        <v>17</v>
      </c>
      <c r="F878" s="5">
        <v>50.647058823529413</v>
      </c>
      <c r="G878" s="9">
        <v>2</v>
      </c>
      <c r="H878">
        <v>3</v>
      </c>
      <c r="I878" s="6">
        <v>1.722</v>
      </c>
      <c r="J878" t="s">
        <v>8318</v>
      </c>
      <c r="K878" t="s">
        <v>8361</v>
      </c>
    </row>
    <row r="879" spans="1:11" hidden="1" x14ac:dyDescent="0.2">
      <c r="A879">
        <v>957</v>
      </c>
      <c r="B879">
        <v>0</v>
      </c>
      <c r="C879">
        <v>12000</v>
      </c>
      <c r="D879" s="17">
        <v>31.041666666666668</v>
      </c>
      <c r="E879">
        <v>7</v>
      </c>
      <c r="F879" s="5">
        <v>33.285714285714285</v>
      </c>
      <c r="G879" s="9">
        <v>10</v>
      </c>
      <c r="H879">
        <v>1</v>
      </c>
      <c r="I879" s="6">
        <v>1.9416666666666664</v>
      </c>
      <c r="J879" t="s">
        <v>8318</v>
      </c>
      <c r="K879" t="s">
        <v>8361</v>
      </c>
    </row>
    <row r="880" spans="1:11" hidden="1" x14ac:dyDescent="0.2">
      <c r="A880">
        <v>958</v>
      </c>
      <c r="B880">
        <v>0</v>
      </c>
      <c r="C880">
        <v>7777</v>
      </c>
      <c r="D880" s="17">
        <v>21.404826388888889</v>
      </c>
      <c r="E880">
        <v>17</v>
      </c>
      <c r="F880" s="5">
        <v>51.823529411764703</v>
      </c>
      <c r="G880" s="9">
        <v>3</v>
      </c>
      <c r="H880">
        <v>4</v>
      </c>
      <c r="I880" s="6">
        <v>11.328275684711327</v>
      </c>
      <c r="J880" t="s">
        <v>8318</v>
      </c>
      <c r="K880" t="s">
        <v>8361</v>
      </c>
    </row>
    <row r="881" spans="1:11" hidden="1" x14ac:dyDescent="0.2">
      <c r="A881">
        <v>959</v>
      </c>
      <c r="B881">
        <v>0</v>
      </c>
      <c r="C881">
        <v>50000</v>
      </c>
      <c r="D881" s="17">
        <v>30</v>
      </c>
      <c r="E881">
        <v>171</v>
      </c>
      <c r="F881" s="5">
        <v>113.62573099415205</v>
      </c>
      <c r="G881" s="9">
        <v>12</v>
      </c>
      <c r="H881">
        <v>5</v>
      </c>
      <c r="I881" s="6">
        <v>38.86</v>
      </c>
      <c r="J881" t="s">
        <v>8318</v>
      </c>
      <c r="K881" t="s">
        <v>8361</v>
      </c>
    </row>
    <row r="882" spans="1:11" hidden="1" x14ac:dyDescent="0.2">
      <c r="A882">
        <v>960</v>
      </c>
      <c r="B882">
        <v>0</v>
      </c>
      <c r="C882">
        <v>55650</v>
      </c>
      <c r="D882" s="17">
        <v>41.958333333333336</v>
      </c>
      <c r="E882">
        <v>188</v>
      </c>
      <c r="F882" s="5">
        <v>136.46276595744681</v>
      </c>
      <c r="G882" s="9">
        <v>1</v>
      </c>
      <c r="H882">
        <v>2</v>
      </c>
      <c r="I882" s="6">
        <v>46.100628930817614</v>
      </c>
      <c r="J882" t="s">
        <v>8318</v>
      </c>
      <c r="K882" t="s">
        <v>8361</v>
      </c>
    </row>
    <row r="883" spans="1:11" hidden="1" x14ac:dyDescent="0.2">
      <c r="A883">
        <v>961</v>
      </c>
      <c r="B883">
        <v>0</v>
      </c>
      <c r="C883">
        <v>95000</v>
      </c>
      <c r="D883" s="17">
        <v>46.097974537037032</v>
      </c>
      <c r="E883">
        <v>110</v>
      </c>
      <c r="F883" s="5">
        <v>364.35454545454547</v>
      </c>
      <c r="G883" s="9">
        <v>1</v>
      </c>
      <c r="H883">
        <v>4</v>
      </c>
      <c r="I883" s="6">
        <v>42.188421052631583</v>
      </c>
      <c r="J883" t="s">
        <v>8318</v>
      </c>
      <c r="K883" t="s">
        <v>8361</v>
      </c>
    </row>
    <row r="884" spans="1:11" hidden="1" x14ac:dyDescent="0.2">
      <c r="A884">
        <v>962</v>
      </c>
      <c r="B884">
        <v>0</v>
      </c>
      <c r="C884">
        <v>2500</v>
      </c>
      <c r="D884" s="17">
        <v>38</v>
      </c>
      <c r="E884">
        <v>37</v>
      </c>
      <c r="F884" s="5">
        <v>19.243243243243242</v>
      </c>
      <c r="G884" s="9">
        <v>1</v>
      </c>
      <c r="H884">
        <v>1</v>
      </c>
      <c r="I884" s="6">
        <v>28.48</v>
      </c>
      <c r="J884" t="s">
        <v>8318</v>
      </c>
      <c r="K884" t="s">
        <v>8361</v>
      </c>
    </row>
    <row r="885" spans="1:11" hidden="1" x14ac:dyDescent="0.2">
      <c r="A885">
        <v>963</v>
      </c>
      <c r="B885">
        <v>0</v>
      </c>
      <c r="C885">
        <v>35000</v>
      </c>
      <c r="D885" s="17">
        <v>35</v>
      </c>
      <c r="E885">
        <v>9</v>
      </c>
      <c r="F885" s="5">
        <v>41.888888888888886</v>
      </c>
      <c r="G885" s="9">
        <v>9</v>
      </c>
      <c r="H885">
        <v>1</v>
      </c>
      <c r="I885" s="6">
        <v>1.077142857142857</v>
      </c>
      <c r="J885" t="s">
        <v>8318</v>
      </c>
      <c r="K885" t="s">
        <v>8361</v>
      </c>
    </row>
    <row r="886" spans="1:11" hidden="1" x14ac:dyDescent="0.2">
      <c r="A886">
        <v>964</v>
      </c>
      <c r="B886">
        <v>0</v>
      </c>
      <c r="C886">
        <v>110000</v>
      </c>
      <c r="D886" s="17">
        <v>40</v>
      </c>
      <c r="E886">
        <v>29</v>
      </c>
      <c r="F886" s="5">
        <v>30.310344827586206</v>
      </c>
      <c r="G886" s="9">
        <v>7</v>
      </c>
      <c r="H886">
        <v>4</v>
      </c>
      <c r="I886" s="6">
        <v>0.79909090909090907</v>
      </c>
      <c r="J886" t="s">
        <v>8318</v>
      </c>
      <c r="K886" t="s">
        <v>8361</v>
      </c>
    </row>
    <row r="887" spans="1:11" hidden="1" x14ac:dyDescent="0.2">
      <c r="A887">
        <v>965</v>
      </c>
      <c r="B887">
        <v>0</v>
      </c>
      <c r="C887">
        <v>25000</v>
      </c>
      <c r="D887" s="17">
        <v>32.149236111111115</v>
      </c>
      <c r="E887">
        <v>6</v>
      </c>
      <c r="F887" s="5">
        <v>49.666666666666664</v>
      </c>
      <c r="G887" s="9">
        <v>9</v>
      </c>
      <c r="H887">
        <v>5</v>
      </c>
      <c r="I887" s="6">
        <v>1.1919999999999999</v>
      </c>
      <c r="J887" t="s">
        <v>8318</v>
      </c>
      <c r="K887" t="s">
        <v>8361</v>
      </c>
    </row>
    <row r="888" spans="1:11" hidden="1" x14ac:dyDescent="0.2">
      <c r="A888">
        <v>966</v>
      </c>
      <c r="B888">
        <v>0</v>
      </c>
      <c r="C888">
        <v>12000</v>
      </c>
      <c r="D888" s="17">
        <v>30</v>
      </c>
      <c r="E888">
        <v>30</v>
      </c>
      <c r="F888" s="5">
        <v>59.2</v>
      </c>
      <c r="G888" s="9">
        <v>9</v>
      </c>
      <c r="H888">
        <v>2</v>
      </c>
      <c r="I888" s="6">
        <v>14.799999999999999</v>
      </c>
      <c r="J888" t="s">
        <v>8318</v>
      </c>
      <c r="K888" t="s">
        <v>8361</v>
      </c>
    </row>
    <row r="889" spans="1:11" hidden="1" x14ac:dyDescent="0.2">
      <c r="A889">
        <v>967</v>
      </c>
      <c r="B889">
        <v>0</v>
      </c>
      <c r="C889">
        <v>20000</v>
      </c>
      <c r="D889" s="17">
        <v>59.958333333333336</v>
      </c>
      <c r="E889">
        <v>81</v>
      </c>
      <c r="F889" s="5">
        <v>43.97530864197531</v>
      </c>
      <c r="G889" s="9">
        <v>2</v>
      </c>
      <c r="H889">
        <v>7</v>
      </c>
      <c r="I889" s="6">
        <v>17.810000000000002</v>
      </c>
      <c r="J889" t="s">
        <v>8318</v>
      </c>
      <c r="K889" t="s">
        <v>8361</v>
      </c>
    </row>
    <row r="890" spans="1:11" hidden="1" x14ac:dyDescent="0.2">
      <c r="A890">
        <v>968</v>
      </c>
      <c r="B890">
        <v>0</v>
      </c>
      <c r="C890">
        <v>8000</v>
      </c>
      <c r="D890" s="17">
        <v>30</v>
      </c>
      <c r="E890">
        <v>4</v>
      </c>
      <c r="F890" s="5">
        <v>26.5</v>
      </c>
      <c r="G890" s="9">
        <v>7</v>
      </c>
      <c r="H890">
        <v>3</v>
      </c>
      <c r="I890" s="6">
        <v>1.325</v>
      </c>
      <c r="J890" t="s">
        <v>8318</v>
      </c>
      <c r="K890" t="s">
        <v>8361</v>
      </c>
    </row>
    <row r="891" spans="1:11" hidden="1" x14ac:dyDescent="0.2">
      <c r="A891">
        <v>969</v>
      </c>
      <c r="B891">
        <v>0</v>
      </c>
      <c r="C891">
        <v>30000</v>
      </c>
      <c r="D891" s="17">
        <v>33</v>
      </c>
      <c r="E891">
        <v>11</v>
      </c>
      <c r="F891" s="5">
        <v>1272.7272727272727</v>
      </c>
      <c r="G891" s="9">
        <v>1</v>
      </c>
      <c r="H891">
        <v>5</v>
      </c>
      <c r="I891" s="6">
        <v>46.666666666666664</v>
      </c>
      <c r="J891" t="s">
        <v>8318</v>
      </c>
      <c r="K891" t="s">
        <v>8361</v>
      </c>
    </row>
    <row r="892" spans="1:11" hidden="1" x14ac:dyDescent="0.2">
      <c r="A892">
        <v>970</v>
      </c>
      <c r="B892">
        <v>0</v>
      </c>
      <c r="C892">
        <v>5000</v>
      </c>
      <c r="D892" s="17">
        <v>36.987118055555555</v>
      </c>
      <c r="E892">
        <v>14</v>
      </c>
      <c r="F892" s="5">
        <v>164</v>
      </c>
      <c r="G892" s="9">
        <v>12</v>
      </c>
      <c r="H892">
        <v>5</v>
      </c>
      <c r="I892" s="6">
        <v>45.92</v>
      </c>
      <c r="J892" t="s">
        <v>8318</v>
      </c>
      <c r="K892" t="s">
        <v>8361</v>
      </c>
    </row>
    <row r="893" spans="1:11" hidden="1" x14ac:dyDescent="0.2">
      <c r="A893">
        <v>971</v>
      </c>
      <c r="B893">
        <v>0</v>
      </c>
      <c r="C893">
        <v>100000</v>
      </c>
      <c r="D893" s="17">
        <v>45</v>
      </c>
      <c r="E893">
        <v>5</v>
      </c>
      <c r="F893" s="5">
        <v>45.2</v>
      </c>
      <c r="G893" s="9">
        <v>4</v>
      </c>
      <c r="H893">
        <v>5</v>
      </c>
      <c r="I893" s="6">
        <v>0.22599999999999998</v>
      </c>
      <c r="J893" t="s">
        <v>8318</v>
      </c>
      <c r="K893" t="s">
        <v>8361</v>
      </c>
    </row>
    <row r="894" spans="1:11" hidden="1" x14ac:dyDescent="0.2">
      <c r="A894">
        <v>972</v>
      </c>
      <c r="B894">
        <v>0</v>
      </c>
      <c r="C894">
        <v>20000</v>
      </c>
      <c r="D894" s="17">
        <v>29.425254629629631</v>
      </c>
      <c r="E894">
        <v>45</v>
      </c>
      <c r="F894" s="5">
        <v>153.88888888888889</v>
      </c>
      <c r="G894" s="9">
        <v>8</v>
      </c>
      <c r="H894">
        <v>2</v>
      </c>
      <c r="I894" s="6">
        <v>34.625</v>
      </c>
      <c r="J894" t="s">
        <v>8318</v>
      </c>
      <c r="K894" t="s">
        <v>8361</v>
      </c>
    </row>
    <row r="895" spans="1:11" hidden="1" x14ac:dyDescent="0.2">
      <c r="A895">
        <v>973</v>
      </c>
      <c r="B895">
        <v>0</v>
      </c>
      <c r="C895">
        <v>20000</v>
      </c>
      <c r="D895" s="17">
        <v>60.041666666666664</v>
      </c>
      <c r="E895">
        <v>8</v>
      </c>
      <c r="F895" s="5">
        <v>51.375</v>
      </c>
      <c r="G895" s="9">
        <v>9</v>
      </c>
      <c r="H895">
        <v>3</v>
      </c>
      <c r="I895" s="6">
        <v>2.0549999999999997</v>
      </c>
      <c r="J895" t="s">
        <v>8318</v>
      </c>
      <c r="K895" t="s">
        <v>8361</v>
      </c>
    </row>
    <row r="896" spans="1:11" hidden="1" x14ac:dyDescent="0.2">
      <c r="A896">
        <v>974</v>
      </c>
      <c r="B896">
        <v>0</v>
      </c>
      <c r="C896">
        <v>50000</v>
      </c>
      <c r="D896" s="17">
        <v>29.958333333333332</v>
      </c>
      <c r="E896">
        <v>3</v>
      </c>
      <c r="F896" s="5">
        <v>93.333333333333329</v>
      </c>
      <c r="G896" s="9">
        <v>2</v>
      </c>
      <c r="H896">
        <v>3</v>
      </c>
      <c r="I896" s="6">
        <v>0.55999999999999994</v>
      </c>
      <c r="J896" t="s">
        <v>8318</v>
      </c>
      <c r="K896" t="s">
        <v>8361</v>
      </c>
    </row>
    <row r="897" spans="1:11" hidden="1" x14ac:dyDescent="0.2">
      <c r="A897">
        <v>975</v>
      </c>
      <c r="B897">
        <v>0</v>
      </c>
      <c r="C897">
        <v>100000</v>
      </c>
      <c r="D897" s="17">
        <v>60</v>
      </c>
      <c r="E897">
        <v>24</v>
      </c>
      <c r="F897" s="5">
        <v>108.625</v>
      </c>
      <c r="G897" s="9">
        <v>4</v>
      </c>
      <c r="H897">
        <v>5</v>
      </c>
      <c r="I897" s="6">
        <v>2.6069999999999998</v>
      </c>
      <c r="J897" t="s">
        <v>8318</v>
      </c>
      <c r="K897" t="s">
        <v>8361</v>
      </c>
    </row>
    <row r="898" spans="1:11" hidden="1" x14ac:dyDescent="0.2">
      <c r="A898">
        <v>976</v>
      </c>
      <c r="B898">
        <v>0</v>
      </c>
      <c r="C898">
        <v>150000</v>
      </c>
      <c r="D898" s="17">
        <v>45</v>
      </c>
      <c r="E898">
        <v>18</v>
      </c>
      <c r="F898" s="5">
        <v>160.5</v>
      </c>
      <c r="G898" s="9">
        <v>6</v>
      </c>
      <c r="H898">
        <v>1</v>
      </c>
      <c r="I898" s="6">
        <v>1.9259999999999999</v>
      </c>
      <c r="J898" t="s">
        <v>8318</v>
      </c>
      <c r="K898" t="s">
        <v>8361</v>
      </c>
    </row>
    <row r="899" spans="1:11" hidden="1" x14ac:dyDescent="0.2">
      <c r="A899">
        <v>977</v>
      </c>
      <c r="B899">
        <v>0</v>
      </c>
      <c r="C899">
        <v>2700</v>
      </c>
      <c r="D899" s="17">
        <v>30</v>
      </c>
      <c r="E899">
        <v>12</v>
      </c>
      <c r="F899" s="5">
        <v>75.75</v>
      </c>
      <c r="G899" s="9">
        <v>1</v>
      </c>
      <c r="H899">
        <v>5</v>
      </c>
      <c r="I899" s="6">
        <v>33.666666666666664</v>
      </c>
      <c r="J899" t="s">
        <v>8318</v>
      </c>
      <c r="K899" t="s">
        <v>8361</v>
      </c>
    </row>
    <row r="900" spans="1:11" hidden="1" x14ac:dyDescent="0.2">
      <c r="A900">
        <v>978</v>
      </c>
      <c r="B900">
        <v>0</v>
      </c>
      <c r="C900">
        <v>172889</v>
      </c>
      <c r="D900" s="17">
        <v>30</v>
      </c>
      <c r="E900">
        <v>123</v>
      </c>
      <c r="F900" s="5">
        <v>790.83739837398377</v>
      </c>
      <c r="G900" s="9">
        <v>1</v>
      </c>
      <c r="H900">
        <v>1</v>
      </c>
      <c r="I900" s="6">
        <v>56.263267182990241</v>
      </c>
      <c r="J900" t="s">
        <v>8318</v>
      </c>
      <c r="K900" t="s">
        <v>8361</v>
      </c>
    </row>
    <row r="901" spans="1:11" hidden="1" x14ac:dyDescent="0.2">
      <c r="A901">
        <v>979</v>
      </c>
      <c r="B901">
        <v>0</v>
      </c>
      <c r="C901">
        <v>35000</v>
      </c>
      <c r="D901" s="17">
        <v>35.373981481481479</v>
      </c>
      <c r="E901">
        <v>96</v>
      </c>
      <c r="F901" s="5">
        <v>301.93916666666667</v>
      </c>
      <c r="G901" s="9">
        <v>5</v>
      </c>
      <c r="H901">
        <v>1</v>
      </c>
      <c r="I901" s="6">
        <v>82.817599999999999</v>
      </c>
      <c r="J901" t="s">
        <v>8318</v>
      </c>
      <c r="K901" t="s">
        <v>8361</v>
      </c>
    </row>
    <row r="902" spans="1:11" hidden="1" x14ac:dyDescent="0.2">
      <c r="A902">
        <v>980</v>
      </c>
      <c r="B902">
        <v>0</v>
      </c>
      <c r="C902">
        <v>10000</v>
      </c>
      <c r="D902" s="17">
        <v>45.041666666666664</v>
      </c>
      <c r="E902">
        <v>31</v>
      </c>
      <c r="F902" s="5">
        <v>47.935483870967744</v>
      </c>
      <c r="G902" s="9">
        <v>10</v>
      </c>
      <c r="H902">
        <v>4</v>
      </c>
      <c r="I902" s="6">
        <v>14.860000000000001</v>
      </c>
      <c r="J902" t="s">
        <v>8318</v>
      </c>
      <c r="K902" t="s">
        <v>8361</v>
      </c>
    </row>
    <row r="903" spans="1:11" hidden="1" x14ac:dyDescent="0.2">
      <c r="A903">
        <v>981</v>
      </c>
      <c r="B903">
        <v>0</v>
      </c>
      <c r="C903">
        <v>88888</v>
      </c>
      <c r="D903" s="17">
        <v>30</v>
      </c>
      <c r="E903">
        <v>4</v>
      </c>
      <c r="F903" s="5">
        <v>2.75</v>
      </c>
      <c r="G903" s="9">
        <v>7</v>
      </c>
      <c r="H903">
        <v>4</v>
      </c>
      <c r="I903" s="6">
        <v>1.2375123751237513E-2</v>
      </c>
      <c r="J903" t="s">
        <v>8318</v>
      </c>
      <c r="K903" t="s">
        <v>8361</v>
      </c>
    </row>
    <row r="904" spans="1:11" hidden="1" x14ac:dyDescent="0.2">
      <c r="A904">
        <v>982</v>
      </c>
      <c r="B904">
        <v>0</v>
      </c>
      <c r="C904">
        <v>17500</v>
      </c>
      <c r="D904" s="17">
        <v>30</v>
      </c>
      <c r="E904">
        <v>3</v>
      </c>
      <c r="F904" s="5">
        <v>1</v>
      </c>
      <c r="G904" s="9">
        <v>9</v>
      </c>
      <c r="H904">
        <v>5</v>
      </c>
      <c r="I904" s="6">
        <v>1.7142857142857144E-2</v>
      </c>
      <c r="J904" t="s">
        <v>8318</v>
      </c>
      <c r="K904" t="s">
        <v>8361</v>
      </c>
    </row>
    <row r="905" spans="1:11" hidden="1" x14ac:dyDescent="0.2">
      <c r="A905">
        <v>983</v>
      </c>
      <c r="B905">
        <v>0</v>
      </c>
      <c r="C905">
        <v>104219</v>
      </c>
      <c r="D905" s="17">
        <v>31.203182870370373</v>
      </c>
      <c r="E905">
        <v>179</v>
      </c>
      <c r="F905" s="5">
        <v>171.79329608938548</v>
      </c>
      <c r="G905" s="9">
        <v>7</v>
      </c>
      <c r="H905">
        <v>6</v>
      </c>
      <c r="I905" s="6">
        <v>29.506136117214709</v>
      </c>
      <c r="J905" t="s">
        <v>8318</v>
      </c>
      <c r="K905" t="s">
        <v>8361</v>
      </c>
    </row>
    <row r="906" spans="1:11" hidden="1" x14ac:dyDescent="0.2">
      <c r="A906">
        <v>984</v>
      </c>
      <c r="B906">
        <v>0</v>
      </c>
      <c r="C906">
        <v>10000</v>
      </c>
      <c r="D906" s="17">
        <v>29.958333333333332</v>
      </c>
      <c r="E906">
        <v>3</v>
      </c>
      <c r="F906" s="5">
        <v>35.333333333333336</v>
      </c>
      <c r="G906" s="9">
        <v>2</v>
      </c>
      <c r="H906">
        <v>3</v>
      </c>
      <c r="I906" s="6">
        <v>1.06</v>
      </c>
      <c r="J906" t="s">
        <v>8318</v>
      </c>
      <c r="K906" t="s">
        <v>8361</v>
      </c>
    </row>
    <row r="907" spans="1:11" hidden="1" x14ac:dyDescent="0.2">
      <c r="A907">
        <v>985</v>
      </c>
      <c r="B907">
        <v>0</v>
      </c>
      <c r="C907">
        <v>30000</v>
      </c>
      <c r="D907" s="17">
        <v>29.990624999999998</v>
      </c>
      <c r="E907">
        <v>23</v>
      </c>
      <c r="F907" s="5">
        <v>82.086956521739125</v>
      </c>
      <c r="G907" s="9">
        <v>12</v>
      </c>
      <c r="H907">
        <v>2</v>
      </c>
      <c r="I907" s="6">
        <v>6.293333333333333</v>
      </c>
      <c r="J907" t="s">
        <v>8318</v>
      </c>
      <c r="K907" t="s">
        <v>8361</v>
      </c>
    </row>
    <row r="908" spans="1:11" hidden="1" x14ac:dyDescent="0.2">
      <c r="A908">
        <v>986</v>
      </c>
      <c r="B908">
        <v>0</v>
      </c>
      <c r="C908">
        <v>20000</v>
      </c>
      <c r="D908" s="17">
        <v>54.232638888888886</v>
      </c>
      <c r="E908">
        <v>23</v>
      </c>
      <c r="F908" s="5">
        <v>110.8695652173913</v>
      </c>
      <c r="G908" s="9">
        <v>11</v>
      </c>
      <c r="H908">
        <v>1</v>
      </c>
      <c r="I908" s="6">
        <v>12.75</v>
      </c>
      <c r="J908" t="s">
        <v>8318</v>
      </c>
      <c r="K908" t="s">
        <v>8361</v>
      </c>
    </row>
    <row r="909" spans="1:11" hidden="1" x14ac:dyDescent="0.2">
      <c r="A909">
        <v>987</v>
      </c>
      <c r="B909">
        <v>0</v>
      </c>
      <c r="C909">
        <v>50000</v>
      </c>
      <c r="D909" s="17">
        <v>40</v>
      </c>
      <c r="E909">
        <v>41</v>
      </c>
      <c r="F909" s="5">
        <v>161.21951219512195</v>
      </c>
      <c r="G909" s="9">
        <v>5</v>
      </c>
      <c r="H909">
        <v>2</v>
      </c>
      <c r="I909" s="6">
        <v>13.22</v>
      </c>
      <c r="J909" t="s">
        <v>8318</v>
      </c>
      <c r="K909" t="s">
        <v>8361</v>
      </c>
    </row>
    <row r="910" spans="1:11" hidden="1" x14ac:dyDescent="0.2">
      <c r="A910">
        <v>988</v>
      </c>
      <c r="B910">
        <v>0</v>
      </c>
      <c r="C910">
        <v>5000</v>
      </c>
      <c r="D910" s="17">
        <v>30</v>
      </c>
      <c r="E910">
        <v>0</v>
      </c>
      <c r="F910" s="5">
        <v>0</v>
      </c>
      <c r="G910" s="9">
        <v>9</v>
      </c>
      <c r="H910">
        <v>4</v>
      </c>
      <c r="I910" s="6">
        <v>0</v>
      </c>
      <c r="J910" t="s">
        <v>8318</v>
      </c>
      <c r="K910" t="s">
        <v>8361</v>
      </c>
    </row>
    <row r="911" spans="1:11" hidden="1" x14ac:dyDescent="0.2">
      <c r="A911">
        <v>989</v>
      </c>
      <c r="B911">
        <v>0</v>
      </c>
      <c r="C911">
        <v>10000</v>
      </c>
      <c r="D911" s="17">
        <v>30</v>
      </c>
      <c r="E911">
        <v>32</v>
      </c>
      <c r="F911" s="5">
        <v>52.40625</v>
      </c>
      <c r="G911" s="9">
        <v>8</v>
      </c>
      <c r="H911">
        <v>1</v>
      </c>
      <c r="I911" s="6">
        <v>16.77</v>
      </c>
      <c r="J911" t="s">
        <v>8318</v>
      </c>
      <c r="K911" t="s">
        <v>8361</v>
      </c>
    </row>
    <row r="912" spans="1:11" hidden="1" x14ac:dyDescent="0.2">
      <c r="A912">
        <v>990</v>
      </c>
      <c r="B912">
        <v>0</v>
      </c>
      <c r="C912">
        <v>25000</v>
      </c>
      <c r="D912" s="17">
        <v>30</v>
      </c>
      <c r="E912">
        <v>2</v>
      </c>
      <c r="F912" s="5">
        <v>13</v>
      </c>
      <c r="G912" s="9">
        <v>8</v>
      </c>
      <c r="H912">
        <v>1</v>
      </c>
      <c r="I912" s="6">
        <v>0.104</v>
      </c>
      <c r="J912" t="s">
        <v>8318</v>
      </c>
      <c r="K912" t="s">
        <v>8361</v>
      </c>
    </row>
    <row r="913" spans="1:11" hidden="1" x14ac:dyDescent="0.2">
      <c r="A913">
        <v>991</v>
      </c>
      <c r="B913">
        <v>0</v>
      </c>
      <c r="C913">
        <v>5000</v>
      </c>
      <c r="D913" s="17">
        <v>25.028611111111108</v>
      </c>
      <c r="E913">
        <v>7</v>
      </c>
      <c r="F913" s="5">
        <v>30.285714285714285</v>
      </c>
      <c r="G913" s="9">
        <v>6</v>
      </c>
      <c r="H913">
        <v>5</v>
      </c>
      <c r="I913" s="6">
        <v>4.24</v>
      </c>
      <c r="J913" t="s">
        <v>8318</v>
      </c>
      <c r="K913" t="s">
        <v>8361</v>
      </c>
    </row>
    <row r="914" spans="1:11" hidden="1" x14ac:dyDescent="0.2">
      <c r="A914">
        <v>992</v>
      </c>
      <c r="B914">
        <v>0</v>
      </c>
      <c r="C914">
        <v>100000</v>
      </c>
      <c r="D914" s="17">
        <v>59.958333333333336</v>
      </c>
      <c r="E914">
        <v>4</v>
      </c>
      <c r="F914" s="5">
        <v>116.75</v>
      </c>
      <c r="G914" s="9">
        <v>3</v>
      </c>
      <c r="H914">
        <v>2</v>
      </c>
      <c r="I914" s="6">
        <v>0.46699999999999997</v>
      </c>
      <c r="J914" t="s">
        <v>8318</v>
      </c>
      <c r="K914" t="s">
        <v>8361</v>
      </c>
    </row>
    <row r="915" spans="1:11" hidden="1" x14ac:dyDescent="0.2">
      <c r="A915">
        <v>993</v>
      </c>
      <c r="B915">
        <v>0</v>
      </c>
      <c r="C915">
        <v>70000</v>
      </c>
      <c r="D915" s="17">
        <v>33.243425925925926</v>
      </c>
      <c r="E915">
        <v>196</v>
      </c>
      <c r="F915" s="5">
        <v>89.59693877551021</v>
      </c>
      <c r="G915" s="9">
        <v>10</v>
      </c>
      <c r="H915">
        <v>7</v>
      </c>
      <c r="I915" s="6">
        <v>25.087142857142858</v>
      </c>
      <c r="J915" t="s">
        <v>8318</v>
      </c>
      <c r="K915" t="s">
        <v>8361</v>
      </c>
    </row>
    <row r="916" spans="1:11" hidden="1" x14ac:dyDescent="0.2">
      <c r="A916">
        <v>994</v>
      </c>
      <c r="B916">
        <v>0</v>
      </c>
      <c r="C916">
        <v>200000</v>
      </c>
      <c r="D916" s="17">
        <v>52.694560185185189</v>
      </c>
      <c r="E916">
        <v>11</v>
      </c>
      <c r="F916" s="5">
        <v>424.45454545454544</v>
      </c>
      <c r="G916" s="9">
        <v>10</v>
      </c>
      <c r="H916">
        <v>3</v>
      </c>
      <c r="I916" s="6">
        <v>2.3345000000000002</v>
      </c>
      <c r="J916" t="s">
        <v>8318</v>
      </c>
      <c r="K916" t="s">
        <v>8361</v>
      </c>
    </row>
    <row r="917" spans="1:11" hidden="1" x14ac:dyDescent="0.2">
      <c r="A917">
        <v>995</v>
      </c>
      <c r="B917">
        <v>0</v>
      </c>
      <c r="C917">
        <v>10000</v>
      </c>
      <c r="D917" s="17">
        <v>24.725925925925925</v>
      </c>
      <c r="E917">
        <v>9</v>
      </c>
      <c r="F917" s="5">
        <v>80.666666666666671</v>
      </c>
      <c r="G917" s="9">
        <v>11</v>
      </c>
      <c r="H917">
        <v>2</v>
      </c>
      <c r="I917" s="6">
        <v>7.26</v>
      </c>
      <c r="J917" t="s">
        <v>8318</v>
      </c>
      <c r="K917" t="s">
        <v>8361</v>
      </c>
    </row>
    <row r="918" spans="1:11" hidden="1" x14ac:dyDescent="0.2">
      <c r="A918">
        <v>996</v>
      </c>
      <c r="B918">
        <v>0</v>
      </c>
      <c r="C918">
        <v>4000</v>
      </c>
      <c r="D918" s="17">
        <v>29.777314814814815</v>
      </c>
      <c r="E918">
        <v>5</v>
      </c>
      <c r="F918" s="5">
        <v>13</v>
      </c>
      <c r="G918" s="9">
        <v>6</v>
      </c>
      <c r="H918">
        <v>5</v>
      </c>
      <c r="I918" s="6">
        <v>1.625</v>
      </c>
      <c r="J918" t="s">
        <v>8318</v>
      </c>
      <c r="K918" t="s">
        <v>8361</v>
      </c>
    </row>
    <row r="919" spans="1:11" hidden="1" x14ac:dyDescent="0.2">
      <c r="A919">
        <v>997</v>
      </c>
      <c r="B919">
        <v>0</v>
      </c>
      <c r="C919">
        <v>5000</v>
      </c>
      <c r="D919" s="17">
        <v>30.041666666666668</v>
      </c>
      <c r="E919">
        <v>8</v>
      </c>
      <c r="F919" s="5">
        <v>8.125</v>
      </c>
      <c r="G919" s="9">
        <v>10</v>
      </c>
      <c r="H919">
        <v>2</v>
      </c>
      <c r="I919" s="6">
        <v>1.3</v>
      </c>
      <c r="J919" t="s">
        <v>8318</v>
      </c>
      <c r="K919" t="s">
        <v>8361</v>
      </c>
    </row>
    <row r="920" spans="1:11" hidden="1" x14ac:dyDescent="0.2">
      <c r="A920">
        <v>998</v>
      </c>
      <c r="B920">
        <v>0</v>
      </c>
      <c r="C920">
        <v>60000</v>
      </c>
      <c r="D920" s="17">
        <v>45.041666666666664</v>
      </c>
      <c r="E920">
        <v>229</v>
      </c>
      <c r="F920" s="5">
        <v>153.42794759825327</v>
      </c>
      <c r="G920" s="9">
        <v>10</v>
      </c>
      <c r="H920">
        <v>7</v>
      </c>
      <c r="I920" s="6">
        <v>58.558333333333337</v>
      </c>
      <c r="J920" t="s">
        <v>8318</v>
      </c>
      <c r="K920" t="s">
        <v>8361</v>
      </c>
    </row>
    <row r="921" spans="1:11" hidden="1" x14ac:dyDescent="0.2">
      <c r="A921">
        <v>999</v>
      </c>
      <c r="B921">
        <v>0</v>
      </c>
      <c r="C921">
        <v>150000</v>
      </c>
      <c r="D921" s="17">
        <v>30.035069444444446</v>
      </c>
      <c r="E921">
        <v>40</v>
      </c>
      <c r="F921" s="5">
        <v>292.07499999999999</v>
      </c>
      <c r="G921" s="9">
        <v>10</v>
      </c>
      <c r="H921">
        <v>1</v>
      </c>
      <c r="I921" s="6">
        <v>7.7886666666666677</v>
      </c>
      <c r="J921" t="s">
        <v>8318</v>
      </c>
      <c r="K921" t="s">
        <v>8361</v>
      </c>
    </row>
    <row r="922" spans="1:11" x14ac:dyDescent="0.2">
      <c r="A922">
        <v>1020</v>
      </c>
      <c r="B922">
        <v>1</v>
      </c>
      <c r="C922">
        <v>1550</v>
      </c>
      <c r="D922" s="17">
        <v>29.963090277777777</v>
      </c>
      <c r="E922">
        <v>30</v>
      </c>
      <c r="F922" s="5">
        <v>106.2</v>
      </c>
      <c r="G922" s="9">
        <v>5</v>
      </c>
      <c r="H922">
        <v>6</v>
      </c>
      <c r="I922" s="6">
        <v>205.54838709677421</v>
      </c>
      <c r="J922" t="s">
        <v>8315</v>
      </c>
      <c r="K922" t="s">
        <v>8330</v>
      </c>
    </row>
    <row r="923" spans="1:11" x14ac:dyDescent="0.2">
      <c r="A923">
        <v>1021</v>
      </c>
      <c r="B923">
        <v>1</v>
      </c>
      <c r="C923">
        <v>3000</v>
      </c>
      <c r="D923" s="17">
        <v>22.914687499999999</v>
      </c>
      <c r="E923">
        <v>478</v>
      </c>
      <c r="F923" s="5">
        <v>22.079728033472804</v>
      </c>
      <c r="G923" s="9">
        <v>9</v>
      </c>
      <c r="H923">
        <v>3</v>
      </c>
      <c r="I923" s="6">
        <v>351.80366666666669</v>
      </c>
      <c r="J923" t="s">
        <v>8315</v>
      </c>
      <c r="K923" t="s">
        <v>8330</v>
      </c>
    </row>
    <row r="924" spans="1:11" x14ac:dyDescent="0.2">
      <c r="A924">
        <v>1022</v>
      </c>
      <c r="B924">
        <v>1</v>
      </c>
      <c r="C924">
        <v>2000</v>
      </c>
      <c r="D924" s="17">
        <v>30</v>
      </c>
      <c r="E924">
        <v>74</v>
      </c>
      <c r="F924" s="5">
        <v>31.054054054054053</v>
      </c>
      <c r="G924" s="9">
        <v>4</v>
      </c>
      <c r="H924">
        <v>5</v>
      </c>
      <c r="I924" s="6">
        <v>114.9</v>
      </c>
      <c r="J924" t="s">
        <v>8315</v>
      </c>
      <c r="K924" t="s">
        <v>8330</v>
      </c>
    </row>
    <row r="925" spans="1:11" x14ac:dyDescent="0.2">
      <c r="A925">
        <v>1023</v>
      </c>
      <c r="B925">
        <v>1</v>
      </c>
      <c r="C925">
        <v>2000</v>
      </c>
      <c r="D925" s="17">
        <v>30</v>
      </c>
      <c r="E925">
        <v>131</v>
      </c>
      <c r="F925" s="5">
        <v>36.206106870229007</v>
      </c>
      <c r="G925" s="9">
        <v>5</v>
      </c>
      <c r="H925">
        <v>4</v>
      </c>
      <c r="I925" s="6">
        <v>237.15</v>
      </c>
      <c r="J925" t="s">
        <v>8315</v>
      </c>
      <c r="K925" t="s">
        <v>8330</v>
      </c>
    </row>
    <row r="926" spans="1:11" x14ac:dyDescent="0.2">
      <c r="A926">
        <v>1024</v>
      </c>
      <c r="B926">
        <v>1</v>
      </c>
      <c r="C926">
        <v>20000</v>
      </c>
      <c r="D926" s="17">
        <v>30</v>
      </c>
      <c r="E926">
        <v>61</v>
      </c>
      <c r="F926" s="5">
        <v>388.9762295081967</v>
      </c>
      <c r="G926" s="9">
        <v>1</v>
      </c>
      <c r="H926">
        <v>5</v>
      </c>
      <c r="I926" s="6">
        <v>118.63774999999998</v>
      </c>
      <c r="J926" t="s">
        <v>8315</v>
      </c>
      <c r="K926" t="s">
        <v>8330</v>
      </c>
    </row>
    <row r="927" spans="1:11" x14ac:dyDescent="0.2">
      <c r="A927">
        <v>1025</v>
      </c>
      <c r="B927">
        <v>1</v>
      </c>
      <c r="C927">
        <v>70000</v>
      </c>
      <c r="D927" s="17">
        <v>29.958333333333332</v>
      </c>
      <c r="E927">
        <v>1071</v>
      </c>
      <c r="F927" s="5">
        <v>71.848571428571432</v>
      </c>
      <c r="G927" s="9">
        <v>2</v>
      </c>
      <c r="H927">
        <v>6</v>
      </c>
      <c r="I927" s="6">
        <v>109.92831428571431</v>
      </c>
      <c r="J927" t="s">
        <v>8315</v>
      </c>
      <c r="K927" t="s">
        <v>8330</v>
      </c>
    </row>
    <row r="928" spans="1:11" x14ac:dyDescent="0.2">
      <c r="A928">
        <v>1026</v>
      </c>
      <c r="B928">
        <v>1</v>
      </c>
      <c r="C928">
        <v>7000</v>
      </c>
      <c r="D928" s="17">
        <v>33.958333333333336</v>
      </c>
      <c r="E928">
        <v>122</v>
      </c>
      <c r="F928" s="5">
        <v>57.381803278688523</v>
      </c>
      <c r="G928" s="9">
        <v>2</v>
      </c>
      <c r="H928">
        <v>5</v>
      </c>
      <c r="I928" s="6">
        <v>100.00828571428571</v>
      </c>
      <c r="J928" t="s">
        <v>8315</v>
      </c>
      <c r="K928" t="s">
        <v>8330</v>
      </c>
    </row>
    <row r="929" spans="1:11" x14ac:dyDescent="0.2">
      <c r="A929">
        <v>1027</v>
      </c>
      <c r="B929">
        <v>1</v>
      </c>
      <c r="C929">
        <v>7501</v>
      </c>
      <c r="D929" s="17">
        <v>30</v>
      </c>
      <c r="E929">
        <v>111</v>
      </c>
      <c r="F929" s="5">
        <v>69.666666666666671</v>
      </c>
      <c r="G929" s="9">
        <v>9</v>
      </c>
      <c r="H929">
        <v>1</v>
      </c>
      <c r="I929" s="6">
        <v>103.09292094387415</v>
      </c>
      <c r="J929" t="s">
        <v>8315</v>
      </c>
      <c r="K929" t="s">
        <v>8330</v>
      </c>
    </row>
    <row r="930" spans="1:11" x14ac:dyDescent="0.2">
      <c r="A930">
        <v>1028</v>
      </c>
      <c r="B930">
        <v>1</v>
      </c>
      <c r="C930">
        <v>10000</v>
      </c>
      <c r="D930" s="17">
        <v>45.205960648148157</v>
      </c>
      <c r="E930">
        <v>255</v>
      </c>
      <c r="F930" s="5">
        <v>45.988235294117644</v>
      </c>
      <c r="G930" s="9">
        <v>1</v>
      </c>
      <c r="H930">
        <v>5</v>
      </c>
      <c r="I930" s="6">
        <v>117.27000000000001</v>
      </c>
      <c r="J930" t="s">
        <v>8315</v>
      </c>
      <c r="K930" t="s">
        <v>8330</v>
      </c>
    </row>
    <row r="931" spans="1:11" x14ac:dyDescent="0.2">
      <c r="A931">
        <v>1029</v>
      </c>
      <c r="B931">
        <v>1</v>
      </c>
      <c r="C931">
        <v>10000</v>
      </c>
      <c r="D931" s="17">
        <v>54.204085648148151</v>
      </c>
      <c r="E931">
        <v>141</v>
      </c>
      <c r="F931" s="5">
        <v>79.262411347517727</v>
      </c>
      <c r="G931" s="9">
        <v>2</v>
      </c>
      <c r="H931">
        <v>1</v>
      </c>
      <c r="I931" s="6">
        <v>111.75999999999999</v>
      </c>
      <c r="J931" t="s">
        <v>8315</v>
      </c>
      <c r="K931" t="s">
        <v>8330</v>
      </c>
    </row>
    <row r="932" spans="1:11" x14ac:dyDescent="0.2">
      <c r="A932">
        <v>1030</v>
      </c>
      <c r="B932">
        <v>1</v>
      </c>
      <c r="C932">
        <v>2000</v>
      </c>
      <c r="D932" s="17">
        <v>14</v>
      </c>
      <c r="E932">
        <v>159</v>
      </c>
      <c r="F932" s="5">
        <v>43.031446540880502</v>
      </c>
      <c r="G932" s="9">
        <v>8</v>
      </c>
      <c r="H932">
        <v>1</v>
      </c>
      <c r="I932" s="6">
        <v>342.09999999999997</v>
      </c>
      <c r="J932" t="s">
        <v>8315</v>
      </c>
      <c r="K932" t="s">
        <v>8330</v>
      </c>
    </row>
    <row r="933" spans="1:11" x14ac:dyDescent="0.2">
      <c r="A933">
        <v>1031</v>
      </c>
      <c r="B933">
        <v>1</v>
      </c>
      <c r="C933">
        <v>10000</v>
      </c>
      <c r="D933" s="17">
        <v>30</v>
      </c>
      <c r="E933">
        <v>99</v>
      </c>
      <c r="F933" s="5">
        <v>108.48484848484848</v>
      </c>
      <c r="G933" s="9">
        <v>11</v>
      </c>
      <c r="H933">
        <v>1</v>
      </c>
      <c r="I933" s="6">
        <v>107.4</v>
      </c>
      <c r="J933" t="s">
        <v>8315</v>
      </c>
      <c r="K933" t="s">
        <v>8330</v>
      </c>
    </row>
    <row r="934" spans="1:11" x14ac:dyDescent="0.2">
      <c r="A934">
        <v>1032</v>
      </c>
      <c r="B934">
        <v>1</v>
      </c>
      <c r="C934">
        <v>5400</v>
      </c>
      <c r="D934" s="17">
        <v>30</v>
      </c>
      <c r="E934">
        <v>96</v>
      </c>
      <c r="F934" s="5">
        <v>61.029583333333335</v>
      </c>
      <c r="G934" s="9">
        <v>5</v>
      </c>
      <c r="H934">
        <v>2</v>
      </c>
      <c r="I934" s="6">
        <v>108.49703703703703</v>
      </c>
      <c r="J934" t="s">
        <v>8315</v>
      </c>
      <c r="K934" t="s">
        <v>8330</v>
      </c>
    </row>
    <row r="935" spans="1:11" x14ac:dyDescent="0.2">
      <c r="A935">
        <v>1033</v>
      </c>
      <c r="B935">
        <v>1</v>
      </c>
      <c r="C935">
        <v>1328</v>
      </c>
      <c r="D935" s="17">
        <v>28</v>
      </c>
      <c r="E935">
        <v>27</v>
      </c>
      <c r="F935" s="5">
        <v>50.592592592592595</v>
      </c>
      <c r="G935" s="9">
        <v>11</v>
      </c>
      <c r="H935">
        <v>1</v>
      </c>
      <c r="I935" s="6">
        <v>102.86144578313252</v>
      </c>
      <c r="J935" t="s">
        <v>8315</v>
      </c>
      <c r="K935" t="s">
        <v>8330</v>
      </c>
    </row>
    <row r="936" spans="1:11" x14ac:dyDescent="0.2">
      <c r="A936">
        <v>1034</v>
      </c>
      <c r="B936">
        <v>1</v>
      </c>
      <c r="C936">
        <v>5000</v>
      </c>
      <c r="D936" s="17">
        <v>31.999259259259262</v>
      </c>
      <c r="E936">
        <v>166</v>
      </c>
      <c r="F936" s="5">
        <v>39.157168674698795</v>
      </c>
      <c r="G936" s="9">
        <v>7</v>
      </c>
      <c r="H936">
        <v>7</v>
      </c>
      <c r="I936" s="6">
        <v>130.0018</v>
      </c>
      <c r="J936" t="s">
        <v>8315</v>
      </c>
      <c r="K936" t="s">
        <v>8330</v>
      </c>
    </row>
    <row r="937" spans="1:11" x14ac:dyDescent="0.2">
      <c r="A937">
        <v>1035</v>
      </c>
      <c r="B937">
        <v>1</v>
      </c>
      <c r="C937">
        <v>4600</v>
      </c>
      <c r="D937" s="17">
        <v>30</v>
      </c>
      <c r="E937">
        <v>76</v>
      </c>
      <c r="F937" s="5">
        <v>65.15789473684211</v>
      </c>
      <c r="G937" s="9">
        <v>1</v>
      </c>
      <c r="H937">
        <v>1</v>
      </c>
      <c r="I937" s="6">
        <v>107.65217391304347</v>
      </c>
      <c r="J937" t="s">
        <v>8315</v>
      </c>
      <c r="K937" t="s">
        <v>8330</v>
      </c>
    </row>
    <row r="938" spans="1:11" x14ac:dyDescent="0.2">
      <c r="A938">
        <v>1036</v>
      </c>
      <c r="B938">
        <v>1</v>
      </c>
      <c r="C938">
        <v>4500</v>
      </c>
      <c r="D938" s="17">
        <v>31.884375000000002</v>
      </c>
      <c r="E938">
        <v>211</v>
      </c>
      <c r="F938" s="5">
        <v>23.963127962085309</v>
      </c>
      <c r="G938" s="9">
        <v>12</v>
      </c>
      <c r="H938">
        <v>4</v>
      </c>
      <c r="I938" s="6">
        <v>112.36044444444444</v>
      </c>
      <c r="J938" t="s">
        <v>8315</v>
      </c>
      <c r="K938" t="s">
        <v>8330</v>
      </c>
    </row>
    <row r="939" spans="1:11" x14ac:dyDescent="0.2">
      <c r="A939">
        <v>1037</v>
      </c>
      <c r="B939">
        <v>1</v>
      </c>
      <c r="C939">
        <v>1000</v>
      </c>
      <c r="D939" s="17">
        <v>22.385856481481483</v>
      </c>
      <c r="E939">
        <v>21</v>
      </c>
      <c r="F939" s="5">
        <v>48.61904761904762</v>
      </c>
      <c r="G939" s="9">
        <v>4</v>
      </c>
      <c r="H939">
        <v>6</v>
      </c>
      <c r="I939" s="6">
        <v>102.1</v>
      </c>
      <c r="J939" t="s">
        <v>8315</v>
      </c>
      <c r="K939" t="s">
        <v>8330</v>
      </c>
    </row>
    <row r="940" spans="1:11" x14ac:dyDescent="0.2">
      <c r="A940">
        <v>1038</v>
      </c>
      <c r="B940">
        <v>1</v>
      </c>
      <c r="C940">
        <v>1500</v>
      </c>
      <c r="D940" s="17">
        <v>29.958333333333332</v>
      </c>
      <c r="E940">
        <v>61</v>
      </c>
      <c r="F940" s="5">
        <v>35.73770491803279</v>
      </c>
      <c r="G940" s="9">
        <v>2</v>
      </c>
      <c r="H940">
        <v>3</v>
      </c>
      <c r="I940" s="6">
        <v>145.33333333333334</v>
      </c>
      <c r="J940" t="s">
        <v>8315</v>
      </c>
      <c r="K940" t="s">
        <v>8330</v>
      </c>
    </row>
    <row r="941" spans="1:11" x14ac:dyDescent="0.2">
      <c r="A941">
        <v>1039</v>
      </c>
      <c r="B941">
        <v>1</v>
      </c>
      <c r="C941">
        <v>500</v>
      </c>
      <c r="D941" s="17">
        <v>25.223310185185184</v>
      </c>
      <c r="E941">
        <v>30</v>
      </c>
      <c r="F941" s="5">
        <v>21.366666666666667</v>
      </c>
      <c r="G941" s="9">
        <v>11</v>
      </c>
      <c r="H941">
        <v>4</v>
      </c>
      <c r="I941" s="6">
        <v>128.19999999999999</v>
      </c>
      <c r="J941" t="s">
        <v>8315</v>
      </c>
      <c r="K941" t="s">
        <v>8330</v>
      </c>
    </row>
    <row r="942" spans="1:11" hidden="1" x14ac:dyDescent="0.2">
      <c r="A942">
        <v>1064</v>
      </c>
      <c r="B942">
        <v>0</v>
      </c>
      <c r="C942">
        <v>90000</v>
      </c>
      <c r="D942" s="17">
        <v>45</v>
      </c>
      <c r="E942">
        <v>123</v>
      </c>
      <c r="F942" s="5">
        <v>65.666666666666671</v>
      </c>
      <c r="G942" s="9">
        <v>5</v>
      </c>
      <c r="H942">
        <v>3</v>
      </c>
      <c r="I942" s="6">
        <v>8.974444444444444</v>
      </c>
      <c r="J942" t="s">
        <v>8313</v>
      </c>
      <c r="K942" t="s">
        <v>8360</v>
      </c>
    </row>
    <row r="943" spans="1:11" hidden="1" x14ac:dyDescent="0.2">
      <c r="A943">
        <v>1065</v>
      </c>
      <c r="B943">
        <v>0</v>
      </c>
      <c r="C943">
        <v>3000</v>
      </c>
      <c r="D943" s="17">
        <v>28</v>
      </c>
      <c r="E943">
        <v>5</v>
      </c>
      <c r="F943" s="5">
        <v>16.2</v>
      </c>
      <c r="G943" s="9">
        <v>1</v>
      </c>
      <c r="H943">
        <v>3</v>
      </c>
      <c r="I943" s="6">
        <v>2.7</v>
      </c>
      <c r="J943" t="s">
        <v>8313</v>
      </c>
      <c r="K943" t="s">
        <v>8360</v>
      </c>
    </row>
    <row r="944" spans="1:11" hidden="1" x14ac:dyDescent="0.2">
      <c r="A944">
        <v>1066</v>
      </c>
      <c r="B944">
        <v>0</v>
      </c>
      <c r="C944">
        <v>150000</v>
      </c>
      <c r="D944" s="17">
        <v>45</v>
      </c>
      <c r="E944">
        <v>148</v>
      </c>
      <c r="F944" s="5">
        <v>34.128378378378379</v>
      </c>
      <c r="G944" s="9">
        <v>6</v>
      </c>
      <c r="H944">
        <v>4</v>
      </c>
      <c r="I944" s="6">
        <v>3.3673333333333333</v>
      </c>
      <c r="J944" t="s">
        <v>8313</v>
      </c>
      <c r="K944" t="s">
        <v>8360</v>
      </c>
    </row>
    <row r="945" spans="1:11" hidden="1" x14ac:dyDescent="0.2">
      <c r="A945">
        <v>1067</v>
      </c>
      <c r="B945">
        <v>0</v>
      </c>
      <c r="C945">
        <v>500</v>
      </c>
      <c r="D945" s="17">
        <v>30</v>
      </c>
      <c r="E945">
        <v>10</v>
      </c>
      <c r="F945" s="5">
        <v>13</v>
      </c>
      <c r="G945" s="9">
        <v>11</v>
      </c>
      <c r="H945">
        <v>4</v>
      </c>
      <c r="I945" s="6">
        <v>26</v>
      </c>
      <c r="J945" t="s">
        <v>8313</v>
      </c>
      <c r="K945" t="s">
        <v>8360</v>
      </c>
    </row>
    <row r="946" spans="1:11" hidden="1" x14ac:dyDescent="0.2">
      <c r="A946">
        <v>1068</v>
      </c>
      <c r="B946">
        <v>0</v>
      </c>
      <c r="C946">
        <v>30000</v>
      </c>
      <c r="D946" s="17">
        <v>29.958333333333332</v>
      </c>
      <c r="E946">
        <v>4</v>
      </c>
      <c r="F946" s="5">
        <v>11.25</v>
      </c>
      <c r="G946" s="9">
        <v>3</v>
      </c>
      <c r="H946">
        <v>5</v>
      </c>
      <c r="I946" s="6">
        <v>0.15</v>
      </c>
      <c r="J946" t="s">
        <v>8313</v>
      </c>
      <c r="K946" t="s">
        <v>8360</v>
      </c>
    </row>
    <row r="947" spans="1:11" hidden="1" x14ac:dyDescent="0.2">
      <c r="A947">
        <v>1069</v>
      </c>
      <c r="B947">
        <v>0</v>
      </c>
      <c r="C947">
        <v>2200</v>
      </c>
      <c r="D947" s="17">
        <v>32.041666666666664</v>
      </c>
      <c r="E947">
        <v>21</v>
      </c>
      <c r="F947" s="5">
        <v>40.476190476190474</v>
      </c>
      <c r="G947" s="9">
        <v>10</v>
      </c>
      <c r="H947">
        <v>4</v>
      </c>
      <c r="I947" s="6">
        <v>38.636363636363633</v>
      </c>
      <c r="J947" t="s">
        <v>8313</v>
      </c>
      <c r="K947" t="s">
        <v>8360</v>
      </c>
    </row>
    <row r="948" spans="1:11" hidden="1" x14ac:dyDescent="0.2">
      <c r="A948">
        <v>1070</v>
      </c>
      <c r="B948">
        <v>0</v>
      </c>
      <c r="C948">
        <v>10000</v>
      </c>
      <c r="D948" s="17">
        <v>20</v>
      </c>
      <c r="E948">
        <v>2</v>
      </c>
      <c r="F948" s="5">
        <v>35</v>
      </c>
      <c r="G948" s="9">
        <v>9</v>
      </c>
      <c r="H948">
        <v>1</v>
      </c>
      <c r="I948" s="6">
        <v>0.70000000000000007</v>
      </c>
      <c r="J948" t="s">
        <v>8313</v>
      </c>
      <c r="K948" t="s">
        <v>8360</v>
      </c>
    </row>
    <row r="949" spans="1:11" hidden="1" x14ac:dyDescent="0.2">
      <c r="A949">
        <v>1071</v>
      </c>
      <c r="B949">
        <v>0</v>
      </c>
      <c r="C949">
        <v>100</v>
      </c>
      <c r="D949" s="17">
        <v>30.041666666666668</v>
      </c>
      <c r="E949">
        <v>0</v>
      </c>
      <c r="F949" s="5">
        <v>0</v>
      </c>
      <c r="G949" s="9">
        <v>10</v>
      </c>
      <c r="H949">
        <v>7</v>
      </c>
      <c r="I949" s="6">
        <v>0</v>
      </c>
      <c r="J949" t="s">
        <v>8313</v>
      </c>
      <c r="K949" t="s">
        <v>8360</v>
      </c>
    </row>
    <row r="950" spans="1:11" hidden="1" x14ac:dyDescent="0.2">
      <c r="A950">
        <v>1072</v>
      </c>
      <c r="B950">
        <v>0</v>
      </c>
      <c r="C950">
        <v>75000</v>
      </c>
      <c r="D950" s="17">
        <v>30</v>
      </c>
      <c r="E950">
        <v>4</v>
      </c>
      <c r="F950" s="5">
        <v>12.75</v>
      </c>
      <c r="G950" s="9">
        <v>1</v>
      </c>
      <c r="H950">
        <v>1</v>
      </c>
      <c r="I950" s="6">
        <v>6.8000000000000005E-2</v>
      </c>
      <c r="J950" t="s">
        <v>8313</v>
      </c>
      <c r="K950" t="s">
        <v>8360</v>
      </c>
    </row>
    <row r="951" spans="1:11" hidden="1" x14ac:dyDescent="0.2">
      <c r="A951">
        <v>1073</v>
      </c>
      <c r="B951">
        <v>0</v>
      </c>
      <c r="C951">
        <v>750</v>
      </c>
      <c r="D951" s="17">
        <v>30</v>
      </c>
      <c r="E951">
        <v>1</v>
      </c>
      <c r="F951" s="5">
        <v>10</v>
      </c>
      <c r="G951" s="9">
        <v>9</v>
      </c>
      <c r="H951">
        <v>5</v>
      </c>
      <c r="I951" s="6">
        <v>1.3333333333333335</v>
      </c>
      <c r="J951" t="s">
        <v>8313</v>
      </c>
      <c r="K951" t="s">
        <v>8360</v>
      </c>
    </row>
    <row r="952" spans="1:11" hidden="1" x14ac:dyDescent="0.2">
      <c r="A952">
        <v>1074</v>
      </c>
      <c r="B952">
        <v>0</v>
      </c>
      <c r="C952">
        <v>54000</v>
      </c>
      <c r="D952" s="17">
        <v>30</v>
      </c>
      <c r="E952">
        <v>30</v>
      </c>
      <c r="F952" s="5">
        <v>113.56666666666666</v>
      </c>
      <c r="G952" s="9">
        <v>12</v>
      </c>
      <c r="H952">
        <v>3</v>
      </c>
      <c r="I952" s="6">
        <v>6.3092592592592585</v>
      </c>
      <c r="J952" t="s">
        <v>8313</v>
      </c>
      <c r="K952" t="s">
        <v>8360</v>
      </c>
    </row>
    <row r="953" spans="1:11" hidden="1" x14ac:dyDescent="0.2">
      <c r="A953">
        <v>1075</v>
      </c>
      <c r="B953">
        <v>0</v>
      </c>
      <c r="C953">
        <v>1000</v>
      </c>
      <c r="D953" s="17">
        <v>30</v>
      </c>
      <c r="E953">
        <v>3</v>
      </c>
      <c r="F953" s="5">
        <v>15</v>
      </c>
      <c r="G953" s="9">
        <v>4</v>
      </c>
      <c r="H953">
        <v>5</v>
      </c>
      <c r="I953" s="6">
        <v>4.5</v>
      </c>
      <c r="J953" t="s">
        <v>8313</v>
      </c>
      <c r="K953" t="s">
        <v>8360</v>
      </c>
    </row>
    <row r="954" spans="1:11" hidden="1" x14ac:dyDescent="0.2">
      <c r="A954">
        <v>1076</v>
      </c>
      <c r="B954">
        <v>0</v>
      </c>
      <c r="C954">
        <v>75000</v>
      </c>
      <c r="D954" s="17">
        <v>55</v>
      </c>
      <c r="E954">
        <v>975</v>
      </c>
      <c r="F954" s="5">
        <v>48.281025641025643</v>
      </c>
      <c r="G954" s="9">
        <v>7</v>
      </c>
      <c r="H954">
        <v>5</v>
      </c>
      <c r="I954" s="6">
        <v>62.765333333333331</v>
      </c>
      <c r="J954" t="s">
        <v>8313</v>
      </c>
      <c r="K954" t="s">
        <v>8360</v>
      </c>
    </row>
    <row r="955" spans="1:11" hidden="1" x14ac:dyDescent="0.2">
      <c r="A955">
        <v>1077</v>
      </c>
      <c r="B955">
        <v>0</v>
      </c>
      <c r="C955">
        <v>25000</v>
      </c>
      <c r="D955" s="17">
        <v>30</v>
      </c>
      <c r="E955">
        <v>167</v>
      </c>
      <c r="F955" s="5">
        <v>43.976047904191617</v>
      </c>
      <c r="G955" s="9">
        <v>12</v>
      </c>
      <c r="H955">
        <v>1</v>
      </c>
      <c r="I955" s="6">
        <v>29.376000000000001</v>
      </c>
      <c r="J955" t="s">
        <v>8313</v>
      </c>
      <c r="K955" t="s">
        <v>8360</v>
      </c>
    </row>
    <row r="956" spans="1:11" hidden="1" x14ac:dyDescent="0.2">
      <c r="A956">
        <v>1078</v>
      </c>
      <c r="B956">
        <v>0</v>
      </c>
      <c r="C956">
        <v>600</v>
      </c>
      <c r="D956" s="17">
        <v>45</v>
      </c>
      <c r="E956">
        <v>5</v>
      </c>
      <c r="F956" s="5">
        <v>9</v>
      </c>
      <c r="G956" s="9">
        <v>6</v>
      </c>
      <c r="H956">
        <v>1</v>
      </c>
      <c r="I956" s="6">
        <v>7.5</v>
      </c>
      <c r="J956" t="s">
        <v>8313</v>
      </c>
      <c r="K956" t="s">
        <v>8360</v>
      </c>
    </row>
    <row r="957" spans="1:11" hidden="1" x14ac:dyDescent="0.2">
      <c r="A957">
        <v>1079</v>
      </c>
      <c r="B957">
        <v>0</v>
      </c>
      <c r="C957">
        <v>26000</v>
      </c>
      <c r="D957" s="17">
        <v>25</v>
      </c>
      <c r="E957">
        <v>18</v>
      </c>
      <c r="F957" s="5">
        <v>37.666666666666664</v>
      </c>
      <c r="G957" s="9">
        <v>4</v>
      </c>
      <c r="H957">
        <v>2</v>
      </c>
      <c r="I957" s="6">
        <v>2.6076923076923078</v>
      </c>
      <c r="J957" t="s">
        <v>8313</v>
      </c>
      <c r="K957" t="s">
        <v>8360</v>
      </c>
    </row>
    <row r="958" spans="1:11" hidden="1" x14ac:dyDescent="0.2">
      <c r="A958">
        <v>1080</v>
      </c>
      <c r="B958">
        <v>0</v>
      </c>
      <c r="C958">
        <v>20000</v>
      </c>
      <c r="D958" s="17">
        <v>30</v>
      </c>
      <c r="E958">
        <v>98</v>
      </c>
      <c r="F958" s="5">
        <v>18.581632653061224</v>
      </c>
      <c r="G958" s="9">
        <v>4</v>
      </c>
      <c r="H958">
        <v>4</v>
      </c>
      <c r="I958" s="6">
        <v>9.1050000000000004</v>
      </c>
      <c r="J958" t="s">
        <v>8313</v>
      </c>
      <c r="K958" t="s">
        <v>8360</v>
      </c>
    </row>
    <row r="959" spans="1:11" hidden="1" x14ac:dyDescent="0.2">
      <c r="A959">
        <v>1081</v>
      </c>
      <c r="B959">
        <v>0</v>
      </c>
      <c r="C959">
        <v>68000</v>
      </c>
      <c r="D959" s="17">
        <v>30</v>
      </c>
      <c r="E959">
        <v>4</v>
      </c>
      <c r="F959" s="5">
        <v>3</v>
      </c>
      <c r="G959" s="9">
        <v>12</v>
      </c>
      <c r="H959">
        <v>1</v>
      </c>
      <c r="I959" s="6">
        <v>1.7647058823529412E-2</v>
      </c>
      <c r="J959" t="s">
        <v>8313</v>
      </c>
      <c r="K959" t="s">
        <v>8360</v>
      </c>
    </row>
    <row r="960" spans="1:11" hidden="1" x14ac:dyDescent="0.2">
      <c r="A960">
        <v>1082</v>
      </c>
      <c r="B960">
        <v>0</v>
      </c>
      <c r="C960">
        <v>10000</v>
      </c>
      <c r="D960" s="17">
        <v>30</v>
      </c>
      <c r="E960">
        <v>3</v>
      </c>
      <c r="F960" s="5">
        <v>18.666666666666668</v>
      </c>
      <c r="G960" s="9">
        <v>7</v>
      </c>
      <c r="H960">
        <v>3</v>
      </c>
      <c r="I960" s="6">
        <v>0.55999999999999994</v>
      </c>
      <c r="J960" t="s">
        <v>8313</v>
      </c>
      <c r="K960" t="s">
        <v>8360</v>
      </c>
    </row>
    <row r="961" spans="1:11" hidden="1" x14ac:dyDescent="0.2">
      <c r="A961">
        <v>1083</v>
      </c>
      <c r="B961">
        <v>0</v>
      </c>
      <c r="C961">
        <v>50000</v>
      </c>
      <c r="D961" s="17">
        <v>60</v>
      </c>
      <c r="E961">
        <v>1</v>
      </c>
      <c r="F961" s="5">
        <v>410</v>
      </c>
      <c r="G961" s="9">
        <v>6</v>
      </c>
      <c r="H961">
        <v>2</v>
      </c>
      <c r="I961" s="6">
        <v>0.82000000000000006</v>
      </c>
      <c r="J961" t="s">
        <v>8313</v>
      </c>
      <c r="K961" t="s">
        <v>8360</v>
      </c>
    </row>
    <row r="962" spans="1:11" hidden="1" x14ac:dyDescent="0.2">
      <c r="A962">
        <v>1084</v>
      </c>
      <c r="B962">
        <v>0</v>
      </c>
      <c r="C962">
        <v>550</v>
      </c>
      <c r="D962" s="17">
        <v>30</v>
      </c>
      <c r="E962">
        <v>0</v>
      </c>
      <c r="F962" s="5">
        <v>0</v>
      </c>
      <c r="G962" s="9">
        <v>7</v>
      </c>
      <c r="H962">
        <v>3</v>
      </c>
      <c r="I962" s="6">
        <v>0</v>
      </c>
      <c r="J962" t="s">
        <v>8313</v>
      </c>
      <c r="K962" t="s">
        <v>8360</v>
      </c>
    </row>
    <row r="963" spans="1:11" hidden="1" x14ac:dyDescent="0.2">
      <c r="A963">
        <v>1085</v>
      </c>
      <c r="B963">
        <v>0</v>
      </c>
      <c r="C963">
        <v>30000</v>
      </c>
      <c r="D963" s="17">
        <v>29.958333333333332</v>
      </c>
      <c r="E963">
        <v>9</v>
      </c>
      <c r="F963" s="5">
        <v>114</v>
      </c>
      <c r="G963" s="9">
        <v>2</v>
      </c>
      <c r="H963">
        <v>6</v>
      </c>
      <c r="I963" s="6">
        <v>3.42</v>
      </c>
      <c r="J963" t="s">
        <v>8313</v>
      </c>
      <c r="K963" t="s">
        <v>8360</v>
      </c>
    </row>
    <row r="964" spans="1:11" hidden="1" x14ac:dyDescent="0.2">
      <c r="A964">
        <v>1086</v>
      </c>
      <c r="B964">
        <v>0</v>
      </c>
      <c r="C964">
        <v>18000</v>
      </c>
      <c r="D964" s="17">
        <v>30</v>
      </c>
      <c r="E964">
        <v>2</v>
      </c>
      <c r="F964" s="5">
        <v>7.5</v>
      </c>
      <c r="G964" s="9">
        <v>7</v>
      </c>
      <c r="H964">
        <v>5</v>
      </c>
      <c r="I964" s="6">
        <v>8.3333333333333343E-2</v>
      </c>
      <c r="J964" t="s">
        <v>8313</v>
      </c>
      <c r="K964" t="s">
        <v>8360</v>
      </c>
    </row>
    <row r="965" spans="1:11" hidden="1" x14ac:dyDescent="0.2">
      <c r="A965">
        <v>1087</v>
      </c>
      <c r="B965">
        <v>0</v>
      </c>
      <c r="C965">
        <v>1100</v>
      </c>
      <c r="D965" s="17">
        <v>30</v>
      </c>
      <c r="E965">
        <v>0</v>
      </c>
      <c r="F965" s="5">
        <v>0</v>
      </c>
      <c r="G965" s="9">
        <v>5</v>
      </c>
      <c r="H965">
        <v>5</v>
      </c>
      <c r="I965" s="6">
        <v>0</v>
      </c>
      <c r="J965" t="s">
        <v>8313</v>
      </c>
      <c r="K965" t="s">
        <v>8360</v>
      </c>
    </row>
    <row r="966" spans="1:11" hidden="1" x14ac:dyDescent="0.2">
      <c r="A966">
        <v>1088</v>
      </c>
      <c r="B966">
        <v>0</v>
      </c>
      <c r="C966">
        <v>45000</v>
      </c>
      <c r="D966" s="17">
        <v>30</v>
      </c>
      <c r="E966">
        <v>147</v>
      </c>
      <c r="F966" s="5">
        <v>43.41727891156463</v>
      </c>
      <c r="G966" s="9">
        <v>3</v>
      </c>
      <c r="H966">
        <v>2</v>
      </c>
      <c r="I966" s="6">
        <v>14.182977777777777</v>
      </c>
      <c r="J966" t="s">
        <v>8313</v>
      </c>
      <c r="K966" t="s">
        <v>8360</v>
      </c>
    </row>
    <row r="967" spans="1:11" hidden="1" x14ac:dyDescent="0.2">
      <c r="A967">
        <v>1089</v>
      </c>
      <c r="B967">
        <v>0</v>
      </c>
      <c r="C967">
        <v>15000</v>
      </c>
      <c r="D967" s="17">
        <v>30</v>
      </c>
      <c r="E967">
        <v>49</v>
      </c>
      <c r="F967" s="5">
        <v>23.959183673469386</v>
      </c>
      <c r="G967" s="9">
        <v>5</v>
      </c>
      <c r="H967">
        <v>2</v>
      </c>
      <c r="I967" s="6">
        <v>7.8266666666666662</v>
      </c>
      <c r="J967" t="s">
        <v>8313</v>
      </c>
      <c r="K967" t="s">
        <v>8360</v>
      </c>
    </row>
    <row r="968" spans="1:11" hidden="1" x14ac:dyDescent="0.2">
      <c r="A968">
        <v>1090</v>
      </c>
      <c r="B968">
        <v>0</v>
      </c>
      <c r="C968">
        <v>12999</v>
      </c>
      <c r="D968" s="17">
        <v>30</v>
      </c>
      <c r="E968">
        <v>1</v>
      </c>
      <c r="F968" s="5">
        <v>5</v>
      </c>
      <c r="G968" s="9">
        <v>4</v>
      </c>
      <c r="H968">
        <v>2</v>
      </c>
      <c r="I968" s="6">
        <v>3.8464497269020695E-2</v>
      </c>
      <c r="J968" t="s">
        <v>8313</v>
      </c>
      <c r="K968" t="s">
        <v>8360</v>
      </c>
    </row>
    <row r="969" spans="1:11" hidden="1" x14ac:dyDescent="0.2">
      <c r="A969">
        <v>1091</v>
      </c>
      <c r="B969">
        <v>0</v>
      </c>
      <c r="C969">
        <v>200</v>
      </c>
      <c r="D969" s="17">
        <v>29.958333333333332</v>
      </c>
      <c r="E969">
        <v>2</v>
      </c>
      <c r="F969" s="5">
        <v>12.5</v>
      </c>
      <c r="G969" s="9">
        <v>3</v>
      </c>
      <c r="H969">
        <v>5</v>
      </c>
      <c r="I969" s="6">
        <v>12.5</v>
      </c>
      <c r="J969" t="s">
        <v>8313</v>
      </c>
      <c r="K969" t="s">
        <v>8360</v>
      </c>
    </row>
    <row r="970" spans="1:11" hidden="1" x14ac:dyDescent="0.2">
      <c r="A970">
        <v>1092</v>
      </c>
      <c r="B970">
        <v>0</v>
      </c>
      <c r="C970">
        <v>2000</v>
      </c>
      <c r="D970" s="17">
        <v>30</v>
      </c>
      <c r="E970">
        <v>7</v>
      </c>
      <c r="F970" s="5">
        <v>3</v>
      </c>
      <c r="G970" s="9">
        <v>12</v>
      </c>
      <c r="H970">
        <v>4</v>
      </c>
      <c r="I970" s="6">
        <v>1.05</v>
      </c>
      <c r="J970" t="s">
        <v>8313</v>
      </c>
      <c r="K970" t="s">
        <v>8360</v>
      </c>
    </row>
    <row r="971" spans="1:11" hidden="1" x14ac:dyDescent="0.2">
      <c r="A971">
        <v>1093</v>
      </c>
      <c r="B971">
        <v>0</v>
      </c>
      <c r="C971">
        <v>300</v>
      </c>
      <c r="D971" s="17">
        <v>15</v>
      </c>
      <c r="E971">
        <v>4</v>
      </c>
      <c r="F971" s="5">
        <v>10.5625</v>
      </c>
      <c r="G971" s="9">
        <v>1</v>
      </c>
      <c r="H971">
        <v>3</v>
      </c>
      <c r="I971" s="6">
        <v>14.083333333333334</v>
      </c>
      <c r="J971" t="s">
        <v>8313</v>
      </c>
      <c r="K971" t="s">
        <v>8360</v>
      </c>
    </row>
    <row r="972" spans="1:11" hidden="1" x14ac:dyDescent="0.2">
      <c r="A972">
        <v>1094</v>
      </c>
      <c r="B972">
        <v>0</v>
      </c>
      <c r="C972">
        <v>18000</v>
      </c>
      <c r="D972" s="17">
        <v>30</v>
      </c>
      <c r="E972">
        <v>27</v>
      </c>
      <c r="F972" s="5">
        <v>122.00037037037038</v>
      </c>
      <c r="G972" s="9">
        <v>9</v>
      </c>
      <c r="H972">
        <v>5</v>
      </c>
      <c r="I972" s="6">
        <v>18.300055555555556</v>
      </c>
      <c r="J972" t="s">
        <v>8313</v>
      </c>
      <c r="K972" t="s">
        <v>8360</v>
      </c>
    </row>
    <row r="973" spans="1:11" hidden="1" x14ac:dyDescent="0.2">
      <c r="A973">
        <v>1095</v>
      </c>
      <c r="B973">
        <v>0</v>
      </c>
      <c r="C973">
        <v>500000</v>
      </c>
      <c r="D973" s="17">
        <v>30</v>
      </c>
      <c r="E973">
        <v>94</v>
      </c>
      <c r="F973" s="5">
        <v>267.80851063829789</v>
      </c>
      <c r="G973" s="9">
        <v>7</v>
      </c>
      <c r="H973">
        <v>3</v>
      </c>
      <c r="I973" s="6">
        <v>5.0347999999999997</v>
      </c>
      <c r="J973" t="s">
        <v>8313</v>
      </c>
      <c r="K973" t="s">
        <v>8360</v>
      </c>
    </row>
    <row r="974" spans="1:11" hidden="1" x14ac:dyDescent="0.2">
      <c r="A974">
        <v>1096</v>
      </c>
      <c r="B974">
        <v>0</v>
      </c>
      <c r="C974">
        <v>12000</v>
      </c>
      <c r="D974" s="17">
        <v>30.627847222222218</v>
      </c>
      <c r="E974">
        <v>29</v>
      </c>
      <c r="F974" s="5">
        <v>74.206896551724142</v>
      </c>
      <c r="G974" s="9">
        <v>9</v>
      </c>
      <c r="H974">
        <v>3</v>
      </c>
      <c r="I974" s="6">
        <v>17.933333333333334</v>
      </c>
      <c r="J974" t="s">
        <v>8313</v>
      </c>
      <c r="K974" t="s">
        <v>8360</v>
      </c>
    </row>
    <row r="975" spans="1:11" hidden="1" x14ac:dyDescent="0.2">
      <c r="A975">
        <v>1097</v>
      </c>
      <c r="B975">
        <v>0</v>
      </c>
      <c r="C975">
        <v>100000</v>
      </c>
      <c r="D975" s="17">
        <v>40</v>
      </c>
      <c r="E975">
        <v>7</v>
      </c>
      <c r="F975" s="5">
        <v>6.7142857142857144</v>
      </c>
      <c r="G975" s="9">
        <v>1</v>
      </c>
      <c r="H975">
        <v>2</v>
      </c>
      <c r="I975" s="6">
        <v>4.7E-2</v>
      </c>
      <c r="J975" t="s">
        <v>8313</v>
      </c>
      <c r="K975" t="s">
        <v>8360</v>
      </c>
    </row>
    <row r="976" spans="1:11" hidden="1" x14ac:dyDescent="0.2">
      <c r="A976">
        <v>1098</v>
      </c>
      <c r="B976">
        <v>0</v>
      </c>
      <c r="C976">
        <v>25000</v>
      </c>
      <c r="D976" s="17">
        <v>30</v>
      </c>
      <c r="E976">
        <v>22</v>
      </c>
      <c r="F976" s="5">
        <v>81.954545454545453</v>
      </c>
      <c r="G976" s="9">
        <v>3</v>
      </c>
      <c r="H976">
        <v>5</v>
      </c>
      <c r="I976" s="6">
        <v>7.2120000000000006</v>
      </c>
      <c r="J976" t="s">
        <v>8313</v>
      </c>
      <c r="K976" t="s">
        <v>8360</v>
      </c>
    </row>
    <row r="977" spans="1:11" hidden="1" x14ac:dyDescent="0.2">
      <c r="A977">
        <v>1099</v>
      </c>
      <c r="B977">
        <v>0</v>
      </c>
      <c r="C977">
        <v>5000</v>
      </c>
      <c r="D977" s="17">
        <v>30</v>
      </c>
      <c r="E977">
        <v>1</v>
      </c>
      <c r="F977" s="5">
        <v>25</v>
      </c>
      <c r="G977" s="9">
        <v>4</v>
      </c>
      <c r="H977">
        <v>1</v>
      </c>
      <c r="I977" s="6">
        <v>0.5</v>
      </c>
      <c r="J977" t="s">
        <v>8313</v>
      </c>
      <c r="K977" t="s">
        <v>8360</v>
      </c>
    </row>
    <row r="978" spans="1:11" hidden="1" x14ac:dyDescent="0.2">
      <c r="A978">
        <v>1100</v>
      </c>
      <c r="B978">
        <v>0</v>
      </c>
      <c r="C978">
        <v>4000</v>
      </c>
      <c r="D978" s="17">
        <v>30</v>
      </c>
      <c r="E978">
        <v>10</v>
      </c>
      <c r="F978" s="5">
        <v>10</v>
      </c>
      <c r="G978" s="9">
        <v>1</v>
      </c>
      <c r="H978">
        <v>4</v>
      </c>
      <c r="I978" s="6">
        <v>2.5</v>
      </c>
      <c r="J978" t="s">
        <v>8313</v>
      </c>
      <c r="K978" t="s">
        <v>8360</v>
      </c>
    </row>
    <row r="979" spans="1:11" hidden="1" x14ac:dyDescent="0.2">
      <c r="A979">
        <v>1101</v>
      </c>
      <c r="B979">
        <v>0</v>
      </c>
      <c r="C979">
        <v>100000</v>
      </c>
      <c r="D979" s="17">
        <v>26.985902777777778</v>
      </c>
      <c r="E979">
        <v>6</v>
      </c>
      <c r="F979" s="5">
        <v>6.833333333333333</v>
      </c>
      <c r="G979" s="9">
        <v>6</v>
      </c>
      <c r="H979">
        <v>5</v>
      </c>
      <c r="I979" s="6">
        <v>4.1000000000000002E-2</v>
      </c>
      <c r="J979" t="s">
        <v>8313</v>
      </c>
      <c r="K979" t="s">
        <v>8360</v>
      </c>
    </row>
    <row r="980" spans="1:11" hidden="1" x14ac:dyDescent="0.2">
      <c r="A980">
        <v>1102</v>
      </c>
      <c r="B980">
        <v>0</v>
      </c>
      <c r="C980">
        <v>8000</v>
      </c>
      <c r="D980" s="17">
        <v>40.203877314814818</v>
      </c>
      <c r="E980">
        <v>24</v>
      </c>
      <c r="F980" s="5">
        <v>17.708333333333332</v>
      </c>
      <c r="G980" s="9">
        <v>10</v>
      </c>
      <c r="H980">
        <v>2</v>
      </c>
      <c r="I980" s="6">
        <v>5.3125</v>
      </c>
      <c r="J980" t="s">
        <v>8313</v>
      </c>
      <c r="K980" t="s">
        <v>8360</v>
      </c>
    </row>
    <row r="981" spans="1:11" hidden="1" x14ac:dyDescent="0.2">
      <c r="A981">
        <v>1103</v>
      </c>
      <c r="B981">
        <v>0</v>
      </c>
      <c r="C981">
        <v>15000</v>
      </c>
      <c r="D981" s="17">
        <v>60</v>
      </c>
      <c r="E981">
        <v>15</v>
      </c>
      <c r="F981" s="5">
        <v>16.2</v>
      </c>
      <c r="G981" s="9">
        <v>4</v>
      </c>
      <c r="H981">
        <v>1</v>
      </c>
      <c r="I981" s="6">
        <v>1.6199999999999999</v>
      </c>
      <c r="J981" t="s">
        <v>8313</v>
      </c>
      <c r="K981" t="s">
        <v>8360</v>
      </c>
    </row>
    <row r="982" spans="1:11" hidden="1" x14ac:dyDescent="0.2">
      <c r="A982">
        <v>1104</v>
      </c>
      <c r="B982">
        <v>0</v>
      </c>
      <c r="C982">
        <v>60000</v>
      </c>
      <c r="D982" s="17">
        <v>30</v>
      </c>
      <c r="E982">
        <v>37</v>
      </c>
      <c r="F982" s="5">
        <v>80.297297297297291</v>
      </c>
      <c r="G982" s="9">
        <v>5</v>
      </c>
      <c r="H982">
        <v>1</v>
      </c>
      <c r="I982" s="6">
        <v>4.9516666666666671</v>
      </c>
      <c r="J982" t="s">
        <v>8313</v>
      </c>
      <c r="K982" t="s">
        <v>8360</v>
      </c>
    </row>
    <row r="983" spans="1:11" hidden="1" x14ac:dyDescent="0.2">
      <c r="A983">
        <v>1105</v>
      </c>
      <c r="B983">
        <v>0</v>
      </c>
      <c r="C983">
        <v>900000</v>
      </c>
      <c r="D983" s="17">
        <v>29.958333333333332</v>
      </c>
      <c r="E983">
        <v>20</v>
      </c>
      <c r="F983" s="5">
        <v>71.55</v>
      </c>
      <c r="G983" s="9">
        <v>2</v>
      </c>
      <c r="H983">
        <v>5</v>
      </c>
      <c r="I983" s="6">
        <v>0.159</v>
      </c>
      <c r="J983" t="s">
        <v>8313</v>
      </c>
      <c r="K983" t="s">
        <v>8360</v>
      </c>
    </row>
    <row r="984" spans="1:11" hidden="1" x14ac:dyDescent="0.2">
      <c r="A984">
        <v>1106</v>
      </c>
      <c r="B984">
        <v>0</v>
      </c>
      <c r="C984">
        <v>400</v>
      </c>
      <c r="D984" s="17">
        <v>29.958333333333332</v>
      </c>
      <c r="E984">
        <v>7</v>
      </c>
      <c r="F984" s="5">
        <v>23.571428571428573</v>
      </c>
      <c r="G984" s="9">
        <v>3</v>
      </c>
      <c r="H984">
        <v>1</v>
      </c>
      <c r="I984" s="6">
        <v>41.25</v>
      </c>
      <c r="J984" t="s">
        <v>8313</v>
      </c>
      <c r="K984" t="s">
        <v>8360</v>
      </c>
    </row>
    <row r="985" spans="1:11" hidden="1" x14ac:dyDescent="0.2">
      <c r="A985">
        <v>1107</v>
      </c>
      <c r="B985">
        <v>0</v>
      </c>
      <c r="C985">
        <v>10000</v>
      </c>
      <c r="D985" s="17">
        <v>30</v>
      </c>
      <c r="E985">
        <v>0</v>
      </c>
      <c r="F985" s="5">
        <v>0</v>
      </c>
      <c r="G985" s="9">
        <v>6</v>
      </c>
      <c r="H985">
        <v>1</v>
      </c>
      <c r="I985" s="6">
        <v>0</v>
      </c>
      <c r="J985" t="s">
        <v>8313</v>
      </c>
      <c r="K985" t="s">
        <v>8360</v>
      </c>
    </row>
    <row r="986" spans="1:11" hidden="1" x14ac:dyDescent="0.2">
      <c r="A986">
        <v>1108</v>
      </c>
      <c r="B986">
        <v>0</v>
      </c>
      <c r="C986">
        <v>25000</v>
      </c>
      <c r="D986" s="17">
        <v>59.958333333333336</v>
      </c>
      <c r="E986">
        <v>21</v>
      </c>
      <c r="F986" s="5">
        <v>34.88095238095238</v>
      </c>
      <c r="G986" s="9">
        <v>2</v>
      </c>
      <c r="H986">
        <v>1</v>
      </c>
      <c r="I986" s="6">
        <v>2.93</v>
      </c>
      <c r="J986" t="s">
        <v>8313</v>
      </c>
      <c r="K986" t="s">
        <v>8360</v>
      </c>
    </row>
    <row r="987" spans="1:11" hidden="1" x14ac:dyDescent="0.2">
      <c r="A987">
        <v>1109</v>
      </c>
      <c r="B987">
        <v>0</v>
      </c>
      <c r="C987">
        <v>10000</v>
      </c>
      <c r="D987" s="17">
        <v>30.041666666666668</v>
      </c>
      <c r="E987">
        <v>3</v>
      </c>
      <c r="F987" s="5">
        <v>15</v>
      </c>
      <c r="G987" s="9">
        <v>10</v>
      </c>
      <c r="H987">
        <v>3</v>
      </c>
      <c r="I987" s="6">
        <v>0.44999999999999996</v>
      </c>
      <c r="J987" t="s">
        <v>8313</v>
      </c>
      <c r="K987" t="s">
        <v>8360</v>
      </c>
    </row>
    <row r="988" spans="1:11" hidden="1" x14ac:dyDescent="0.2">
      <c r="A988">
        <v>1110</v>
      </c>
      <c r="B988">
        <v>0</v>
      </c>
      <c r="C988">
        <v>50000</v>
      </c>
      <c r="D988" s="17">
        <v>30</v>
      </c>
      <c r="E988">
        <v>11</v>
      </c>
      <c r="F988" s="5">
        <v>23.181818181818183</v>
      </c>
      <c r="G988" s="9">
        <v>11</v>
      </c>
      <c r="H988">
        <v>3</v>
      </c>
      <c r="I988" s="6">
        <v>0.51</v>
      </c>
      <c r="J988" t="s">
        <v>8313</v>
      </c>
      <c r="K988" t="s">
        <v>8360</v>
      </c>
    </row>
    <row r="989" spans="1:11" hidden="1" x14ac:dyDescent="0.2">
      <c r="A989">
        <v>1111</v>
      </c>
      <c r="B989">
        <v>0</v>
      </c>
      <c r="C989">
        <v>2500</v>
      </c>
      <c r="D989" s="17">
        <v>30</v>
      </c>
      <c r="E989">
        <v>1</v>
      </c>
      <c r="F989" s="5">
        <v>1</v>
      </c>
      <c r="G989" s="9">
        <v>12</v>
      </c>
      <c r="H989">
        <v>2</v>
      </c>
      <c r="I989" s="6">
        <v>0.04</v>
      </c>
      <c r="J989" t="s">
        <v>8313</v>
      </c>
      <c r="K989" t="s">
        <v>8360</v>
      </c>
    </row>
    <row r="990" spans="1:11" hidden="1" x14ac:dyDescent="0.2">
      <c r="A990">
        <v>1112</v>
      </c>
      <c r="B990">
        <v>0</v>
      </c>
      <c r="C990">
        <v>88000</v>
      </c>
      <c r="D990" s="17">
        <v>59.594780092592593</v>
      </c>
      <c r="E990">
        <v>312</v>
      </c>
      <c r="F990" s="5">
        <v>100.23371794871794</v>
      </c>
      <c r="G990" s="9">
        <v>11</v>
      </c>
      <c r="H990">
        <v>4</v>
      </c>
      <c r="I990" s="6">
        <v>35.537409090909087</v>
      </c>
      <c r="J990" t="s">
        <v>8313</v>
      </c>
      <c r="K990" t="s">
        <v>8360</v>
      </c>
    </row>
    <row r="991" spans="1:11" hidden="1" x14ac:dyDescent="0.2">
      <c r="A991">
        <v>1113</v>
      </c>
      <c r="B991">
        <v>0</v>
      </c>
      <c r="C991">
        <v>1000</v>
      </c>
      <c r="D991" s="17">
        <v>30</v>
      </c>
      <c r="E991">
        <v>1</v>
      </c>
      <c r="F991" s="5">
        <v>5</v>
      </c>
      <c r="G991" s="9">
        <v>7</v>
      </c>
      <c r="H991">
        <v>2</v>
      </c>
      <c r="I991" s="6">
        <v>0.5</v>
      </c>
      <c r="J991" t="s">
        <v>8313</v>
      </c>
      <c r="K991" t="s">
        <v>8360</v>
      </c>
    </row>
    <row r="992" spans="1:11" hidden="1" x14ac:dyDescent="0.2">
      <c r="A992">
        <v>1114</v>
      </c>
      <c r="B992">
        <v>0</v>
      </c>
      <c r="C992">
        <v>6000</v>
      </c>
      <c r="D992" s="17">
        <v>30</v>
      </c>
      <c r="E992">
        <v>3</v>
      </c>
      <c r="F992" s="5">
        <v>3.3333333333333335</v>
      </c>
      <c r="G992" s="9">
        <v>9</v>
      </c>
      <c r="H992">
        <v>1</v>
      </c>
      <c r="I992" s="6">
        <v>0.16666666666666669</v>
      </c>
      <c r="J992" t="s">
        <v>8313</v>
      </c>
      <c r="K992" t="s">
        <v>8360</v>
      </c>
    </row>
    <row r="993" spans="1:11" hidden="1" x14ac:dyDescent="0.2">
      <c r="A993">
        <v>1115</v>
      </c>
      <c r="B993">
        <v>0</v>
      </c>
      <c r="C993">
        <v>40000</v>
      </c>
      <c r="D993" s="17">
        <v>29.958333333333332</v>
      </c>
      <c r="E993">
        <v>4</v>
      </c>
      <c r="F993" s="5">
        <v>13.25</v>
      </c>
      <c r="G993" s="9">
        <v>2</v>
      </c>
      <c r="H993">
        <v>1</v>
      </c>
      <c r="I993" s="6">
        <v>0.13250000000000001</v>
      </c>
      <c r="J993" t="s">
        <v>8313</v>
      </c>
      <c r="K993" t="s">
        <v>8360</v>
      </c>
    </row>
    <row r="994" spans="1:11" hidden="1" x14ac:dyDescent="0.2">
      <c r="A994">
        <v>1116</v>
      </c>
      <c r="B994">
        <v>0</v>
      </c>
      <c r="C994">
        <v>500000</v>
      </c>
      <c r="D994" s="17">
        <v>60</v>
      </c>
      <c r="E994">
        <v>10</v>
      </c>
      <c r="F994" s="5">
        <v>17.852</v>
      </c>
      <c r="G994" s="9">
        <v>4</v>
      </c>
      <c r="H994">
        <v>2</v>
      </c>
      <c r="I994" s="6">
        <v>3.5704000000000007E-2</v>
      </c>
      <c r="J994" t="s">
        <v>8313</v>
      </c>
      <c r="K994" t="s">
        <v>8360</v>
      </c>
    </row>
    <row r="995" spans="1:11" hidden="1" x14ac:dyDescent="0.2">
      <c r="A995">
        <v>1117</v>
      </c>
      <c r="B995">
        <v>0</v>
      </c>
      <c r="C995">
        <v>1000</v>
      </c>
      <c r="D995" s="17">
        <v>30</v>
      </c>
      <c r="E995">
        <v>8</v>
      </c>
      <c r="F995" s="5">
        <v>10.375</v>
      </c>
      <c r="G995" s="9">
        <v>11</v>
      </c>
      <c r="H995">
        <v>3</v>
      </c>
      <c r="I995" s="6">
        <v>8.3000000000000007</v>
      </c>
      <c r="J995" t="s">
        <v>8313</v>
      </c>
      <c r="K995" t="s">
        <v>8360</v>
      </c>
    </row>
    <row r="996" spans="1:11" hidden="1" x14ac:dyDescent="0.2">
      <c r="A996">
        <v>1118</v>
      </c>
      <c r="B996">
        <v>0</v>
      </c>
      <c r="C996">
        <v>4500</v>
      </c>
      <c r="D996" s="17">
        <v>29.958333333333332</v>
      </c>
      <c r="E996">
        <v>3</v>
      </c>
      <c r="F996" s="5">
        <v>36.333333333333336</v>
      </c>
      <c r="G996" s="9">
        <v>3</v>
      </c>
      <c r="H996">
        <v>3</v>
      </c>
      <c r="I996" s="6">
        <v>2.4222222222222221</v>
      </c>
      <c r="J996" t="s">
        <v>8313</v>
      </c>
      <c r="K996" t="s">
        <v>8360</v>
      </c>
    </row>
    <row r="997" spans="1:11" hidden="1" x14ac:dyDescent="0.2">
      <c r="A997">
        <v>1119</v>
      </c>
      <c r="B997">
        <v>0</v>
      </c>
      <c r="C997">
        <v>2100</v>
      </c>
      <c r="D997" s="17">
        <v>13</v>
      </c>
      <c r="E997">
        <v>1</v>
      </c>
      <c r="F997" s="5">
        <v>5</v>
      </c>
      <c r="G997" s="9">
        <v>3</v>
      </c>
      <c r="H997">
        <v>1</v>
      </c>
      <c r="I997" s="6">
        <v>0.23809523809523811</v>
      </c>
      <c r="J997" t="s">
        <v>8313</v>
      </c>
      <c r="K997" t="s">
        <v>8360</v>
      </c>
    </row>
    <row r="998" spans="1:11" hidden="1" x14ac:dyDescent="0.2">
      <c r="A998">
        <v>1120</v>
      </c>
      <c r="B998">
        <v>0</v>
      </c>
      <c r="C998">
        <v>25000</v>
      </c>
      <c r="D998" s="17">
        <v>45</v>
      </c>
      <c r="E998">
        <v>0</v>
      </c>
      <c r="F998" s="5">
        <v>0</v>
      </c>
      <c r="G998" s="9">
        <v>9</v>
      </c>
      <c r="H998">
        <v>2</v>
      </c>
      <c r="I998" s="6">
        <v>0</v>
      </c>
      <c r="J998" t="s">
        <v>8313</v>
      </c>
      <c r="K998" t="s">
        <v>8360</v>
      </c>
    </row>
    <row r="999" spans="1:11" hidden="1" x14ac:dyDescent="0.2">
      <c r="A999">
        <v>1121</v>
      </c>
      <c r="B999">
        <v>0</v>
      </c>
      <c r="C999">
        <v>250000</v>
      </c>
      <c r="D999" s="17">
        <v>29.958333333333332</v>
      </c>
      <c r="E999">
        <v>5</v>
      </c>
      <c r="F999" s="5">
        <v>5.8</v>
      </c>
      <c r="G999" s="9">
        <v>2</v>
      </c>
      <c r="H999">
        <v>5</v>
      </c>
      <c r="I999" s="6">
        <v>1.1599999999999999E-2</v>
      </c>
      <c r="J999" t="s">
        <v>8313</v>
      </c>
      <c r="K999" t="s">
        <v>8360</v>
      </c>
    </row>
    <row r="1000" spans="1:11" hidden="1" x14ac:dyDescent="0.2">
      <c r="A1000">
        <v>1122</v>
      </c>
      <c r="B1000">
        <v>0</v>
      </c>
      <c r="C1000">
        <v>3200</v>
      </c>
      <c r="D1000" s="17">
        <v>14</v>
      </c>
      <c r="E1000">
        <v>0</v>
      </c>
      <c r="F1000" s="5">
        <v>0</v>
      </c>
      <c r="G1000" s="9">
        <v>5</v>
      </c>
      <c r="H1000">
        <v>4</v>
      </c>
      <c r="I1000" s="6">
        <v>0</v>
      </c>
      <c r="J1000" t="s">
        <v>8313</v>
      </c>
      <c r="K1000" t="s">
        <v>8360</v>
      </c>
    </row>
    <row r="1001" spans="1:11" hidden="1" x14ac:dyDescent="0.2">
      <c r="A1001">
        <v>1123</v>
      </c>
      <c r="B1001">
        <v>0</v>
      </c>
      <c r="C1001">
        <v>5000</v>
      </c>
      <c r="D1001" s="17">
        <v>30</v>
      </c>
      <c r="E1001">
        <v>3</v>
      </c>
      <c r="F1001" s="5">
        <v>3.6666666666666665</v>
      </c>
      <c r="G1001" s="9">
        <v>3</v>
      </c>
      <c r="H1001">
        <v>4</v>
      </c>
      <c r="I1001" s="6">
        <v>0.22</v>
      </c>
      <c r="J1001" t="s">
        <v>8313</v>
      </c>
      <c r="K1001" t="s">
        <v>8360</v>
      </c>
    </row>
    <row r="1002" spans="1:11" hidden="1" x14ac:dyDescent="0.2">
      <c r="A1002">
        <v>1124</v>
      </c>
      <c r="B1002">
        <v>0</v>
      </c>
      <c r="C1002">
        <v>90000</v>
      </c>
      <c r="D1002" s="17">
        <v>30</v>
      </c>
      <c r="E1002">
        <v>7</v>
      </c>
      <c r="F1002" s="5">
        <v>60.714285714285715</v>
      </c>
      <c r="G1002" s="9">
        <v>3</v>
      </c>
      <c r="H1002">
        <v>2</v>
      </c>
      <c r="I1002" s="6">
        <v>0.47222222222222221</v>
      </c>
      <c r="J1002" t="s">
        <v>8313</v>
      </c>
      <c r="K1002" t="s">
        <v>8340</v>
      </c>
    </row>
    <row r="1003" spans="1:11" hidden="1" x14ac:dyDescent="0.2">
      <c r="A1003">
        <v>1125</v>
      </c>
      <c r="B1003">
        <v>0</v>
      </c>
      <c r="C1003">
        <v>3000</v>
      </c>
      <c r="D1003" s="17">
        <v>60</v>
      </c>
      <c r="E1003">
        <v>0</v>
      </c>
      <c r="F1003" s="5">
        <v>0</v>
      </c>
      <c r="G1003" s="9">
        <v>7</v>
      </c>
      <c r="H1003">
        <v>1</v>
      </c>
      <c r="I1003" s="6">
        <v>0</v>
      </c>
      <c r="J1003" t="s">
        <v>8313</v>
      </c>
      <c r="K1003" t="s">
        <v>8340</v>
      </c>
    </row>
    <row r="1004" spans="1:11" hidden="1" x14ac:dyDescent="0.2">
      <c r="A1004">
        <v>1126</v>
      </c>
      <c r="B1004">
        <v>0</v>
      </c>
      <c r="C1004">
        <v>2000</v>
      </c>
      <c r="D1004" s="17">
        <v>30</v>
      </c>
      <c r="E1004">
        <v>2</v>
      </c>
      <c r="F1004" s="5">
        <v>5</v>
      </c>
      <c r="G1004" s="9">
        <v>6</v>
      </c>
      <c r="H1004">
        <v>1</v>
      </c>
      <c r="I1004" s="6">
        <v>0.5</v>
      </c>
      <c r="J1004" t="s">
        <v>8313</v>
      </c>
      <c r="K1004" t="s">
        <v>8340</v>
      </c>
    </row>
    <row r="1005" spans="1:11" hidden="1" x14ac:dyDescent="0.2">
      <c r="A1005">
        <v>1127</v>
      </c>
      <c r="B1005">
        <v>0</v>
      </c>
      <c r="C1005">
        <v>35000</v>
      </c>
      <c r="D1005" s="17">
        <v>31.041666666666668</v>
      </c>
      <c r="E1005">
        <v>23</v>
      </c>
      <c r="F1005" s="5">
        <v>25.434782608695652</v>
      </c>
      <c r="G1005" s="9">
        <v>10</v>
      </c>
      <c r="H1005">
        <v>2</v>
      </c>
      <c r="I1005" s="6">
        <v>1.6714285714285713</v>
      </c>
      <c r="J1005" t="s">
        <v>8313</v>
      </c>
      <c r="K1005" t="s">
        <v>8340</v>
      </c>
    </row>
    <row r="1006" spans="1:11" hidden="1" x14ac:dyDescent="0.2">
      <c r="A1006">
        <v>1128</v>
      </c>
      <c r="B1006">
        <v>0</v>
      </c>
      <c r="C1006">
        <v>1000</v>
      </c>
      <c r="D1006" s="17">
        <v>30</v>
      </c>
      <c r="E1006">
        <v>1</v>
      </c>
      <c r="F1006" s="5">
        <v>1</v>
      </c>
      <c r="G1006" s="9">
        <v>7</v>
      </c>
      <c r="H1006">
        <v>2</v>
      </c>
      <c r="I1006" s="6">
        <v>0.1</v>
      </c>
      <c r="J1006" t="s">
        <v>8313</v>
      </c>
      <c r="K1006" t="s">
        <v>8340</v>
      </c>
    </row>
    <row r="1007" spans="1:11" hidden="1" x14ac:dyDescent="0.2">
      <c r="A1007">
        <v>1129</v>
      </c>
      <c r="B1007">
        <v>0</v>
      </c>
      <c r="C1007">
        <v>20000</v>
      </c>
      <c r="D1007" s="17">
        <v>30</v>
      </c>
      <c r="E1007">
        <v>2</v>
      </c>
      <c r="F1007" s="5">
        <v>10.5</v>
      </c>
      <c r="G1007" s="9">
        <v>5</v>
      </c>
      <c r="H1007">
        <v>4</v>
      </c>
      <c r="I1007" s="6">
        <v>0.105</v>
      </c>
      <c r="J1007" t="s">
        <v>8313</v>
      </c>
      <c r="K1007" t="s">
        <v>8340</v>
      </c>
    </row>
    <row r="1008" spans="1:11" hidden="1" x14ac:dyDescent="0.2">
      <c r="A1008">
        <v>1130</v>
      </c>
      <c r="B1008">
        <v>0</v>
      </c>
      <c r="C1008">
        <v>5000</v>
      </c>
      <c r="D1008" s="17">
        <v>60.041666666666664</v>
      </c>
      <c r="E1008">
        <v>3</v>
      </c>
      <c r="F1008" s="5">
        <v>3.6666666666666665</v>
      </c>
      <c r="G1008" s="9">
        <v>9</v>
      </c>
      <c r="H1008">
        <v>5</v>
      </c>
      <c r="I1008" s="6">
        <v>0.22</v>
      </c>
      <c r="J1008" t="s">
        <v>8313</v>
      </c>
      <c r="K1008" t="s">
        <v>8340</v>
      </c>
    </row>
    <row r="1009" spans="1:11" hidden="1" x14ac:dyDescent="0.2">
      <c r="A1009">
        <v>1131</v>
      </c>
      <c r="B1009">
        <v>0</v>
      </c>
      <c r="C1009">
        <v>40000</v>
      </c>
      <c r="D1009" s="17">
        <v>30</v>
      </c>
      <c r="E1009">
        <v>0</v>
      </c>
      <c r="F1009" s="5">
        <v>0</v>
      </c>
      <c r="G1009" s="9">
        <v>11</v>
      </c>
      <c r="H1009">
        <v>2</v>
      </c>
      <c r="I1009" s="6">
        <v>0</v>
      </c>
      <c r="J1009" t="s">
        <v>8313</v>
      </c>
      <c r="K1009" t="s">
        <v>8340</v>
      </c>
    </row>
    <row r="1010" spans="1:11" hidden="1" x14ac:dyDescent="0.2">
      <c r="A1010">
        <v>1132</v>
      </c>
      <c r="B1010">
        <v>0</v>
      </c>
      <c r="C1010">
        <v>10000</v>
      </c>
      <c r="D1010" s="17">
        <v>30</v>
      </c>
      <c r="E1010">
        <v>13</v>
      </c>
      <c r="F1010" s="5">
        <v>110.61538461538461</v>
      </c>
      <c r="G1010" s="9">
        <v>12</v>
      </c>
      <c r="H1010">
        <v>4</v>
      </c>
      <c r="I1010" s="6">
        <v>14.38</v>
      </c>
      <c r="J1010" t="s">
        <v>8313</v>
      </c>
      <c r="K1010" t="s">
        <v>8340</v>
      </c>
    </row>
    <row r="1011" spans="1:11" hidden="1" x14ac:dyDescent="0.2">
      <c r="A1011">
        <v>1133</v>
      </c>
      <c r="B1011">
        <v>0</v>
      </c>
      <c r="C1011">
        <v>3000</v>
      </c>
      <c r="D1011" s="17">
        <v>30</v>
      </c>
      <c r="E1011">
        <v>1</v>
      </c>
      <c r="F1011" s="5">
        <v>20</v>
      </c>
      <c r="G1011" s="9">
        <v>7</v>
      </c>
      <c r="H1011">
        <v>2</v>
      </c>
      <c r="I1011" s="6">
        <v>0.66666666666666674</v>
      </c>
      <c r="J1011" t="s">
        <v>8313</v>
      </c>
      <c r="K1011" t="s">
        <v>8340</v>
      </c>
    </row>
    <row r="1012" spans="1:11" hidden="1" x14ac:dyDescent="0.2">
      <c r="A1012">
        <v>1134</v>
      </c>
      <c r="B1012">
        <v>0</v>
      </c>
      <c r="C1012">
        <v>25000</v>
      </c>
      <c r="D1012" s="17">
        <v>13.904537037037038</v>
      </c>
      <c r="E1012">
        <v>1</v>
      </c>
      <c r="F1012" s="5">
        <v>1</v>
      </c>
      <c r="G1012" s="9">
        <v>11</v>
      </c>
      <c r="H1012">
        <v>5</v>
      </c>
      <c r="I1012" s="6">
        <v>4.0000000000000001E-3</v>
      </c>
      <c r="J1012" t="s">
        <v>8313</v>
      </c>
      <c r="K1012" t="s">
        <v>8340</v>
      </c>
    </row>
    <row r="1013" spans="1:11" hidden="1" x14ac:dyDescent="0.2">
      <c r="A1013">
        <v>1135</v>
      </c>
      <c r="B1013">
        <v>0</v>
      </c>
      <c r="C1013">
        <v>1000</v>
      </c>
      <c r="D1013" s="17">
        <v>30</v>
      </c>
      <c r="E1013">
        <v>1</v>
      </c>
      <c r="F1013" s="5">
        <v>50</v>
      </c>
      <c r="G1013" s="9">
        <v>7</v>
      </c>
      <c r="H1013">
        <v>4</v>
      </c>
      <c r="I1013" s="6">
        <v>5</v>
      </c>
      <c r="J1013" t="s">
        <v>8313</v>
      </c>
      <c r="K1013" t="s">
        <v>8340</v>
      </c>
    </row>
    <row r="1014" spans="1:11" hidden="1" x14ac:dyDescent="0.2">
      <c r="A1014">
        <v>1136</v>
      </c>
      <c r="B1014">
        <v>0</v>
      </c>
      <c r="C1014">
        <v>4190</v>
      </c>
      <c r="D1014" s="17">
        <v>30</v>
      </c>
      <c r="E1014">
        <v>6</v>
      </c>
      <c r="F1014" s="5">
        <v>45</v>
      </c>
      <c r="G1014" s="9">
        <v>11</v>
      </c>
      <c r="H1014">
        <v>4</v>
      </c>
      <c r="I1014" s="6">
        <v>6.4439140811455857</v>
      </c>
      <c r="J1014" t="s">
        <v>8313</v>
      </c>
      <c r="K1014" t="s">
        <v>8340</v>
      </c>
    </row>
    <row r="1015" spans="1:11" hidden="1" x14ac:dyDescent="0.2">
      <c r="A1015">
        <v>1137</v>
      </c>
      <c r="B1015">
        <v>0</v>
      </c>
      <c r="C1015">
        <v>25000</v>
      </c>
      <c r="D1015" s="17">
        <v>30</v>
      </c>
      <c r="E1015">
        <v>39</v>
      </c>
      <c r="F1015" s="5">
        <v>253.2051282051282</v>
      </c>
      <c r="G1015" s="9">
        <v>3</v>
      </c>
      <c r="H1015">
        <v>4</v>
      </c>
      <c r="I1015" s="6">
        <v>39.5</v>
      </c>
      <c r="J1015" t="s">
        <v>8313</v>
      </c>
      <c r="K1015" t="s">
        <v>8340</v>
      </c>
    </row>
    <row r="1016" spans="1:11" hidden="1" x14ac:dyDescent="0.2">
      <c r="A1016">
        <v>1138</v>
      </c>
      <c r="B1016">
        <v>0</v>
      </c>
      <c r="C1016">
        <v>35000</v>
      </c>
      <c r="D1016" s="17">
        <v>20</v>
      </c>
      <c r="E1016">
        <v>4</v>
      </c>
      <c r="F1016" s="5">
        <v>31.25</v>
      </c>
      <c r="G1016" s="9">
        <v>1</v>
      </c>
      <c r="H1016">
        <v>7</v>
      </c>
      <c r="I1016" s="6">
        <v>0.35714285714285715</v>
      </c>
      <c r="J1016" t="s">
        <v>8313</v>
      </c>
      <c r="K1016" t="s">
        <v>8340</v>
      </c>
    </row>
    <row r="1017" spans="1:11" hidden="1" x14ac:dyDescent="0.2">
      <c r="A1017">
        <v>1139</v>
      </c>
      <c r="B1017">
        <v>0</v>
      </c>
      <c r="C1017">
        <v>8000</v>
      </c>
      <c r="D1017" s="17">
        <v>30</v>
      </c>
      <c r="E1017">
        <v>1</v>
      </c>
      <c r="F1017" s="5">
        <v>5</v>
      </c>
      <c r="G1017" s="9">
        <v>12</v>
      </c>
      <c r="H1017">
        <v>2</v>
      </c>
      <c r="I1017" s="6">
        <v>6.25E-2</v>
      </c>
      <c r="J1017" t="s">
        <v>8313</v>
      </c>
      <c r="K1017" t="s">
        <v>8340</v>
      </c>
    </row>
    <row r="1018" spans="1:11" hidden="1" x14ac:dyDescent="0.2">
      <c r="A1018">
        <v>1140</v>
      </c>
      <c r="B1018">
        <v>0</v>
      </c>
      <c r="C1018">
        <v>5000</v>
      </c>
      <c r="D1018" s="17">
        <v>30</v>
      </c>
      <c r="E1018">
        <v>0</v>
      </c>
      <c r="F1018" s="5">
        <v>0</v>
      </c>
      <c r="G1018" s="9">
        <v>7</v>
      </c>
      <c r="H1018">
        <v>2</v>
      </c>
      <c r="I1018" s="6">
        <v>0</v>
      </c>
      <c r="J1018" t="s">
        <v>8313</v>
      </c>
      <c r="K1018" t="s">
        <v>8340</v>
      </c>
    </row>
    <row r="1019" spans="1:11" hidden="1" x14ac:dyDescent="0.2">
      <c r="A1019">
        <v>1141</v>
      </c>
      <c r="B1019">
        <v>0</v>
      </c>
      <c r="C1019">
        <v>500</v>
      </c>
      <c r="D1019" s="17">
        <v>30</v>
      </c>
      <c r="E1019">
        <v>0</v>
      </c>
      <c r="F1019" s="5">
        <v>0</v>
      </c>
      <c r="G1019" s="9">
        <v>6</v>
      </c>
      <c r="H1019">
        <v>2</v>
      </c>
      <c r="I1019" s="6">
        <v>0</v>
      </c>
      <c r="J1019" t="s">
        <v>8313</v>
      </c>
      <c r="K1019" t="s">
        <v>8340</v>
      </c>
    </row>
    <row r="1020" spans="1:11" hidden="1" x14ac:dyDescent="0.2">
      <c r="A1020">
        <v>1142</v>
      </c>
      <c r="B1020">
        <v>0</v>
      </c>
      <c r="C1020">
        <v>4000</v>
      </c>
      <c r="D1020" s="17">
        <v>30</v>
      </c>
      <c r="E1020">
        <v>0</v>
      </c>
      <c r="F1020" s="5">
        <v>0</v>
      </c>
      <c r="G1020" s="9">
        <v>1</v>
      </c>
      <c r="H1020">
        <v>6</v>
      </c>
      <c r="I1020" s="6">
        <v>0</v>
      </c>
      <c r="J1020" t="s">
        <v>8313</v>
      </c>
      <c r="K1020" t="s">
        <v>8340</v>
      </c>
    </row>
    <row r="1021" spans="1:11" hidden="1" x14ac:dyDescent="0.2">
      <c r="A1021">
        <v>1143</v>
      </c>
      <c r="B1021">
        <v>0</v>
      </c>
      <c r="C1021">
        <v>45000</v>
      </c>
      <c r="D1021" s="17">
        <v>30</v>
      </c>
      <c r="E1021">
        <v>8</v>
      </c>
      <c r="F1021" s="5">
        <v>23.25</v>
      </c>
      <c r="G1021" s="9">
        <v>11</v>
      </c>
      <c r="H1021">
        <v>1</v>
      </c>
      <c r="I1021" s="6">
        <v>0.41333333333333333</v>
      </c>
      <c r="J1021" t="s">
        <v>8313</v>
      </c>
      <c r="K1021" t="s">
        <v>8340</v>
      </c>
    </row>
    <row r="1022" spans="1:11" hidden="1" x14ac:dyDescent="0.2">
      <c r="A1022">
        <v>1144</v>
      </c>
      <c r="B1022">
        <v>0</v>
      </c>
      <c r="C1022">
        <v>9300</v>
      </c>
      <c r="D1022" s="17">
        <v>30</v>
      </c>
      <c r="E1022">
        <v>0</v>
      </c>
      <c r="F1022" s="5">
        <v>0</v>
      </c>
      <c r="G1022" s="9">
        <v>3</v>
      </c>
      <c r="H1022">
        <v>7</v>
      </c>
      <c r="I1022" s="6">
        <v>0</v>
      </c>
      <c r="J1022" t="s">
        <v>8312</v>
      </c>
      <c r="K1022" t="s">
        <v>8333</v>
      </c>
    </row>
    <row r="1023" spans="1:11" hidden="1" x14ac:dyDescent="0.2">
      <c r="A1023">
        <v>1145</v>
      </c>
      <c r="B1023">
        <v>0</v>
      </c>
      <c r="C1023">
        <v>80000</v>
      </c>
      <c r="D1023" s="17">
        <v>60</v>
      </c>
      <c r="E1023">
        <v>1</v>
      </c>
      <c r="F1023" s="5">
        <v>100</v>
      </c>
      <c r="G1023" s="9">
        <v>8</v>
      </c>
      <c r="H1023">
        <v>7</v>
      </c>
      <c r="I1023" s="6">
        <v>0.125</v>
      </c>
      <c r="J1023" t="s">
        <v>8312</v>
      </c>
      <c r="K1023" t="s">
        <v>8333</v>
      </c>
    </row>
    <row r="1024" spans="1:11" hidden="1" x14ac:dyDescent="0.2">
      <c r="A1024">
        <v>1146</v>
      </c>
      <c r="B1024">
        <v>0</v>
      </c>
      <c r="C1024">
        <v>6000</v>
      </c>
      <c r="D1024" s="17">
        <v>38</v>
      </c>
      <c r="E1024">
        <v>12</v>
      </c>
      <c r="F1024" s="5">
        <v>44.166666666666664</v>
      </c>
      <c r="G1024" s="9">
        <v>3</v>
      </c>
      <c r="H1024">
        <v>2</v>
      </c>
      <c r="I1024" s="6">
        <v>8.8333333333333339</v>
      </c>
      <c r="J1024" t="s">
        <v>8312</v>
      </c>
      <c r="K1024" t="s">
        <v>8333</v>
      </c>
    </row>
    <row r="1025" spans="1:11" hidden="1" x14ac:dyDescent="0.2">
      <c r="A1025">
        <v>1147</v>
      </c>
      <c r="B1025">
        <v>0</v>
      </c>
      <c r="C1025">
        <v>25000</v>
      </c>
      <c r="D1025" s="17">
        <v>60</v>
      </c>
      <c r="E1025">
        <v>0</v>
      </c>
      <c r="F1025" s="5">
        <v>0</v>
      </c>
      <c r="G1025" s="9">
        <v>8</v>
      </c>
      <c r="H1025">
        <v>3</v>
      </c>
      <c r="I1025" s="6">
        <v>0</v>
      </c>
      <c r="J1025" t="s">
        <v>8312</v>
      </c>
      <c r="K1025" t="s">
        <v>8333</v>
      </c>
    </row>
    <row r="1026" spans="1:11" hidden="1" x14ac:dyDescent="0.2">
      <c r="A1026">
        <v>1148</v>
      </c>
      <c r="B1026">
        <v>0</v>
      </c>
      <c r="C1026">
        <v>15000</v>
      </c>
      <c r="D1026" s="17">
        <v>30.041666666666668</v>
      </c>
      <c r="E1026">
        <v>3</v>
      </c>
      <c r="F1026" s="5">
        <v>24.333333333333332</v>
      </c>
      <c r="G1026" s="9">
        <v>10</v>
      </c>
      <c r="H1026">
        <v>1</v>
      </c>
      <c r="I1026" s="6">
        <v>0.48666666666666669</v>
      </c>
      <c r="J1026" t="s">
        <v>8312</v>
      </c>
      <c r="K1026" t="s">
        <v>8333</v>
      </c>
    </row>
    <row r="1027" spans="1:11" hidden="1" x14ac:dyDescent="0.2">
      <c r="A1027">
        <v>1149</v>
      </c>
      <c r="B1027">
        <v>0</v>
      </c>
      <c r="C1027">
        <v>50000</v>
      </c>
      <c r="D1027" s="17">
        <v>30</v>
      </c>
      <c r="E1027">
        <v>2</v>
      </c>
      <c r="F1027" s="5">
        <v>37.5</v>
      </c>
      <c r="G1027" s="9">
        <v>5</v>
      </c>
      <c r="H1027">
        <v>2</v>
      </c>
      <c r="I1027" s="6">
        <v>0.15</v>
      </c>
      <c r="J1027" t="s">
        <v>8312</v>
      </c>
      <c r="K1027" t="s">
        <v>8333</v>
      </c>
    </row>
    <row r="1028" spans="1:11" hidden="1" x14ac:dyDescent="0.2">
      <c r="A1028">
        <v>1150</v>
      </c>
      <c r="B1028">
        <v>0</v>
      </c>
      <c r="C1028">
        <v>2500</v>
      </c>
      <c r="D1028" s="17">
        <v>60</v>
      </c>
      <c r="E1028">
        <v>6</v>
      </c>
      <c r="F1028" s="5">
        <v>42</v>
      </c>
      <c r="G1028" s="9">
        <v>11</v>
      </c>
      <c r="H1028">
        <v>1</v>
      </c>
      <c r="I1028" s="6">
        <v>10.08</v>
      </c>
      <c r="J1028" t="s">
        <v>8312</v>
      </c>
      <c r="K1028" t="s">
        <v>8333</v>
      </c>
    </row>
    <row r="1029" spans="1:11" hidden="1" x14ac:dyDescent="0.2">
      <c r="A1029">
        <v>1151</v>
      </c>
      <c r="B1029">
        <v>0</v>
      </c>
      <c r="C1029">
        <v>25000</v>
      </c>
      <c r="D1029" s="17">
        <v>30</v>
      </c>
      <c r="E1029">
        <v>0</v>
      </c>
      <c r="F1029" s="5">
        <v>0</v>
      </c>
      <c r="G1029" s="9">
        <v>8</v>
      </c>
      <c r="H1029">
        <v>5</v>
      </c>
      <c r="I1029" s="6">
        <v>0</v>
      </c>
      <c r="J1029" t="s">
        <v>8312</v>
      </c>
      <c r="K1029" t="s">
        <v>8333</v>
      </c>
    </row>
    <row r="1030" spans="1:11" hidden="1" x14ac:dyDescent="0.2">
      <c r="A1030">
        <v>1152</v>
      </c>
      <c r="B1030">
        <v>0</v>
      </c>
      <c r="C1030">
        <v>16000</v>
      </c>
      <c r="D1030" s="17">
        <v>30</v>
      </c>
      <c r="E1030">
        <v>15</v>
      </c>
      <c r="F1030" s="5">
        <v>60.733333333333334</v>
      </c>
      <c r="G1030" s="9">
        <v>4</v>
      </c>
      <c r="H1030">
        <v>3</v>
      </c>
      <c r="I1030" s="6">
        <v>5.6937500000000005</v>
      </c>
      <c r="J1030" t="s">
        <v>8312</v>
      </c>
      <c r="K1030" t="s">
        <v>8333</v>
      </c>
    </row>
    <row r="1031" spans="1:11" hidden="1" x14ac:dyDescent="0.2">
      <c r="A1031">
        <v>1153</v>
      </c>
      <c r="B1031">
        <v>0</v>
      </c>
      <c r="C1031">
        <v>8000</v>
      </c>
      <c r="D1031" s="17">
        <v>30</v>
      </c>
      <c r="E1031">
        <v>1</v>
      </c>
      <c r="F1031" s="5">
        <v>50</v>
      </c>
      <c r="G1031" s="9">
        <v>5</v>
      </c>
      <c r="H1031">
        <v>2</v>
      </c>
      <c r="I1031" s="6">
        <v>0.625</v>
      </c>
      <c r="J1031" t="s">
        <v>8312</v>
      </c>
      <c r="K1031" t="s">
        <v>8333</v>
      </c>
    </row>
    <row r="1032" spans="1:11" hidden="1" x14ac:dyDescent="0.2">
      <c r="A1032">
        <v>1154</v>
      </c>
      <c r="B1032">
        <v>0</v>
      </c>
      <c r="C1032">
        <v>5000</v>
      </c>
      <c r="D1032" s="17">
        <v>30</v>
      </c>
      <c r="E1032">
        <v>3</v>
      </c>
      <c r="F1032" s="5">
        <v>108.33333333333333</v>
      </c>
      <c r="G1032" s="9">
        <v>8</v>
      </c>
      <c r="H1032">
        <v>4</v>
      </c>
      <c r="I1032" s="6">
        <v>6.5</v>
      </c>
      <c r="J1032" t="s">
        <v>8312</v>
      </c>
      <c r="K1032" t="s">
        <v>8333</v>
      </c>
    </row>
    <row r="1033" spans="1:11" hidden="1" x14ac:dyDescent="0.2">
      <c r="A1033">
        <v>1155</v>
      </c>
      <c r="B1033">
        <v>0</v>
      </c>
      <c r="C1033">
        <v>25000</v>
      </c>
      <c r="D1033" s="17">
        <v>30</v>
      </c>
      <c r="E1033">
        <v>8</v>
      </c>
      <c r="F1033" s="5">
        <v>23.5</v>
      </c>
      <c r="G1033" s="9">
        <v>7</v>
      </c>
      <c r="H1033">
        <v>2</v>
      </c>
      <c r="I1033" s="6">
        <v>0.752</v>
      </c>
      <c r="J1033" t="s">
        <v>8312</v>
      </c>
      <c r="K1033" t="s">
        <v>8333</v>
      </c>
    </row>
    <row r="1034" spans="1:11" hidden="1" x14ac:dyDescent="0.2">
      <c r="A1034">
        <v>1156</v>
      </c>
      <c r="B1034">
        <v>0</v>
      </c>
      <c r="C1034">
        <v>6500</v>
      </c>
      <c r="D1034" s="17">
        <v>30</v>
      </c>
      <c r="E1034">
        <v>0</v>
      </c>
      <c r="F1034" s="5">
        <v>0</v>
      </c>
      <c r="G1034" s="9">
        <v>1</v>
      </c>
      <c r="H1034">
        <v>6</v>
      </c>
      <c r="I1034" s="6">
        <v>0</v>
      </c>
      <c r="J1034" t="s">
        <v>8312</v>
      </c>
      <c r="K1034" t="s">
        <v>8333</v>
      </c>
    </row>
    <row r="1035" spans="1:11" hidden="1" x14ac:dyDescent="0.2">
      <c r="A1035">
        <v>1157</v>
      </c>
      <c r="B1035">
        <v>0</v>
      </c>
      <c r="C1035">
        <v>10000</v>
      </c>
      <c r="D1035" s="17">
        <v>60.041666666666664</v>
      </c>
      <c r="E1035">
        <v>3</v>
      </c>
      <c r="F1035" s="5">
        <v>50.333333333333336</v>
      </c>
      <c r="G1035" s="9">
        <v>10</v>
      </c>
      <c r="H1035">
        <v>1</v>
      </c>
      <c r="I1035" s="6">
        <v>1.51</v>
      </c>
      <c r="J1035" t="s">
        <v>8312</v>
      </c>
      <c r="K1035" t="s">
        <v>8333</v>
      </c>
    </row>
    <row r="1036" spans="1:11" hidden="1" x14ac:dyDescent="0.2">
      <c r="A1036">
        <v>1158</v>
      </c>
      <c r="B1036">
        <v>0</v>
      </c>
      <c r="C1036">
        <v>7500</v>
      </c>
      <c r="D1036" s="17">
        <v>30</v>
      </c>
      <c r="E1036">
        <v>3</v>
      </c>
      <c r="F1036" s="5">
        <v>11.666666666666666</v>
      </c>
      <c r="G1036" s="9">
        <v>11</v>
      </c>
      <c r="H1036">
        <v>6</v>
      </c>
      <c r="I1036" s="6">
        <v>0.46666666666666673</v>
      </c>
      <c r="J1036" t="s">
        <v>8312</v>
      </c>
      <c r="K1036" t="s">
        <v>8333</v>
      </c>
    </row>
    <row r="1037" spans="1:11" hidden="1" x14ac:dyDescent="0.2">
      <c r="A1037">
        <v>1159</v>
      </c>
      <c r="B1037">
        <v>0</v>
      </c>
      <c r="C1037">
        <v>6750</v>
      </c>
      <c r="D1037" s="17">
        <v>30.929803240740739</v>
      </c>
      <c r="E1037">
        <v>0</v>
      </c>
      <c r="F1037" s="5">
        <v>0</v>
      </c>
      <c r="G1037" s="9">
        <v>5</v>
      </c>
      <c r="H1037">
        <v>6</v>
      </c>
      <c r="I1037" s="6">
        <v>0</v>
      </c>
      <c r="J1037" t="s">
        <v>8312</v>
      </c>
      <c r="K1037" t="s">
        <v>8333</v>
      </c>
    </row>
    <row r="1038" spans="1:11" hidden="1" x14ac:dyDescent="0.2">
      <c r="A1038">
        <v>1160</v>
      </c>
      <c r="B1038">
        <v>0</v>
      </c>
      <c r="C1038">
        <v>30000</v>
      </c>
      <c r="D1038" s="17">
        <v>29.958333333333332</v>
      </c>
      <c r="E1038">
        <v>19</v>
      </c>
      <c r="F1038" s="5">
        <v>60.789473684210527</v>
      </c>
      <c r="G1038" s="9">
        <v>2</v>
      </c>
      <c r="H1038">
        <v>3</v>
      </c>
      <c r="I1038" s="6">
        <v>3.85</v>
      </c>
      <c r="J1038" t="s">
        <v>8312</v>
      </c>
      <c r="K1038" t="s">
        <v>8333</v>
      </c>
    </row>
    <row r="1039" spans="1:11" hidden="1" x14ac:dyDescent="0.2">
      <c r="A1039">
        <v>1161</v>
      </c>
      <c r="B1039">
        <v>0</v>
      </c>
      <c r="C1039">
        <v>18000</v>
      </c>
      <c r="D1039" s="17">
        <v>21</v>
      </c>
      <c r="E1039">
        <v>0</v>
      </c>
      <c r="F1039" s="5">
        <v>0</v>
      </c>
      <c r="G1039" s="9">
        <v>4</v>
      </c>
      <c r="H1039">
        <v>2</v>
      </c>
      <c r="I1039" s="6">
        <v>0</v>
      </c>
      <c r="J1039" t="s">
        <v>8312</v>
      </c>
      <c r="K1039" t="s">
        <v>8333</v>
      </c>
    </row>
    <row r="1040" spans="1:11" hidden="1" x14ac:dyDescent="0.2">
      <c r="A1040">
        <v>1162</v>
      </c>
      <c r="B1040">
        <v>0</v>
      </c>
      <c r="C1040">
        <v>60000</v>
      </c>
      <c r="D1040" s="17">
        <v>31</v>
      </c>
      <c r="E1040">
        <v>2</v>
      </c>
      <c r="F1040" s="5">
        <v>17.5</v>
      </c>
      <c r="G1040" s="9">
        <v>8</v>
      </c>
      <c r="H1040">
        <v>1</v>
      </c>
      <c r="I1040" s="6">
        <v>5.8333333333333341E-2</v>
      </c>
      <c r="J1040" t="s">
        <v>8312</v>
      </c>
      <c r="K1040" t="s">
        <v>8333</v>
      </c>
    </row>
    <row r="1041" spans="1:11" hidden="1" x14ac:dyDescent="0.2">
      <c r="A1041">
        <v>1163</v>
      </c>
      <c r="B1041">
        <v>0</v>
      </c>
      <c r="C1041">
        <v>5200</v>
      </c>
      <c r="D1041" s="17">
        <v>30</v>
      </c>
      <c r="E1041">
        <v>0</v>
      </c>
      <c r="F1041" s="5">
        <v>0</v>
      </c>
      <c r="G1041" s="9">
        <v>7</v>
      </c>
      <c r="H1041">
        <v>4</v>
      </c>
      <c r="I1041" s="6">
        <v>0</v>
      </c>
      <c r="J1041" t="s">
        <v>8312</v>
      </c>
      <c r="K1041" t="s">
        <v>8333</v>
      </c>
    </row>
    <row r="1042" spans="1:11" hidden="1" x14ac:dyDescent="0.2">
      <c r="A1042">
        <v>1164</v>
      </c>
      <c r="B1042">
        <v>0</v>
      </c>
      <c r="C1042">
        <v>10000</v>
      </c>
      <c r="D1042" s="17">
        <v>30</v>
      </c>
      <c r="E1042">
        <v>0</v>
      </c>
      <c r="F1042" s="5">
        <v>0</v>
      </c>
      <c r="G1042" s="9">
        <v>5</v>
      </c>
      <c r="H1042">
        <v>4</v>
      </c>
      <c r="I1042" s="6">
        <v>0</v>
      </c>
      <c r="J1042" t="s">
        <v>8312</v>
      </c>
      <c r="K1042" t="s">
        <v>8333</v>
      </c>
    </row>
    <row r="1043" spans="1:11" hidden="1" x14ac:dyDescent="0.2">
      <c r="A1043">
        <v>1165</v>
      </c>
      <c r="B1043">
        <v>0</v>
      </c>
      <c r="C1043">
        <v>10000</v>
      </c>
      <c r="D1043" s="17">
        <v>34</v>
      </c>
      <c r="E1043">
        <v>25</v>
      </c>
      <c r="F1043" s="5">
        <v>82.82</v>
      </c>
      <c r="G1043" s="9">
        <v>6</v>
      </c>
      <c r="H1043">
        <v>7</v>
      </c>
      <c r="I1043" s="6">
        <v>20.705000000000002</v>
      </c>
      <c r="J1043" t="s">
        <v>8312</v>
      </c>
      <c r="K1043" t="s">
        <v>8333</v>
      </c>
    </row>
    <row r="1044" spans="1:11" hidden="1" x14ac:dyDescent="0.2">
      <c r="A1044">
        <v>1166</v>
      </c>
      <c r="B1044">
        <v>0</v>
      </c>
      <c r="C1044">
        <v>15000</v>
      </c>
      <c r="D1044" s="17">
        <v>30.68122685185185</v>
      </c>
      <c r="E1044">
        <v>8</v>
      </c>
      <c r="F1044" s="5">
        <v>358.875</v>
      </c>
      <c r="G1044" s="9">
        <v>5</v>
      </c>
      <c r="H1044">
        <v>2</v>
      </c>
      <c r="I1044" s="6">
        <v>19.139999999999997</v>
      </c>
      <c r="J1044" t="s">
        <v>8312</v>
      </c>
      <c r="K1044" t="s">
        <v>8333</v>
      </c>
    </row>
    <row r="1045" spans="1:11" hidden="1" x14ac:dyDescent="0.2">
      <c r="A1045">
        <v>1167</v>
      </c>
      <c r="B1045">
        <v>0</v>
      </c>
      <c r="C1045">
        <v>60000</v>
      </c>
      <c r="D1045" s="17">
        <v>31</v>
      </c>
      <c r="E1045">
        <v>16</v>
      </c>
      <c r="F1045" s="5">
        <v>61.1875</v>
      </c>
      <c r="G1045" s="9">
        <v>8</v>
      </c>
      <c r="H1045">
        <v>2</v>
      </c>
      <c r="I1045" s="6">
        <v>1.6316666666666666</v>
      </c>
      <c r="J1045" t="s">
        <v>8312</v>
      </c>
      <c r="K1045" t="s">
        <v>8333</v>
      </c>
    </row>
    <row r="1046" spans="1:11" hidden="1" x14ac:dyDescent="0.2">
      <c r="A1046">
        <v>1168</v>
      </c>
      <c r="B1046">
        <v>0</v>
      </c>
      <c r="C1046">
        <v>18000</v>
      </c>
      <c r="D1046" s="17">
        <v>30</v>
      </c>
      <c r="E1046">
        <v>3</v>
      </c>
      <c r="F1046" s="5">
        <v>340</v>
      </c>
      <c r="G1046" s="9">
        <v>8</v>
      </c>
      <c r="H1046">
        <v>1</v>
      </c>
      <c r="I1046" s="6">
        <v>5.6666666666666661</v>
      </c>
      <c r="J1046" t="s">
        <v>8312</v>
      </c>
      <c r="K1046" t="s">
        <v>8333</v>
      </c>
    </row>
    <row r="1047" spans="1:11" hidden="1" x14ac:dyDescent="0.2">
      <c r="A1047">
        <v>1169</v>
      </c>
      <c r="B1047">
        <v>0</v>
      </c>
      <c r="C1047">
        <v>10000</v>
      </c>
      <c r="D1047" s="17">
        <v>30</v>
      </c>
      <c r="E1047">
        <v>3</v>
      </c>
      <c r="F1047" s="5">
        <v>5.666666666666667</v>
      </c>
      <c r="G1047" s="9">
        <v>1</v>
      </c>
      <c r="H1047">
        <v>5</v>
      </c>
      <c r="I1047" s="6">
        <v>0.16999999999999998</v>
      </c>
      <c r="J1047" t="s">
        <v>8312</v>
      </c>
      <c r="K1047" t="s">
        <v>8333</v>
      </c>
    </row>
    <row r="1048" spans="1:11" hidden="1" x14ac:dyDescent="0.2">
      <c r="A1048">
        <v>1170</v>
      </c>
      <c r="B1048">
        <v>0</v>
      </c>
      <c r="C1048">
        <v>25000</v>
      </c>
      <c r="D1048" s="17">
        <v>30</v>
      </c>
      <c r="E1048">
        <v>2</v>
      </c>
      <c r="F1048" s="5">
        <v>50</v>
      </c>
      <c r="G1048" s="9">
        <v>4</v>
      </c>
      <c r="H1048">
        <v>4</v>
      </c>
      <c r="I1048" s="6">
        <v>0.4</v>
      </c>
      <c r="J1048" t="s">
        <v>8312</v>
      </c>
      <c r="K1048" t="s">
        <v>8333</v>
      </c>
    </row>
    <row r="1049" spans="1:11" hidden="1" x14ac:dyDescent="0.2">
      <c r="A1049">
        <v>1171</v>
      </c>
      <c r="B1049">
        <v>0</v>
      </c>
      <c r="C1049">
        <v>25000</v>
      </c>
      <c r="D1049" s="17">
        <v>18.041666666666668</v>
      </c>
      <c r="E1049">
        <v>1</v>
      </c>
      <c r="F1049" s="5">
        <v>25</v>
      </c>
      <c r="G1049" s="9">
        <v>10</v>
      </c>
      <c r="H1049">
        <v>7</v>
      </c>
      <c r="I1049" s="6">
        <v>0.1</v>
      </c>
      <c r="J1049" t="s">
        <v>8312</v>
      </c>
      <c r="K1049" t="s">
        <v>8333</v>
      </c>
    </row>
    <row r="1050" spans="1:11" hidden="1" x14ac:dyDescent="0.2">
      <c r="A1050">
        <v>1172</v>
      </c>
      <c r="B1050">
        <v>0</v>
      </c>
      <c r="C1050">
        <v>9000</v>
      </c>
      <c r="D1050" s="17">
        <v>30</v>
      </c>
      <c r="E1050">
        <v>0</v>
      </c>
      <c r="F1050" s="5">
        <v>0</v>
      </c>
      <c r="G1050" s="9">
        <v>7</v>
      </c>
      <c r="H1050">
        <v>1</v>
      </c>
      <c r="I1050" s="6">
        <v>0</v>
      </c>
      <c r="J1050" t="s">
        <v>8312</v>
      </c>
      <c r="K1050" t="s">
        <v>8333</v>
      </c>
    </row>
    <row r="1051" spans="1:11" hidden="1" x14ac:dyDescent="0.2">
      <c r="A1051">
        <v>1173</v>
      </c>
      <c r="B1051">
        <v>0</v>
      </c>
      <c r="C1051">
        <v>125000</v>
      </c>
      <c r="D1051" s="17">
        <v>35</v>
      </c>
      <c r="E1051">
        <v>1</v>
      </c>
      <c r="F1051" s="5">
        <v>30</v>
      </c>
      <c r="G1051" s="9">
        <v>6</v>
      </c>
      <c r="H1051">
        <v>7</v>
      </c>
      <c r="I1051" s="6">
        <v>2.4E-2</v>
      </c>
      <c r="J1051" t="s">
        <v>8312</v>
      </c>
      <c r="K1051" t="s">
        <v>8333</v>
      </c>
    </row>
    <row r="1052" spans="1:11" hidden="1" x14ac:dyDescent="0.2">
      <c r="A1052">
        <v>1174</v>
      </c>
      <c r="B1052">
        <v>0</v>
      </c>
      <c r="C1052">
        <v>15000</v>
      </c>
      <c r="D1052" s="17">
        <v>30</v>
      </c>
      <c r="E1052">
        <v>19</v>
      </c>
      <c r="F1052" s="5">
        <v>46.631578947368418</v>
      </c>
      <c r="G1052" s="9">
        <v>4</v>
      </c>
      <c r="H1052">
        <v>5</v>
      </c>
      <c r="I1052" s="6">
        <v>5.9066666666666672</v>
      </c>
      <c r="J1052" t="s">
        <v>8312</v>
      </c>
      <c r="K1052" t="s">
        <v>8333</v>
      </c>
    </row>
    <row r="1053" spans="1:11" hidden="1" x14ac:dyDescent="0.2">
      <c r="A1053">
        <v>1175</v>
      </c>
      <c r="B1053">
        <v>0</v>
      </c>
      <c r="C1053">
        <v>20000</v>
      </c>
      <c r="D1053" s="17">
        <v>30</v>
      </c>
      <c r="E1053">
        <v>9</v>
      </c>
      <c r="F1053" s="5">
        <v>65</v>
      </c>
      <c r="G1053" s="9">
        <v>6</v>
      </c>
      <c r="H1053">
        <v>1</v>
      </c>
      <c r="I1053" s="6">
        <v>2.9250000000000003</v>
      </c>
      <c r="J1053" t="s">
        <v>8312</v>
      </c>
      <c r="K1053" t="s">
        <v>8333</v>
      </c>
    </row>
    <row r="1054" spans="1:11" hidden="1" x14ac:dyDescent="0.2">
      <c r="A1054">
        <v>1176</v>
      </c>
      <c r="B1054">
        <v>0</v>
      </c>
      <c r="C1054">
        <v>175000</v>
      </c>
      <c r="D1054" s="17">
        <v>54.522013888888885</v>
      </c>
      <c r="E1054">
        <v>1</v>
      </c>
      <c r="F1054" s="5">
        <v>10</v>
      </c>
      <c r="G1054" s="9">
        <v>1</v>
      </c>
      <c r="H1054">
        <v>2</v>
      </c>
      <c r="I1054" s="6">
        <v>5.7142857142857143E-3</v>
      </c>
      <c r="J1054" t="s">
        <v>8312</v>
      </c>
      <c r="K1054" t="s">
        <v>8333</v>
      </c>
    </row>
    <row r="1055" spans="1:11" hidden="1" x14ac:dyDescent="0.2">
      <c r="A1055">
        <v>1177</v>
      </c>
      <c r="B1055">
        <v>0</v>
      </c>
      <c r="C1055">
        <v>6000</v>
      </c>
      <c r="D1055" s="17">
        <v>30</v>
      </c>
      <c r="E1055">
        <v>0</v>
      </c>
      <c r="F1055" s="5">
        <v>0</v>
      </c>
      <c r="G1055" s="9">
        <v>9</v>
      </c>
      <c r="H1055">
        <v>1</v>
      </c>
      <c r="I1055" s="6">
        <v>0</v>
      </c>
      <c r="J1055" t="s">
        <v>8312</v>
      </c>
      <c r="K1055" t="s">
        <v>8333</v>
      </c>
    </row>
    <row r="1056" spans="1:11" hidden="1" x14ac:dyDescent="0.2">
      <c r="A1056">
        <v>1178</v>
      </c>
      <c r="B1056">
        <v>0</v>
      </c>
      <c r="C1056">
        <v>75000</v>
      </c>
      <c r="D1056" s="17">
        <v>30</v>
      </c>
      <c r="E1056">
        <v>1</v>
      </c>
      <c r="F1056" s="5">
        <v>5</v>
      </c>
      <c r="G1056" s="9">
        <v>7</v>
      </c>
      <c r="H1056">
        <v>4</v>
      </c>
      <c r="I1056" s="6">
        <v>6.6666666666666671E-3</v>
      </c>
      <c r="J1056" t="s">
        <v>8312</v>
      </c>
      <c r="K1056" t="s">
        <v>8333</v>
      </c>
    </row>
    <row r="1057" spans="1:11" hidden="1" x14ac:dyDescent="0.2">
      <c r="A1057">
        <v>1179</v>
      </c>
      <c r="B1057">
        <v>0</v>
      </c>
      <c r="C1057">
        <v>60000</v>
      </c>
      <c r="D1057" s="17">
        <v>30</v>
      </c>
      <c r="E1057">
        <v>5</v>
      </c>
      <c r="F1057" s="5">
        <v>640</v>
      </c>
      <c r="G1057" s="9">
        <v>9</v>
      </c>
      <c r="H1057">
        <v>1</v>
      </c>
      <c r="I1057" s="6">
        <v>5.3333333333333339</v>
      </c>
      <c r="J1057" t="s">
        <v>8312</v>
      </c>
      <c r="K1057" t="s">
        <v>8333</v>
      </c>
    </row>
    <row r="1058" spans="1:11" hidden="1" x14ac:dyDescent="0.2">
      <c r="A1058">
        <v>1180</v>
      </c>
      <c r="B1058">
        <v>0</v>
      </c>
      <c r="C1058">
        <v>50000</v>
      </c>
      <c r="D1058" s="17">
        <v>37</v>
      </c>
      <c r="E1058">
        <v>85</v>
      </c>
      <c r="F1058" s="5">
        <v>69.117647058823536</v>
      </c>
      <c r="G1058" s="9">
        <v>5</v>
      </c>
      <c r="H1058">
        <v>4</v>
      </c>
      <c r="I1058" s="6">
        <v>11.75</v>
      </c>
      <c r="J1058" t="s">
        <v>8312</v>
      </c>
      <c r="K1058" t="s">
        <v>8333</v>
      </c>
    </row>
    <row r="1059" spans="1:11" hidden="1" x14ac:dyDescent="0.2">
      <c r="A1059">
        <v>1181</v>
      </c>
      <c r="B1059">
        <v>0</v>
      </c>
      <c r="C1059">
        <v>50000</v>
      </c>
      <c r="D1059" s="17">
        <v>30</v>
      </c>
      <c r="E1059">
        <v>3</v>
      </c>
      <c r="F1059" s="5">
        <v>1.3333333333333333</v>
      </c>
      <c r="G1059" s="9">
        <v>1</v>
      </c>
      <c r="H1059">
        <v>5</v>
      </c>
      <c r="I1059" s="6">
        <v>8.0000000000000002E-3</v>
      </c>
      <c r="J1059" t="s">
        <v>8312</v>
      </c>
      <c r="K1059" t="s">
        <v>8333</v>
      </c>
    </row>
    <row r="1060" spans="1:11" hidden="1" x14ac:dyDescent="0.2">
      <c r="A1060">
        <v>1182</v>
      </c>
      <c r="B1060">
        <v>0</v>
      </c>
      <c r="C1060">
        <v>1000</v>
      </c>
      <c r="D1060" s="17">
        <v>18.868425925925926</v>
      </c>
      <c r="E1060">
        <v>4</v>
      </c>
      <c r="F1060" s="5">
        <v>10.5</v>
      </c>
      <c r="G1060" s="9">
        <v>12</v>
      </c>
      <c r="H1060">
        <v>6</v>
      </c>
      <c r="I1060" s="6">
        <v>4.2</v>
      </c>
      <c r="J1060" t="s">
        <v>8312</v>
      </c>
      <c r="K1060" t="s">
        <v>8333</v>
      </c>
    </row>
    <row r="1061" spans="1:11" hidden="1" x14ac:dyDescent="0.2">
      <c r="A1061">
        <v>1183</v>
      </c>
      <c r="B1061">
        <v>0</v>
      </c>
      <c r="C1061">
        <v>2500</v>
      </c>
      <c r="D1061" s="17">
        <v>19.304594907407406</v>
      </c>
      <c r="E1061">
        <v>3</v>
      </c>
      <c r="F1061" s="5">
        <v>33.333333333333336</v>
      </c>
      <c r="G1061" s="9">
        <v>10</v>
      </c>
      <c r="H1061">
        <v>4</v>
      </c>
      <c r="I1061" s="6">
        <v>4</v>
      </c>
      <c r="J1061" t="s">
        <v>8312</v>
      </c>
      <c r="K1061" t="s">
        <v>8333</v>
      </c>
    </row>
    <row r="1062" spans="1:11" hidden="1" x14ac:dyDescent="0.2">
      <c r="A1062">
        <v>1184</v>
      </c>
      <c r="B1062">
        <v>1</v>
      </c>
      <c r="C1062">
        <v>22000</v>
      </c>
      <c r="D1062" s="17">
        <v>31</v>
      </c>
      <c r="E1062">
        <v>375</v>
      </c>
      <c r="F1062" s="5">
        <v>61.562666666666665</v>
      </c>
      <c r="G1062" s="9">
        <v>1</v>
      </c>
      <c r="H1062">
        <v>5</v>
      </c>
      <c r="I1062" s="6">
        <v>104.93636363636362</v>
      </c>
      <c r="J1062" t="s">
        <v>8316</v>
      </c>
      <c r="K1062" t="s">
        <v>8345</v>
      </c>
    </row>
    <row r="1063" spans="1:11" hidden="1" x14ac:dyDescent="0.2">
      <c r="A1063">
        <v>1185</v>
      </c>
      <c r="B1063">
        <v>1</v>
      </c>
      <c r="C1063">
        <v>12500</v>
      </c>
      <c r="D1063" s="17">
        <v>32.301516203703706</v>
      </c>
      <c r="E1063">
        <v>111</v>
      </c>
      <c r="F1063" s="5">
        <v>118.73873873873873</v>
      </c>
      <c r="G1063" s="9">
        <v>5</v>
      </c>
      <c r="H1063">
        <v>3</v>
      </c>
      <c r="I1063" s="6">
        <v>105.44</v>
      </c>
      <c r="J1063" t="s">
        <v>8316</v>
      </c>
      <c r="K1063" t="s">
        <v>8345</v>
      </c>
    </row>
    <row r="1064" spans="1:11" hidden="1" x14ac:dyDescent="0.2">
      <c r="A1064">
        <v>1186</v>
      </c>
      <c r="B1064">
        <v>1</v>
      </c>
      <c r="C1064">
        <v>7500</v>
      </c>
      <c r="D1064" s="17">
        <v>33.082465277777779</v>
      </c>
      <c r="E1064">
        <v>123</v>
      </c>
      <c r="F1064" s="5">
        <v>65.081300813008127</v>
      </c>
      <c r="G1064" s="9">
        <v>4</v>
      </c>
      <c r="H1064">
        <v>3</v>
      </c>
      <c r="I1064" s="6">
        <v>106.73333333333332</v>
      </c>
      <c r="J1064" t="s">
        <v>8316</v>
      </c>
      <c r="K1064" t="s">
        <v>8345</v>
      </c>
    </row>
    <row r="1065" spans="1:11" hidden="1" x14ac:dyDescent="0.2">
      <c r="A1065">
        <v>1187</v>
      </c>
      <c r="B1065">
        <v>1</v>
      </c>
      <c r="C1065">
        <v>8750</v>
      </c>
      <c r="D1065" s="17">
        <v>31.85505787037037</v>
      </c>
      <c r="E1065">
        <v>70</v>
      </c>
      <c r="F1065" s="5">
        <v>130.15714285714284</v>
      </c>
      <c r="G1065" s="9">
        <v>4</v>
      </c>
      <c r="H1065">
        <v>3</v>
      </c>
      <c r="I1065" s="6">
        <v>104.12571428571428</v>
      </c>
      <c r="J1065" t="s">
        <v>8316</v>
      </c>
      <c r="K1065" t="s">
        <v>8345</v>
      </c>
    </row>
    <row r="1066" spans="1:11" hidden="1" x14ac:dyDescent="0.2">
      <c r="A1066">
        <v>1188</v>
      </c>
      <c r="B1066">
        <v>1</v>
      </c>
      <c r="C1066">
        <v>2000</v>
      </c>
      <c r="D1066" s="17">
        <v>21</v>
      </c>
      <c r="E1066">
        <v>85</v>
      </c>
      <c r="F1066" s="5">
        <v>37.776470588235291</v>
      </c>
      <c r="G1066" s="9">
        <v>12</v>
      </c>
      <c r="H1066">
        <v>3</v>
      </c>
      <c r="I1066" s="6">
        <v>160.54999999999998</v>
      </c>
      <c r="J1066" t="s">
        <v>8316</v>
      </c>
      <c r="K1066" t="s">
        <v>8345</v>
      </c>
    </row>
    <row r="1067" spans="1:11" hidden="1" x14ac:dyDescent="0.2">
      <c r="A1067">
        <v>1189</v>
      </c>
      <c r="B1067">
        <v>1</v>
      </c>
      <c r="C1067">
        <v>9000</v>
      </c>
      <c r="D1067" s="17">
        <v>21</v>
      </c>
      <c r="E1067">
        <v>86</v>
      </c>
      <c r="F1067" s="5">
        <v>112.79069767441861</v>
      </c>
      <c r="G1067" s="9">
        <v>6</v>
      </c>
      <c r="H1067">
        <v>3</v>
      </c>
      <c r="I1067" s="6">
        <v>107.77777777777777</v>
      </c>
      <c r="J1067" t="s">
        <v>8316</v>
      </c>
      <c r="K1067" t="s">
        <v>8345</v>
      </c>
    </row>
    <row r="1068" spans="1:11" hidden="1" x14ac:dyDescent="0.2">
      <c r="A1068">
        <v>1190</v>
      </c>
      <c r="B1068">
        <v>1</v>
      </c>
      <c r="C1068">
        <v>500</v>
      </c>
      <c r="D1068" s="17">
        <v>30</v>
      </c>
      <c r="E1068">
        <v>13</v>
      </c>
      <c r="F1068" s="5">
        <v>51.92307692307692</v>
      </c>
      <c r="G1068" s="9">
        <v>8</v>
      </c>
      <c r="H1068">
        <v>5</v>
      </c>
      <c r="I1068" s="6">
        <v>135</v>
      </c>
      <c r="J1068" t="s">
        <v>8316</v>
      </c>
      <c r="K1068" t="s">
        <v>8345</v>
      </c>
    </row>
    <row r="1069" spans="1:11" hidden="1" x14ac:dyDescent="0.2">
      <c r="A1069">
        <v>1191</v>
      </c>
      <c r="B1069">
        <v>1</v>
      </c>
      <c r="C1069">
        <v>2700</v>
      </c>
      <c r="D1069" s="17">
        <v>29.958333333333332</v>
      </c>
      <c r="E1069">
        <v>33</v>
      </c>
      <c r="F1069" s="5">
        <v>89.242424242424249</v>
      </c>
      <c r="G1069" s="9">
        <v>2</v>
      </c>
      <c r="H1069">
        <v>5</v>
      </c>
      <c r="I1069" s="6">
        <v>109.07407407407408</v>
      </c>
      <c r="J1069" t="s">
        <v>8316</v>
      </c>
      <c r="K1069" t="s">
        <v>8345</v>
      </c>
    </row>
    <row r="1070" spans="1:11" hidden="1" x14ac:dyDescent="0.2">
      <c r="A1070">
        <v>1192</v>
      </c>
      <c r="B1070">
        <v>1</v>
      </c>
      <c r="C1070">
        <v>100</v>
      </c>
      <c r="D1070" s="17">
        <v>30</v>
      </c>
      <c r="E1070">
        <v>15</v>
      </c>
      <c r="F1070" s="5">
        <v>19.333333333333332</v>
      </c>
      <c r="G1070" s="9">
        <v>1</v>
      </c>
      <c r="H1070">
        <v>4</v>
      </c>
      <c r="I1070" s="6">
        <v>290</v>
      </c>
      <c r="J1070" t="s">
        <v>8316</v>
      </c>
      <c r="K1070" t="s">
        <v>8345</v>
      </c>
    </row>
    <row r="1071" spans="1:11" hidden="1" x14ac:dyDescent="0.2">
      <c r="A1071">
        <v>1193</v>
      </c>
      <c r="B1071">
        <v>1</v>
      </c>
      <c r="C1071">
        <v>21000</v>
      </c>
      <c r="D1071" s="17">
        <v>59.958333333333336</v>
      </c>
      <c r="E1071">
        <v>273</v>
      </c>
      <c r="F1071" s="5">
        <v>79.967032967032964</v>
      </c>
      <c r="G1071" s="9">
        <v>2</v>
      </c>
      <c r="H1071">
        <v>2</v>
      </c>
      <c r="I1071" s="6">
        <v>103.95714285714286</v>
      </c>
      <c r="J1071" t="s">
        <v>8316</v>
      </c>
      <c r="K1071" t="s">
        <v>8345</v>
      </c>
    </row>
    <row r="1072" spans="1:11" hidden="1" x14ac:dyDescent="0.2">
      <c r="A1072">
        <v>1194</v>
      </c>
      <c r="B1072">
        <v>1</v>
      </c>
      <c r="C1072">
        <v>12500</v>
      </c>
      <c r="D1072" s="17">
        <v>30</v>
      </c>
      <c r="E1072">
        <v>714</v>
      </c>
      <c r="F1072" s="5">
        <v>56.414565826330531</v>
      </c>
      <c r="G1072" s="9">
        <v>3</v>
      </c>
      <c r="H1072">
        <v>1</v>
      </c>
      <c r="I1072" s="6">
        <v>322.24</v>
      </c>
      <c r="J1072" t="s">
        <v>8316</v>
      </c>
      <c r="K1072" t="s">
        <v>8345</v>
      </c>
    </row>
    <row r="1073" spans="1:11" hidden="1" x14ac:dyDescent="0.2">
      <c r="A1073">
        <v>1195</v>
      </c>
      <c r="B1073">
        <v>1</v>
      </c>
      <c r="C1073">
        <v>10000</v>
      </c>
      <c r="D1073" s="17">
        <v>60.027164351851859</v>
      </c>
      <c r="E1073">
        <v>170</v>
      </c>
      <c r="F1073" s="5">
        <v>79.411764705882348</v>
      </c>
      <c r="G1073" s="9">
        <v>10</v>
      </c>
      <c r="H1073">
        <v>3</v>
      </c>
      <c r="I1073" s="6">
        <v>135</v>
      </c>
      <c r="J1073" t="s">
        <v>8316</v>
      </c>
      <c r="K1073" t="s">
        <v>8345</v>
      </c>
    </row>
    <row r="1074" spans="1:11" hidden="1" x14ac:dyDescent="0.2">
      <c r="A1074">
        <v>1196</v>
      </c>
      <c r="B1074">
        <v>1</v>
      </c>
      <c r="C1074">
        <v>14500</v>
      </c>
      <c r="D1074" s="17">
        <v>30</v>
      </c>
      <c r="E1074">
        <v>512</v>
      </c>
      <c r="F1074" s="5">
        <v>76.439453125</v>
      </c>
      <c r="G1074" s="9">
        <v>11</v>
      </c>
      <c r="H1074">
        <v>3</v>
      </c>
      <c r="I1074" s="6">
        <v>269.91034482758624</v>
      </c>
      <c r="J1074" t="s">
        <v>8316</v>
      </c>
      <c r="K1074" t="s">
        <v>8345</v>
      </c>
    </row>
    <row r="1075" spans="1:11" hidden="1" x14ac:dyDescent="0.2">
      <c r="A1075">
        <v>1197</v>
      </c>
      <c r="B1075">
        <v>1</v>
      </c>
      <c r="C1075">
        <v>15000</v>
      </c>
      <c r="D1075" s="17">
        <v>30.584560185185186</v>
      </c>
      <c r="E1075">
        <v>314</v>
      </c>
      <c r="F1075" s="5">
        <v>121</v>
      </c>
      <c r="G1075" s="9">
        <v>5</v>
      </c>
      <c r="H1075">
        <v>5</v>
      </c>
      <c r="I1075" s="6">
        <v>253.29333333333332</v>
      </c>
      <c r="J1075" t="s">
        <v>8316</v>
      </c>
      <c r="K1075" t="s">
        <v>8345</v>
      </c>
    </row>
    <row r="1076" spans="1:11" hidden="1" x14ac:dyDescent="0.2">
      <c r="A1076">
        <v>1198</v>
      </c>
      <c r="B1076">
        <v>1</v>
      </c>
      <c r="C1076">
        <v>3500</v>
      </c>
      <c r="D1076" s="17">
        <v>35.505949074074074</v>
      </c>
      <c r="E1076">
        <v>167</v>
      </c>
      <c r="F1076" s="5">
        <v>54.616766467065865</v>
      </c>
      <c r="G1076" s="9">
        <v>11</v>
      </c>
      <c r="H1076">
        <v>3</v>
      </c>
      <c r="I1076" s="6">
        <v>260.59999999999997</v>
      </c>
      <c r="J1076" t="s">
        <v>8316</v>
      </c>
      <c r="K1076" t="s">
        <v>8345</v>
      </c>
    </row>
    <row r="1077" spans="1:11" hidden="1" x14ac:dyDescent="0.2">
      <c r="A1077">
        <v>1199</v>
      </c>
      <c r="B1077">
        <v>1</v>
      </c>
      <c r="C1077">
        <v>2658</v>
      </c>
      <c r="D1077" s="17">
        <v>32</v>
      </c>
      <c r="E1077">
        <v>9</v>
      </c>
      <c r="F1077" s="5">
        <v>299.22222222222223</v>
      </c>
      <c r="G1077" s="9">
        <v>6</v>
      </c>
      <c r="H1077">
        <v>6</v>
      </c>
      <c r="I1077" s="6">
        <v>101.31677953348381</v>
      </c>
      <c r="J1077" t="s">
        <v>8316</v>
      </c>
      <c r="K1077" t="s">
        <v>8345</v>
      </c>
    </row>
    <row r="1078" spans="1:11" hidden="1" x14ac:dyDescent="0.2">
      <c r="A1078">
        <v>1200</v>
      </c>
      <c r="B1078">
        <v>1</v>
      </c>
      <c r="C1078">
        <v>4800</v>
      </c>
      <c r="D1078" s="17">
        <v>21</v>
      </c>
      <c r="E1078">
        <v>103</v>
      </c>
      <c r="F1078" s="5">
        <v>58.533980582524272</v>
      </c>
      <c r="G1078" s="9">
        <v>3</v>
      </c>
      <c r="H1078">
        <v>4</v>
      </c>
      <c r="I1078" s="6">
        <v>125.60416666666667</v>
      </c>
      <c r="J1078" t="s">
        <v>8316</v>
      </c>
      <c r="K1078" t="s">
        <v>8345</v>
      </c>
    </row>
    <row r="1079" spans="1:11" hidden="1" x14ac:dyDescent="0.2">
      <c r="A1079">
        <v>1201</v>
      </c>
      <c r="B1079">
        <v>1</v>
      </c>
      <c r="C1079">
        <v>6000</v>
      </c>
      <c r="D1079" s="17">
        <v>30</v>
      </c>
      <c r="E1079">
        <v>111</v>
      </c>
      <c r="F1079" s="5">
        <v>55.371801801801809</v>
      </c>
      <c r="G1079" s="9">
        <v>6</v>
      </c>
      <c r="H1079">
        <v>3</v>
      </c>
      <c r="I1079" s="6">
        <v>102.43783333333334</v>
      </c>
      <c r="J1079" t="s">
        <v>8316</v>
      </c>
      <c r="K1079" t="s">
        <v>8345</v>
      </c>
    </row>
    <row r="1080" spans="1:11" hidden="1" x14ac:dyDescent="0.2">
      <c r="A1080">
        <v>1202</v>
      </c>
      <c r="B1080">
        <v>1</v>
      </c>
      <c r="C1080">
        <v>25000</v>
      </c>
      <c r="D1080" s="17">
        <v>30</v>
      </c>
      <c r="E1080">
        <v>271</v>
      </c>
      <c r="F1080" s="5">
        <v>183.80442804428046</v>
      </c>
      <c r="G1080" s="9">
        <v>5</v>
      </c>
      <c r="H1080">
        <v>3</v>
      </c>
      <c r="I1080" s="6">
        <v>199.244</v>
      </c>
      <c r="J1080" t="s">
        <v>8316</v>
      </c>
      <c r="K1080" t="s">
        <v>8345</v>
      </c>
    </row>
    <row r="1081" spans="1:11" hidden="1" x14ac:dyDescent="0.2">
      <c r="A1081">
        <v>1203</v>
      </c>
      <c r="B1081">
        <v>1</v>
      </c>
      <c r="C1081">
        <v>16300</v>
      </c>
      <c r="D1081" s="17">
        <v>30</v>
      </c>
      <c r="E1081">
        <v>101</v>
      </c>
      <c r="F1081" s="5">
        <v>165.34653465346534</v>
      </c>
      <c r="G1081" s="9">
        <v>5</v>
      </c>
      <c r="H1081">
        <v>5</v>
      </c>
      <c r="I1081" s="6">
        <v>102.45398773006136</v>
      </c>
      <c r="J1081" t="s">
        <v>8316</v>
      </c>
      <c r="K1081" t="s">
        <v>8345</v>
      </c>
    </row>
    <row r="1082" spans="1:11" hidden="1" x14ac:dyDescent="0.2">
      <c r="A1082">
        <v>1204</v>
      </c>
      <c r="B1082">
        <v>1</v>
      </c>
      <c r="C1082">
        <v>13000</v>
      </c>
      <c r="D1082" s="17">
        <v>44.460266203703704</v>
      </c>
      <c r="E1082">
        <v>57</v>
      </c>
      <c r="F1082" s="5">
        <v>234.78947368421052</v>
      </c>
      <c r="G1082" s="9">
        <v>10</v>
      </c>
      <c r="H1082">
        <v>2</v>
      </c>
      <c r="I1082" s="6">
        <v>102.94615384615385</v>
      </c>
      <c r="J1082" t="s">
        <v>8316</v>
      </c>
      <c r="K1082" t="s">
        <v>8345</v>
      </c>
    </row>
    <row r="1083" spans="1:11" hidden="1" x14ac:dyDescent="0.2">
      <c r="A1083">
        <v>1205</v>
      </c>
      <c r="B1083">
        <v>1</v>
      </c>
      <c r="C1083">
        <v>13000</v>
      </c>
      <c r="D1083" s="17">
        <v>30</v>
      </c>
      <c r="E1083">
        <v>62</v>
      </c>
      <c r="F1083" s="5">
        <v>211.48387096774192</v>
      </c>
      <c r="G1083" s="9">
        <v>5</v>
      </c>
      <c r="H1083">
        <v>4</v>
      </c>
      <c r="I1083" s="6">
        <v>100.86153846153847</v>
      </c>
      <c r="J1083" t="s">
        <v>8316</v>
      </c>
      <c r="K1083" t="s">
        <v>8345</v>
      </c>
    </row>
    <row r="1084" spans="1:11" hidden="1" x14ac:dyDescent="0.2">
      <c r="A1084">
        <v>1206</v>
      </c>
      <c r="B1084">
        <v>1</v>
      </c>
      <c r="C1084">
        <v>900</v>
      </c>
      <c r="D1084" s="17">
        <v>32.785729166666663</v>
      </c>
      <c r="E1084">
        <v>32</v>
      </c>
      <c r="F1084" s="5">
        <v>32.34375</v>
      </c>
      <c r="G1084" s="9">
        <v>2</v>
      </c>
      <c r="H1084">
        <v>1</v>
      </c>
      <c r="I1084" s="6">
        <v>114.99999999999999</v>
      </c>
      <c r="J1084" t="s">
        <v>8316</v>
      </c>
      <c r="K1084" t="s">
        <v>8345</v>
      </c>
    </row>
    <row r="1085" spans="1:11" hidden="1" x14ac:dyDescent="0.2">
      <c r="A1085">
        <v>1207</v>
      </c>
      <c r="B1085">
        <v>1</v>
      </c>
      <c r="C1085">
        <v>16700</v>
      </c>
      <c r="D1085" s="17">
        <v>29.986423611111107</v>
      </c>
      <c r="E1085">
        <v>141</v>
      </c>
      <c r="F1085" s="5">
        <v>123.37588652482269</v>
      </c>
      <c r="G1085" s="9">
        <v>3</v>
      </c>
      <c r="H1085">
        <v>2</v>
      </c>
      <c r="I1085" s="6">
        <v>104.16766467065868</v>
      </c>
      <c r="J1085" t="s">
        <v>8316</v>
      </c>
      <c r="K1085" t="s">
        <v>8345</v>
      </c>
    </row>
    <row r="1086" spans="1:11" hidden="1" x14ac:dyDescent="0.2">
      <c r="A1086">
        <v>1208</v>
      </c>
      <c r="B1086">
        <v>1</v>
      </c>
      <c r="C1086">
        <v>10000</v>
      </c>
      <c r="D1086" s="17">
        <v>29.958333333333332</v>
      </c>
      <c r="E1086">
        <v>75</v>
      </c>
      <c r="F1086" s="5">
        <v>207.06666666666666</v>
      </c>
      <c r="G1086" s="9">
        <v>2</v>
      </c>
      <c r="H1086">
        <v>2</v>
      </c>
      <c r="I1086" s="6">
        <v>155.29999999999998</v>
      </c>
      <c r="J1086" t="s">
        <v>8316</v>
      </c>
      <c r="K1086" t="s">
        <v>8345</v>
      </c>
    </row>
    <row r="1087" spans="1:11" hidden="1" x14ac:dyDescent="0.2">
      <c r="A1087">
        <v>1209</v>
      </c>
      <c r="B1087">
        <v>1</v>
      </c>
      <c r="C1087">
        <v>6000</v>
      </c>
      <c r="D1087" s="17">
        <v>30</v>
      </c>
      <c r="E1087">
        <v>46</v>
      </c>
      <c r="F1087" s="5">
        <v>138.2608695652174</v>
      </c>
      <c r="G1087" s="9">
        <v>1</v>
      </c>
      <c r="H1087">
        <v>4</v>
      </c>
      <c r="I1087" s="6">
        <v>106</v>
      </c>
      <c r="J1087" t="s">
        <v>8316</v>
      </c>
      <c r="K1087" t="s">
        <v>8345</v>
      </c>
    </row>
    <row r="1088" spans="1:11" hidden="1" x14ac:dyDescent="0.2">
      <c r="A1088">
        <v>1210</v>
      </c>
      <c r="B1088">
        <v>1</v>
      </c>
      <c r="C1088">
        <v>20000</v>
      </c>
      <c r="D1088" s="17">
        <v>22.93319444444445</v>
      </c>
      <c r="E1088">
        <v>103</v>
      </c>
      <c r="F1088" s="5">
        <v>493.81553398058253</v>
      </c>
      <c r="G1088" s="9">
        <v>5</v>
      </c>
      <c r="H1088">
        <v>5</v>
      </c>
      <c r="I1088" s="6">
        <v>254.31499999999997</v>
      </c>
      <c r="J1088" t="s">
        <v>8316</v>
      </c>
      <c r="K1088" t="s">
        <v>8345</v>
      </c>
    </row>
    <row r="1089" spans="1:11" hidden="1" x14ac:dyDescent="0.2">
      <c r="A1089">
        <v>1211</v>
      </c>
      <c r="B1089">
        <v>1</v>
      </c>
      <c r="C1089">
        <v>1000</v>
      </c>
      <c r="D1089" s="17">
        <v>15</v>
      </c>
      <c r="E1089">
        <v>6</v>
      </c>
      <c r="F1089" s="5">
        <v>168.5</v>
      </c>
      <c r="G1089" s="9">
        <v>5</v>
      </c>
      <c r="H1089">
        <v>3</v>
      </c>
      <c r="I1089" s="6">
        <v>101.1</v>
      </c>
      <c r="J1089" t="s">
        <v>8316</v>
      </c>
      <c r="K1089" t="s">
        <v>8345</v>
      </c>
    </row>
    <row r="1090" spans="1:11" hidden="1" x14ac:dyDescent="0.2">
      <c r="A1090">
        <v>1212</v>
      </c>
      <c r="B1090">
        <v>1</v>
      </c>
      <c r="C1090">
        <v>2500</v>
      </c>
      <c r="D1090" s="17">
        <v>16.091493055555556</v>
      </c>
      <c r="E1090">
        <v>83</v>
      </c>
      <c r="F1090" s="5">
        <v>38.867469879518069</v>
      </c>
      <c r="G1090" s="9">
        <v>11</v>
      </c>
      <c r="H1090">
        <v>2</v>
      </c>
      <c r="I1090" s="6">
        <v>129.04</v>
      </c>
      <c r="J1090" t="s">
        <v>8316</v>
      </c>
      <c r="K1090" t="s">
        <v>8345</v>
      </c>
    </row>
    <row r="1091" spans="1:11" hidden="1" x14ac:dyDescent="0.2">
      <c r="A1091">
        <v>1213</v>
      </c>
      <c r="B1091">
        <v>1</v>
      </c>
      <c r="C1091">
        <v>6500</v>
      </c>
      <c r="D1091" s="17">
        <v>35</v>
      </c>
      <c r="E1091">
        <v>108</v>
      </c>
      <c r="F1091" s="5">
        <v>61.527777777777779</v>
      </c>
      <c r="G1091" s="9">
        <v>12</v>
      </c>
      <c r="H1091">
        <v>2</v>
      </c>
      <c r="I1091" s="6">
        <v>102.23076923076924</v>
      </c>
      <c r="J1091" t="s">
        <v>8316</v>
      </c>
      <c r="K1091" t="s">
        <v>8345</v>
      </c>
    </row>
    <row r="1092" spans="1:11" hidden="1" x14ac:dyDescent="0.2">
      <c r="A1092">
        <v>1214</v>
      </c>
      <c r="B1092">
        <v>1</v>
      </c>
      <c r="C1092">
        <v>2000</v>
      </c>
      <c r="D1092" s="17">
        <v>60</v>
      </c>
      <c r="E1092">
        <v>25</v>
      </c>
      <c r="F1092" s="5">
        <v>105.44</v>
      </c>
      <c r="G1092" s="9">
        <v>4</v>
      </c>
      <c r="H1092">
        <v>5</v>
      </c>
      <c r="I1092" s="6">
        <v>131.80000000000001</v>
      </c>
      <c r="J1092" t="s">
        <v>8316</v>
      </c>
      <c r="K1092" t="s">
        <v>8345</v>
      </c>
    </row>
    <row r="1093" spans="1:11" hidden="1" x14ac:dyDescent="0.2">
      <c r="A1093">
        <v>1215</v>
      </c>
      <c r="B1093">
        <v>1</v>
      </c>
      <c r="C1093">
        <v>5000</v>
      </c>
      <c r="D1093" s="17">
        <v>30</v>
      </c>
      <c r="E1093">
        <v>549</v>
      </c>
      <c r="F1093" s="5">
        <v>71.592003642987251</v>
      </c>
      <c r="G1093" s="9">
        <v>4</v>
      </c>
      <c r="H1093">
        <v>3</v>
      </c>
      <c r="I1093" s="6">
        <v>786.0802000000001</v>
      </c>
      <c r="J1093" t="s">
        <v>8316</v>
      </c>
      <c r="K1093" t="s">
        <v>8345</v>
      </c>
    </row>
    <row r="1094" spans="1:11" hidden="1" x14ac:dyDescent="0.2">
      <c r="A1094">
        <v>1216</v>
      </c>
      <c r="B1094">
        <v>1</v>
      </c>
      <c r="C1094">
        <v>14000</v>
      </c>
      <c r="D1094" s="17">
        <v>32.344016203703703</v>
      </c>
      <c r="E1094">
        <v>222</v>
      </c>
      <c r="F1094" s="5">
        <v>91.882882882882882</v>
      </c>
      <c r="G1094" s="9">
        <v>8</v>
      </c>
      <c r="H1094">
        <v>1</v>
      </c>
      <c r="I1094" s="6">
        <v>145.70000000000002</v>
      </c>
      <c r="J1094" t="s">
        <v>8316</v>
      </c>
      <c r="K1094" t="s">
        <v>8345</v>
      </c>
    </row>
    <row r="1095" spans="1:11" hidden="1" x14ac:dyDescent="0.2">
      <c r="A1095">
        <v>1217</v>
      </c>
      <c r="B1095">
        <v>1</v>
      </c>
      <c r="C1095">
        <v>26500</v>
      </c>
      <c r="D1095" s="17">
        <v>30</v>
      </c>
      <c r="E1095">
        <v>183</v>
      </c>
      <c r="F1095" s="5">
        <v>148.57377049180329</v>
      </c>
      <c r="G1095" s="9">
        <v>6</v>
      </c>
      <c r="H1095">
        <v>2</v>
      </c>
      <c r="I1095" s="6">
        <v>102.60000000000001</v>
      </c>
      <c r="J1095" t="s">
        <v>8316</v>
      </c>
      <c r="K1095" t="s">
        <v>8345</v>
      </c>
    </row>
    <row r="1096" spans="1:11" hidden="1" x14ac:dyDescent="0.2">
      <c r="A1096">
        <v>1218</v>
      </c>
      <c r="B1096">
        <v>1</v>
      </c>
      <c r="C1096">
        <v>9000</v>
      </c>
      <c r="D1096" s="17">
        <v>30.462962962962962</v>
      </c>
      <c r="E1096">
        <v>89</v>
      </c>
      <c r="F1096" s="5">
        <v>174.2134831460674</v>
      </c>
      <c r="G1096" s="9">
        <v>10</v>
      </c>
      <c r="H1096">
        <v>4</v>
      </c>
      <c r="I1096" s="6">
        <v>172.27777777777777</v>
      </c>
      <c r="J1096" t="s">
        <v>8316</v>
      </c>
      <c r="K1096" t="s">
        <v>8345</v>
      </c>
    </row>
    <row r="1097" spans="1:11" hidden="1" x14ac:dyDescent="0.2">
      <c r="A1097">
        <v>1219</v>
      </c>
      <c r="B1097">
        <v>1</v>
      </c>
      <c r="C1097">
        <v>16350</v>
      </c>
      <c r="D1097" s="17">
        <v>30</v>
      </c>
      <c r="E1097">
        <v>253</v>
      </c>
      <c r="F1097" s="5">
        <v>102.86166007905139</v>
      </c>
      <c r="G1097" s="9">
        <v>9</v>
      </c>
      <c r="H1097">
        <v>2</v>
      </c>
      <c r="I1097" s="6">
        <v>159.16819571865443</v>
      </c>
      <c r="J1097" t="s">
        <v>8316</v>
      </c>
      <c r="K1097" t="s">
        <v>8345</v>
      </c>
    </row>
    <row r="1098" spans="1:11" hidden="1" x14ac:dyDescent="0.2">
      <c r="A1098">
        <v>1220</v>
      </c>
      <c r="B1098">
        <v>1</v>
      </c>
      <c r="C1098">
        <v>15000</v>
      </c>
      <c r="D1098" s="17">
        <v>30</v>
      </c>
      <c r="E1098">
        <v>140</v>
      </c>
      <c r="F1098" s="5">
        <v>111.17857142857143</v>
      </c>
      <c r="G1098" s="9">
        <v>7</v>
      </c>
      <c r="H1098">
        <v>7</v>
      </c>
      <c r="I1098" s="6">
        <v>103.76666666666668</v>
      </c>
      <c r="J1098" t="s">
        <v>8316</v>
      </c>
      <c r="K1098" t="s">
        <v>8345</v>
      </c>
    </row>
    <row r="1099" spans="1:11" hidden="1" x14ac:dyDescent="0.2">
      <c r="A1099">
        <v>1221</v>
      </c>
      <c r="B1099">
        <v>1</v>
      </c>
      <c r="C1099">
        <v>2200</v>
      </c>
      <c r="D1099" s="17">
        <v>27.524444444444441</v>
      </c>
      <c r="E1099">
        <v>103</v>
      </c>
      <c r="F1099" s="5">
        <v>23.796213592233013</v>
      </c>
      <c r="G1099" s="9">
        <v>11</v>
      </c>
      <c r="H1099">
        <v>7</v>
      </c>
      <c r="I1099" s="6">
        <v>111.40954545454547</v>
      </c>
      <c r="J1099" t="s">
        <v>8316</v>
      </c>
      <c r="K1099" t="s">
        <v>8345</v>
      </c>
    </row>
    <row r="1100" spans="1:11" hidden="1" x14ac:dyDescent="0.2">
      <c r="A1100">
        <v>1222</v>
      </c>
      <c r="B1100">
        <v>1</v>
      </c>
      <c r="C1100">
        <v>4000</v>
      </c>
      <c r="D1100" s="17">
        <v>30.446215277777782</v>
      </c>
      <c r="E1100">
        <v>138</v>
      </c>
      <c r="F1100" s="5">
        <v>81.268115942028984</v>
      </c>
      <c r="G1100" s="9">
        <v>3</v>
      </c>
      <c r="H1100">
        <v>2</v>
      </c>
      <c r="I1100" s="6">
        <v>280.375</v>
      </c>
      <c r="J1100" t="s">
        <v>8316</v>
      </c>
      <c r="K1100" t="s">
        <v>8345</v>
      </c>
    </row>
    <row r="1101" spans="1:11" hidden="1" x14ac:dyDescent="0.2">
      <c r="A1101">
        <v>1223</v>
      </c>
      <c r="B1101">
        <v>1</v>
      </c>
      <c r="C1101">
        <v>19800</v>
      </c>
      <c r="D1101" s="17">
        <v>30.041666666666668</v>
      </c>
      <c r="E1101">
        <v>191</v>
      </c>
      <c r="F1101" s="5">
        <v>116.21465968586388</v>
      </c>
      <c r="G1101" s="9">
        <v>10</v>
      </c>
      <c r="H1101">
        <v>1</v>
      </c>
      <c r="I1101" s="6">
        <v>112.10606060606061</v>
      </c>
      <c r="J1101" t="s">
        <v>8316</v>
      </c>
      <c r="K1101" t="s">
        <v>8345</v>
      </c>
    </row>
    <row r="1102" spans="1:11" x14ac:dyDescent="0.2">
      <c r="A1102">
        <v>1244</v>
      </c>
      <c r="B1102">
        <v>1</v>
      </c>
      <c r="C1102">
        <v>2000</v>
      </c>
      <c r="D1102" s="17">
        <v>31.049502314814816</v>
      </c>
      <c r="E1102">
        <v>45</v>
      </c>
      <c r="F1102" s="5">
        <v>46.133333333333333</v>
      </c>
      <c r="G1102" s="9">
        <v>3</v>
      </c>
      <c r="H1102">
        <v>5</v>
      </c>
      <c r="I1102" s="6">
        <v>103.8</v>
      </c>
      <c r="J1102" t="s">
        <v>8315</v>
      </c>
      <c r="K1102" t="s">
        <v>8351</v>
      </c>
    </row>
    <row r="1103" spans="1:11" x14ac:dyDescent="0.2">
      <c r="A1103">
        <v>1245</v>
      </c>
      <c r="B1103">
        <v>1</v>
      </c>
      <c r="C1103">
        <v>2000</v>
      </c>
      <c r="D1103" s="17">
        <v>30</v>
      </c>
      <c r="E1103">
        <v>17</v>
      </c>
      <c r="F1103" s="5">
        <v>141.47058823529412</v>
      </c>
      <c r="G1103" s="9">
        <v>5</v>
      </c>
      <c r="H1103">
        <v>4</v>
      </c>
      <c r="I1103" s="6">
        <v>120.24999999999999</v>
      </c>
      <c r="J1103" t="s">
        <v>8315</v>
      </c>
      <c r="K1103" t="s">
        <v>8351</v>
      </c>
    </row>
    <row r="1104" spans="1:11" x14ac:dyDescent="0.2">
      <c r="A1104">
        <v>1246</v>
      </c>
      <c r="B1104">
        <v>1</v>
      </c>
      <c r="C1104">
        <v>2000</v>
      </c>
      <c r="D1104" s="17">
        <v>45.041666666666664</v>
      </c>
      <c r="E1104">
        <v>31</v>
      </c>
      <c r="F1104" s="5">
        <v>75.483870967741936</v>
      </c>
      <c r="G1104" s="9">
        <v>10</v>
      </c>
      <c r="H1104">
        <v>5</v>
      </c>
      <c r="I1104" s="6">
        <v>117</v>
      </c>
      <c r="J1104" t="s">
        <v>8315</v>
      </c>
      <c r="K1104" t="s">
        <v>8351</v>
      </c>
    </row>
    <row r="1105" spans="1:11" x14ac:dyDescent="0.2">
      <c r="A1105">
        <v>1247</v>
      </c>
      <c r="B1105">
        <v>1</v>
      </c>
      <c r="C1105">
        <v>3500</v>
      </c>
      <c r="D1105" s="17">
        <v>30</v>
      </c>
      <c r="E1105">
        <v>50</v>
      </c>
      <c r="F1105" s="5">
        <v>85.5</v>
      </c>
      <c r="G1105" s="9">
        <v>4</v>
      </c>
      <c r="H1105">
        <v>5</v>
      </c>
      <c r="I1105" s="6">
        <v>122.14285714285715</v>
      </c>
      <c r="J1105" t="s">
        <v>8315</v>
      </c>
      <c r="K1105" t="s">
        <v>8351</v>
      </c>
    </row>
    <row r="1106" spans="1:11" x14ac:dyDescent="0.2">
      <c r="A1106">
        <v>1248</v>
      </c>
      <c r="B1106">
        <v>1</v>
      </c>
      <c r="C1106">
        <v>2500</v>
      </c>
      <c r="D1106" s="17">
        <v>35.634108796296296</v>
      </c>
      <c r="E1106">
        <v>59</v>
      </c>
      <c r="F1106" s="5">
        <v>64.254237288135599</v>
      </c>
      <c r="G1106" s="9">
        <v>5</v>
      </c>
      <c r="H1106">
        <v>4</v>
      </c>
      <c r="I1106" s="6">
        <v>151.63999999999999</v>
      </c>
      <c r="J1106" t="s">
        <v>8315</v>
      </c>
      <c r="K1106" t="s">
        <v>8351</v>
      </c>
    </row>
    <row r="1107" spans="1:11" x14ac:dyDescent="0.2">
      <c r="A1107">
        <v>1249</v>
      </c>
      <c r="B1107">
        <v>1</v>
      </c>
      <c r="C1107">
        <v>5000</v>
      </c>
      <c r="D1107" s="17">
        <v>30</v>
      </c>
      <c r="E1107">
        <v>81</v>
      </c>
      <c r="F1107" s="5">
        <v>64.46913580246914</v>
      </c>
      <c r="G1107" s="9">
        <v>6</v>
      </c>
      <c r="H1107">
        <v>4</v>
      </c>
      <c r="I1107" s="6">
        <v>104.44</v>
      </c>
      <c r="J1107" t="s">
        <v>8315</v>
      </c>
      <c r="K1107" t="s">
        <v>8351</v>
      </c>
    </row>
    <row r="1108" spans="1:11" x14ac:dyDescent="0.2">
      <c r="A1108">
        <v>1250</v>
      </c>
      <c r="B1108">
        <v>1</v>
      </c>
      <c r="C1108">
        <v>30000</v>
      </c>
      <c r="D1108" s="17">
        <v>45</v>
      </c>
      <c r="E1108">
        <v>508</v>
      </c>
      <c r="F1108" s="5">
        <v>118.2007874015748</v>
      </c>
      <c r="G1108" s="9">
        <v>7</v>
      </c>
      <c r="H1108">
        <v>3</v>
      </c>
      <c r="I1108" s="6">
        <v>200.15333333333331</v>
      </c>
      <c r="J1108" t="s">
        <v>8315</v>
      </c>
      <c r="K1108" t="s">
        <v>8351</v>
      </c>
    </row>
    <row r="1109" spans="1:11" x14ac:dyDescent="0.2">
      <c r="A1109">
        <v>1251</v>
      </c>
      <c r="B1109">
        <v>1</v>
      </c>
      <c r="C1109">
        <v>6000</v>
      </c>
      <c r="D1109" s="17">
        <v>60</v>
      </c>
      <c r="E1109">
        <v>74</v>
      </c>
      <c r="F1109" s="5">
        <v>82.540540540540547</v>
      </c>
      <c r="G1109" s="9">
        <v>7</v>
      </c>
      <c r="H1109">
        <v>3</v>
      </c>
      <c r="I1109" s="6">
        <v>101.8</v>
      </c>
      <c r="J1109" t="s">
        <v>8315</v>
      </c>
      <c r="K1109" t="s">
        <v>8351</v>
      </c>
    </row>
    <row r="1110" spans="1:11" x14ac:dyDescent="0.2">
      <c r="A1110">
        <v>1252</v>
      </c>
      <c r="B1110">
        <v>1</v>
      </c>
      <c r="C1110">
        <v>3500</v>
      </c>
      <c r="D1110" s="17">
        <v>28</v>
      </c>
      <c r="E1110">
        <v>141</v>
      </c>
      <c r="F1110" s="5">
        <v>34.170212765957444</v>
      </c>
      <c r="G1110" s="9">
        <v>9</v>
      </c>
      <c r="H1110">
        <v>4</v>
      </c>
      <c r="I1110" s="6">
        <v>137.65714285714284</v>
      </c>
      <c r="J1110" t="s">
        <v>8315</v>
      </c>
      <c r="K1110" t="s">
        <v>8351</v>
      </c>
    </row>
    <row r="1111" spans="1:11" x14ac:dyDescent="0.2">
      <c r="A1111">
        <v>1253</v>
      </c>
      <c r="B1111">
        <v>1</v>
      </c>
      <c r="C1111">
        <v>10</v>
      </c>
      <c r="D1111" s="17">
        <v>30</v>
      </c>
      <c r="E1111">
        <v>711</v>
      </c>
      <c r="F1111" s="5">
        <v>42.73322081575246</v>
      </c>
      <c r="G1111" s="9">
        <v>8</v>
      </c>
      <c r="H1111">
        <v>1</v>
      </c>
      <c r="I1111" s="6">
        <v>303833.2</v>
      </c>
      <c r="J1111" t="s">
        <v>8315</v>
      </c>
      <c r="K1111" t="s">
        <v>8351</v>
      </c>
    </row>
    <row r="1112" spans="1:11" x14ac:dyDescent="0.2">
      <c r="A1112">
        <v>1254</v>
      </c>
      <c r="B1112">
        <v>1</v>
      </c>
      <c r="C1112">
        <v>6700</v>
      </c>
      <c r="D1112" s="17">
        <v>56.586273148148145</v>
      </c>
      <c r="E1112">
        <v>141</v>
      </c>
      <c r="F1112" s="5">
        <v>94.489361702127653</v>
      </c>
      <c r="G1112" s="9">
        <v>11</v>
      </c>
      <c r="H1112">
        <v>5</v>
      </c>
      <c r="I1112" s="6">
        <v>198.85074626865671</v>
      </c>
      <c r="J1112" t="s">
        <v>8315</v>
      </c>
      <c r="K1112" t="s">
        <v>8351</v>
      </c>
    </row>
    <row r="1113" spans="1:11" x14ac:dyDescent="0.2">
      <c r="A1113">
        <v>1255</v>
      </c>
      <c r="B1113">
        <v>1</v>
      </c>
      <c r="C1113">
        <v>3000</v>
      </c>
      <c r="D1113" s="17">
        <v>30.041666666666668</v>
      </c>
      <c r="E1113">
        <v>109</v>
      </c>
      <c r="F1113" s="5">
        <v>55.697247706422019</v>
      </c>
      <c r="G1113" s="9">
        <v>11</v>
      </c>
      <c r="H1113">
        <v>5</v>
      </c>
      <c r="I1113" s="6">
        <v>202.36666666666667</v>
      </c>
      <c r="J1113" t="s">
        <v>8315</v>
      </c>
      <c r="K1113" t="s">
        <v>8351</v>
      </c>
    </row>
    <row r="1114" spans="1:11" x14ac:dyDescent="0.2">
      <c r="A1114">
        <v>1256</v>
      </c>
      <c r="B1114">
        <v>1</v>
      </c>
      <c r="C1114">
        <v>30000</v>
      </c>
      <c r="D1114" s="17">
        <v>30</v>
      </c>
      <c r="E1114">
        <v>361</v>
      </c>
      <c r="F1114" s="5">
        <v>98.030831024930734</v>
      </c>
      <c r="G1114" s="9">
        <v>1</v>
      </c>
      <c r="H1114">
        <v>5</v>
      </c>
      <c r="I1114" s="6">
        <v>117.96376666666666</v>
      </c>
      <c r="J1114" t="s">
        <v>8315</v>
      </c>
      <c r="K1114" t="s">
        <v>8351</v>
      </c>
    </row>
    <row r="1115" spans="1:11" x14ac:dyDescent="0.2">
      <c r="A1115">
        <v>1257</v>
      </c>
      <c r="B1115">
        <v>1</v>
      </c>
      <c r="C1115">
        <v>5500</v>
      </c>
      <c r="D1115" s="17">
        <v>48.958333333333336</v>
      </c>
      <c r="E1115">
        <v>176</v>
      </c>
      <c r="F1115" s="5">
        <v>92.102272727272734</v>
      </c>
      <c r="G1115" s="9">
        <v>2</v>
      </c>
      <c r="H1115">
        <v>6</v>
      </c>
      <c r="I1115" s="6">
        <v>294.72727272727275</v>
      </c>
      <c r="J1115" t="s">
        <v>8315</v>
      </c>
      <c r="K1115" t="s">
        <v>8351</v>
      </c>
    </row>
    <row r="1116" spans="1:11" x14ac:dyDescent="0.2">
      <c r="A1116">
        <v>1258</v>
      </c>
      <c r="B1116">
        <v>1</v>
      </c>
      <c r="C1116">
        <v>12000</v>
      </c>
      <c r="D1116" s="17">
        <v>30</v>
      </c>
      <c r="E1116">
        <v>670</v>
      </c>
      <c r="F1116" s="5">
        <v>38.175462686567165</v>
      </c>
      <c r="G1116" s="9">
        <v>8</v>
      </c>
      <c r="H1116">
        <v>4</v>
      </c>
      <c r="I1116" s="6">
        <v>213.14633333333336</v>
      </c>
      <c r="J1116" t="s">
        <v>8315</v>
      </c>
      <c r="K1116" t="s">
        <v>8351</v>
      </c>
    </row>
    <row r="1117" spans="1:11" x14ac:dyDescent="0.2">
      <c r="A1117">
        <v>1259</v>
      </c>
      <c r="B1117">
        <v>1</v>
      </c>
      <c r="C1117">
        <v>2500</v>
      </c>
      <c r="D1117" s="17">
        <v>32.195324074074072</v>
      </c>
      <c r="E1117">
        <v>96</v>
      </c>
      <c r="F1117" s="5">
        <v>27.145833333333332</v>
      </c>
      <c r="G1117" s="9">
        <v>5</v>
      </c>
      <c r="H1117">
        <v>3</v>
      </c>
      <c r="I1117" s="6">
        <v>104.24</v>
      </c>
      <c r="J1117" t="s">
        <v>8315</v>
      </c>
      <c r="K1117" t="s">
        <v>8351</v>
      </c>
    </row>
    <row r="1118" spans="1:11" x14ac:dyDescent="0.2">
      <c r="A1118">
        <v>1260</v>
      </c>
      <c r="B1118">
        <v>1</v>
      </c>
      <c r="C1118">
        <v>3300</v>
      </c>
      <c r="D1118" s="17">
        <v>30</v>
      </c>
      <c r="E1118">
        <v>74</v>
      </c>
      <c r="F1118" s="5">
        <v>50.689189189189186</v>
      </c>
      <c r="G1118" s="9">
        <v>1</v>
      </c>
      <c r="H1118">
        <v>1</v>
      </c>
      <c r="I1118" s="6">
        <v>113.66666666666667</v>
      </c>
      <c r="J1118" t="s">
        <v>8315</v>
      </c>
      <c r="K1118" t="s">
        <v>8351</v>
      </c>
    </row>
    <row r="1119" spans="1:11" x14ac:dyDescent="0.2">
      <c r="A1119">
        <v>1261</v>
      </c>
      <c r="B1119">
        <v>1</v>
      </c>
      <c r="C1119">
        <v>2000</v>
      </c>
      <c r="D1119" s="17">
        <v>30</v>
      </c>
      <c r="E1119">
        <v>52</v>
      </c>
      <c r="F1119" s="5">
        <v>38.942307692307693</v>
      </c>
      <c r="G1119" s="9">
        <v>12</v>
      </c>
      <c r="H1119">
        <v>1</v>
      </c>
      <c r="I1119" s="6">
        <v>101.25</v>
      </c>
      <c r="J1119" t="s">
        <v>8315</v>
      </c>
      <c r="K1119" t="s">
        <v>8351</v>
      </c>
    </row>
    <row r="1120" spans="1:11" x14ac:dyDescent="0.2">
      <c r="A1120">
        <v>1262</v>
      </c>
      <c r="B1120">
        <v>1</v>
      </c>
      <c r="C1120">
        <v>6500</v>
      </c>
      <c r="D1120" s="17">
        <v>30</v>
      </c>
      <c r="E1120">
        <v>105</v>
      </c>
      <c r="F1120" s="5">
        <v>77.638095238095232</v>
      </c>
      <c r="G1120" s="9">
        <v>1</v>
      </c>
      <c r="H1120">
        <v>5</v>
      </c>
      <c r="I1120" s="6">
        <v>125.41538461538462</v>
      </c>
      <c r="J1120" t="s">
        <v>8315</v>
      </c>
      <c r="K1120" t="s">
        <v>8351</v>
      </c>
    </row>
    <row r="1121" spans="1:11" x14ac:dyDescent="0.2">
      <c r="A1121">
        <v>1263</v>
      </c>
      <c r="B1121">
        <v>1</v>
      </c>
      <c r="C1121">
        <v>1500</v>
      </c>
      <c r="D1121" s="17">
        <v>34.957523148148148</v>
      </c>
      <c r="E1121">
        <v>41</v>
      </c>
      <c r="F1121" s="5">
        <v>43.536585365853661</v>
      </c>
      <c r="G1121" s="9">
        <v>2</v>
      </c>
      <c r="H1121">
        <v>5</v>
      </c>
      <c r="I1121" s="6">
        <v>119</v>
      </c>
      <c r="J1121" t="s">
        <v>8315</v>
      </c>
      <c r="K1121" t="s">
        <v>8351</v>
      </c>
    </row>
    <row r="1122" spans="1:11" x14ac:dyDescent="0.2">
      <c r="A1122">
        <v>1264</v>
      </c>
      <c r="B1122">
        <v>1</v>
      </c>
      <c r="C1122">
        <v>650</v>
      </c>
      <c r="D1122" s="17">
        <v>29</v>
      </c>
      <c r="E1122">
        <v>34</v>
      </c>
      <c r="F1122" s="5">
        <v>31.823529411764707</v>
      </c>
      <c r="G1122" s="9">
        <v>9</v>
      </c>
      <c r="H1122">
        <v>1</v>
      </c>
      <c r="I1122" s="6">
        <v>166.46153846153845</v>
      </c>
      <c r="J1122" t="s">
        <v>8315</v>
      </c>
      <c r="K1122" t="s">
        <v>8351</v>
      </c>
    </row>
    <row r="1123" spans="1:11" x14ac:dyDescent="0.2">
      <c r="A1123">
        <v>1265</v>
      </c>
      <c r="B1123">
        <v>1</v>
      </c>
      <c r="C1123">
        <v>3500</v>
      </c>
      <c r="D1123" s="17">
        <v>47</v>
      </c>
      <c r="E1123">
        <v>66</v>
      </c>
      <c r="F1123" s="5">
        <v>63.184393939393942</v>
      </c>
      <c r="G1123" s="9">
        <v>10</v>
      </c>
      <c r="H1123">
        <v>4</v>
      </c>
      <c r="I1123" s="6">
        <v>119.14771428571429</v>
      </c>
      <c r="J1123" t="s">
        <v>8315</v>
      </c>
      <c r="K1123" t="s">
        <v>8351</v>
      </c>
    </row>
    <row r="1124" spans="1:11" x14ac:dyDescent="0.2">
      <c r="A1124">
        <v>1266</v>
      </c>
      <c r="B1124">
        <v>1</v>
      </c>
      <c r="C1124">
        <v>9500</v>
      </c>
      <c r="D1124" s="17">
        <v>30</v>
      </c>
      <c r="E1124">
        <v>50</v>
      </c>
      <c r="F1124" s="5">
        <v>190.9</v>
      </c>
      <c r="G1124" s="9">
        <v>12</v>
      </c>
      <c r="H1124">
        <v>4</v>
      </c>
      <c r="I1124" s="6">
        <v>100.47368421052632</v>
      </c>
      <c r="J1124" t="s">
        <v>8315</v>
      </c>
      <c r="K1124" t="s">
        <v>8351</v>
      </c>
    </row>
    <row r="1125" spans="1:11" x14ac:dyDescent="0.2">
      <c r="A1125">
        <v>1267</v>
      </c>
      <c r="B1125">
        <v>1</v>
      </c>
      <c r="C1125">
        <v>22000</v>
      </c>
      <c r="D1125" s="17">
        <v>30</v>
      </c>
      <c r="E1125">
        <v>159</v>
      </c>
      <c r="F1125" s="5">
        <v>140.85534591194968</v>
      </c>
      <c r="G1125" s="9">
        <v>6</v>
      </c>
      <c r="H1125">
        <v>1</v>
      </c>
      <c r="I1125" s="6">
        <v>101.8</v>
      </c>
      <c r="J1125" t="s">
        <v>8315</v>
      </c>
      <c r="K1125" t="s">
        <v>8351</v>
      </c>
    </row>
    <row r="1126" spans="1:11" x14ac:dyDescent="0.2">
      <c r="A1126">
        <v>1268</v>
      </c>
      <c r="B1126">
        <v>1</v>
      </c>
      <c r="C1126">
        <v>12000</v>
      </c>
      <c r="D1126" s="17">
        <v>30</v>
      </c>
      <c r="E1126">
        <v>182</v>
      </c>
      <c r="F1126" s="5">
        <v>76.92307692307692</v>
      </c>
      <c r="G1126" s="9">
        <v>8</v>
      </c>
      <c r="H1126">
        <v>3</v>
      </c>
      <c r="I1126" s="6">
        <v>116.66666666666667</v>
      </c>
      <c r="J1126" t="s">
        <v>8315</v>
      </c>
      <c r="K1126" t="s">
        <v>8351</v>
      </c>
    </row>
    <row r="1127" spans="1:11" x14ac:dyDescent="0.2">
      <c r="A1127">
        <v>1269</v>
      </c>
      <c r="B1127">
        <v>1</v>
      </c>
      <c r="C1127">
        <v>18800</v>
      </c>
      <c r="D1127" s="17">
        <v>30.176944444444445</v>
      </c>
      <c r="E1127">
        <v>206</v>
      </c>
      <c r="F1127" s="5">
        <v>99.15533980582525</v>
      </c>
      <c r="G1127" s="9">
        <v>3</v>
      </c>
      <c r="H1127">
        <v>3</v>
      </c>
      <c r="I1127" s="6">
        <v>108.64893617021276</v>
      </c>
      <c r="J1127" t="s">
        <v>8315</v>
      </c>
      <c r="K1127" t="s">
        <v>8351</v>
      </c>
    </row>
    <row r="1128" spans="1:11" x14ac:dyDescent="0.2">
      <c r="A1128">
        <v>1270</v>
      </c>
      <c r="B1128">
        <v>1</v>
      </c>
      <c r="C1128">
        <v>10000</v>
      </c>
      <c r="D1128" s="17">
        <v>59.958333333333336</v>
      </c>
      <c r="E1128">
        <v>169</v>
      </c>
      <c r="F1128" s="5">
        <v>67.881656804733723</v>
      </c>
      <c r="G1128" s="9">
        <v>1</v>
      </c>
      <c r="H1128">
        <v>3</v>
      </c>
      <c r="I1128" s="6">
        <v>114.72</v>
      </c>
      <c r="J1128" t="s">
        <v>8315</v>
      </c>
      <c r="K1128" t="s">
        <v>8351</v>
      </c>
    </row>
    <row r="1129" spans="1:11" x14ac:dyDescent="0.2">
      <c r="A1129">
        <v>1271</v>
      </c>
      <c r="B1129">
        <v>1</v>
      </c>
      <c r="C1129">
        <v>7500</v>
      </c>
      <c r="D1129" s="17">
        <v>30.041666666666668</v>
      </c>
      <c r="E1129">
        <v>31</v>
      </c>
      <c r="F1129" s="5">
        <v>246.29032258064515</v>
      </c>
      <c r="G1129" s="9">
        <v>10</v>
      </c>
      <c r="H1129">
        <v>1</v>
      </c>
      <c r="I1129" s="6">
        <v>101.8</v>
      </c>
      <c r="J1129" t="s">
        <v>8315</v>
      </c>
      <c r="K1129" t="s">
        <v>8351</v>
      </c>
    </row>
    <row r="1130" spans="1:11" x14ac:dyDescent="0.2">
      <c r="A1130">
        <v>1272</v>
      </c>
      <c r="B1130">
        <v>1</v>
      </c>
      <c r="C1130">
        <v>5000</v>
      </c>
      <c r="D1130" s="17">
        <v>69.421539351851848</v>
      </c>
      <c r="E1130">
        <v>28</v>
      </c>
      <c r="F1130" s="5">
        <v>189.28571428571428</v>
      </c>
      <c r="G1130" s="9">
        <v>4</v>
      </c>
      <c r="H1130">
        <v>2</v>
      </c>
      <c r="I1130" s="6">
        <v>106</v>
      </c>
      <c r="J1130" t="s">
        <v>8315</v>
      </c>
      <c r="K1130" t="s">
        <v>8351</v>
      </c>
    </row>
    <row r="1131" spans="1:11" x14ac:dyDescent="0.2">
      <c r="A1131">
        <v>1273</v>
      </c>
      <c r="B1131">
        <v>1</v>
      </c>
      <c r="C1131">
        <v>4000</v>
      </c>
      <c r="D1131" s="17">
        <v>30</v>
      </c>
      <c r="E1131">
        <v>54</v>
      </c>
      <c r="F1131" s="5">
        <v>76.666666666666671</v>
      </c>
      <c r="G1131" s="9">
        <v>8</v>
      </c>
      <c r="H1131">
        <v>5</v>
      </c>
      <c r="I1131" s="6">
        <v>103.49999999999999</v>
      </c>
      <c r="J1131" t="s">
        <v>8315</v>
      </c>
      <c r="K1131" t="s">
        <v>8351</v>
      </c>
    </row>
    <row r="1132" spans="1:11" x14ac:dyDescent="0.2">
      <c r="A1132">
        <v>1274</v>
      </c>
      <c r="B1132">
        <v>1</v>
      </c>
      <c r="C1132">
        <v>25000</v>
      </c>
      <c r="D1132" s="17">
        <v>35</v>
      </c>
      <c r="E1132">
        <v>467</v>
      </c>
      <c r="F1132" s="5">
        <v>82.963254817987149</v>
      </c>
      <c r="G1132" s="9">
        <v>7</v>
      </c>
      <c r="H1132">
        <v>4</v>
      </c>
      <c r="I1132" s="6">
        <v>154.97535999999999</v>
      </c>
      <c r="J1132" t="s">
        <v>8315</v>
      </c>
      <c r="K1132" t="s">
        <v>8351</v>
      </c>
    </row>
    <row r="1133" spans="1:11" x14ac:dyDescent="0.2">
      <c r="A1133">
        <v>1275</v>
      </c>
      <c r="B1133">
        <v>1</v>
      </c>
      <c r="C1133">
        <v>15000</v>
      </c>
      <c r="D1133" s="17">
        <v>35</v>
      </c>
      <c r="E1133">
        <v>389</v>
      </c>
      <c r="F1133" s="5">
        <v>62.522107969151669</v>
      </c>
      <c r="G1133" s="9">
        <v>7</v>
      </c>
      <c r="H1133">
        <v>3</v>
      </c>
      <c r="I1133" s="6">
        <v>162.14066666666668</v>
      </c>
      <c r="J1133" t="s">
        <v>8315</v>
      </c>
      <c r="K1133" t="s">
        <v>8351</v>
      </c>
    </row>
    <row r="1134" spans="1:11" x14ac:dyDescent="0.2">
      <c r="A1134">
        <v>1276</v>
      </c>
      <c r="B1134">
        <v>1</v>
      </c>
      <c r="C1134">
        <v>3000</v>
      </c>
      <c r="D1134" s="17">
        <v>49.462418981481477</v>
      </c>
      <c r="E1134">
        <v>68</v>
      </c>
      <c r="F1134" s="5">
        <v>46.06808823529412</v>
      </c>
      <c r="G1134" s="9">
        <v>7</v>
      </c>
      <c r="H1134">
        <v>1</v>
      </c>
      <c r="I1134" s="6">
        <v>104.42100000000001</v>
      </c>
      <c r="J1134" t="s">
        <v>8315</v>
      </c>
      <c r="K1134" t="s">
        <v>8351</v>
      </c>
    </row>
    <row r="1135" spans="1:11" x14ac:dyDescent="0.2">
      <c r="A1135">
        <v>1277</v>
      </c>
      <c r="B1135">
        <v>1</v>
      </c>
      <c r="C1135">
        <v>15000</v>
      </c>
      <c r="D1135" s="17">
        <v>35</v>
      </c>
      <c r="E1135">
        <v>413</v>
      </c>
      <c r="F1135" s="5">
        <v>38.543946731234868</v>
      </c>
      <c r="G1135" s="9">
        <v>7</v>
      </c>
      <c r="H1135">
        <v>2</v>
      </c>
      <c r="I1135" s="6">
        <v>106.12433333333333</v>
      </c>
      <c r="J1135" t="s">
        <v>8315</v>
      </c>
      <c r="K1135" t="s">
        <v>8351</v>
      </c>
    </row>
    <row r="1136" spans="1:11" x14ac:dyDescent="0.2">
      <c r="A1136">
        <v>1278</v>
      </c>
      <c r="B1136">
        <v>1</v>
      </c>
      <c r="C1136">
        <v>6500</v>
      </c>
      <c r="D1136" s="17">
        <v>28.528171296296296</v>
      </c>
      <c r="E1136">
        <v>190</v>
      </c>
      <c r="F1136" s="5">
        <v>53.005263157894738</v>
      </c>
      <c r="G1136" s="9">
        <v>5</v>
      </c>
      <c r="H1136">
        <v>2</v>
      </c>
      <c r="I1136" s="6">
        <v>154.93846153846152</v>
      </c>
      <c r="J1136" t="s">
        <v>8315</v>
      </c>
      <c r="K1136" t="s">
        <v>8351</v>
      </c>
    </row>
    <row r="1137" spans="1:11" x14ac:dyDescent="0.2">
      <c r="A1137">
        <v>1279</v>
      </c>
      <c r="B1137">
        <v>1</v>
      </c>
      <c r="C1137">
        <v>12516</v>
      </c>
      <c r="D1137" s="17">
        <v>39.958333333333336</v>
      </c>
      <c r="E1137">
        <v>189</v>
      </c>
      <c r="F1137" s="5">
        <v>73.355396825396824</v>
      </c>
      <c r="G1137" s="9">
        <v>2</v>
      </c>
      <c r="H1137">
        <v>2</v>
      </c>
      <c r="I1137" s="6">
        <v>110.77157238734421</v>
      </c>
      <c r="J1137" t="s">
        <v>8315</v>
      </c>
      <c r="K1137" t="s">
        <v>8351</v>
      </c>
    </row>
    <row r="1138" spans="1:11" x14ac:dyDescent="0.2">
      <c r="A1138">
        <v>1280</v>
      </c>
      <c r="B1138">
        <v>1</v>
      </c>
      <c r="C1138">
        <v>15000</v>
      </c>
      <c r="D1138" s="17">
        <v>90</v>
      </c>
      <c r="E1138">
        <v>130</v>
      </c>
      <c r="F1138" s="5">
        <v>127.97523076923076</v>
      </c>
      <c r="G1138" s="9">
        <v>12</v>
      </c>
      <c r="H1138">
        <v>3</v>
      </c>
      <c r="I1138" s="6">
        <v>110.91186666666665</v>
      </c>
      <c r="J1138" t="s">
        <v>8315</v>
      </c>
      <c r="K1138" t="s">
        <v>8351</v>
      </c>
    </row>
    <row r="1139" spans="1:11" x14ac:dyDescent="0.2">
      <c r="A1139">
        <v>1281</v>
      </c>
      <c r="B1139">
        <v>1</v>
      </c>
      <c r="C1139">
        <v>7000</v>
      </c>
      <c r="D1139" s="17">
        <v>20</v>
      </c>
      <c r="E1139">
        <v>74</v>
      </c>
      <c r="F1139" s="5">
        <v>104.72972972972973</v>
      </c>
      <c r="G1139" s="9">
        <v>7</v>
      </c>
      <c r="H1139">
        <v>1</v>
      </c>
      <c r="I1139" s="6">
        <v>110.71428571428572</v>
      </c>
      <c r="J1139" t="s">
        <v>8315</v>
      </c>
      <c r="K1139" t="s">
        <v>8351</v>
      </c>
    </row>
    <row r="1140" spans="1:11" x14ac:dyDescent="0.2">
      <c r="A1140">
        <v>1282</v>
      </c>
      <c r="B1140">
        <v>1</v>
      </c>
      <c r="C1140">
        <v>15000</v>
      </c>
      <c r="D1140" s="17">
        <v>30.732465277777777</v>
      </c>
      <c r="E1140">
        <v>274</v>
      </c>
      <c r="F1140" s="5">
        <v>67.671532846715323</v>
      </c>
      <c r="G1140" s="9">
        <v>11</v>
      </c>
      <c r="H1140">
        <v>5</v>
      </c>
      <c r="I1140" s="6">
        <v>123.61333333333333</v>
      </c>
      <c r="J1140" t="s">
        <v>8315</v>
      </c>
      <c r="K1140" t="s">
        <v>8351</v>
      </c>
    </row>
    <row r="1141" spans="1:11" x14ac:dyDescent="0.2">
      <c r="A1141">
        <v>1283</v>
      </c>
      <c r="B1141">
        <v>1</v>
      </c>
      <c r="C1141">
        <v>1000</v>
      </c>
      <c r="D1141" s="17">
        <v>23.449201388888891</v>
      </c>
      <c r="E1141">
        <v>22</v>
      </c>
      <c r="F1141" s="5">
        <v>95.931818181818187</v>
      </c>
      <c r="G1141" s="9">
        <v>2</v>
      </c>
      <c r="H1141">
        <v>5</v>
      </c>
      <c r="I1141" s="6">
        <v>211.05</v>
      </c>
      <c r="J1141" t="s">
        <v>8315</v>
      </c>
      <c r="K1141" t="s">
        <v>8351</v>
      </c>
    </row>
    <row r="1142" spans="1:11" x14ac:dyDescent="0.2">
      <c r="A1142">
        <v>1284</v>
      </c>
      <c r="B1142">
        <v>1</v>
      </c>
      <c r="C1142">
        <v>2000</v>
      </c>
      <c r="D1142" s="17">
        <v>23.472893518518518</v>
      </c>
      <c r="E1142">
        <v>31</v>
      </c>
      <c r="F1142" s="5">
        <v>65.161290322580641</v>
      </c>
      <c r="G1142" s="9">
        <v>12</v>
      </c>
      <c r="H1142">
        <v>3</v>
      </c>
      <c r="I1142" s="6">
        <v>101</v>
      </c>
      <c r="J1142" t="s">
        <v>8319</v>
      </c>
      <c r="K1142" t="s">
        <v>8347</v>
      </c>
    </row>
    <row r="1143" spans="1:11" x14ac:dyDescent="0.2">
      <c r="A1143">
        <v>1285</v>
      </c>
      <c r="B1143">
        <v>1</v>
      </c>
      <c r="C1143">
        <v>2000</v>
      </c>
      <c r="D1143" s="17">
        <v>15</v>
      </c>
      <c r="E1143">
        <v>63</v>
      </c>
      <c r="F1143" s="5">
        <v>32.269841269841272</v>
      </c>
      <c r="G1143" s="9">
        <v>6</v>
      </c>
      <c r="H1143">
        <v>5</v>
      </c>
      <c r="I1143" s="6">
        <v>101.64999999999999</v>
      </c>
      <c r="J1143" t="s">
        <v>8319</v>
      </c>
      <c r="K1143" t="s">
        <v>8347</v>
      </c>
    </row>
    <row r="1144" spans="1:11" x14ac:dyDescent="0.2">
      <c r="A1144">
        <v>1286</v>
      </c>
      <c r="B1144">
        <v>1</v>
      </c>
      <c r="C1144">
        <v>1500</v>
      </c>
      <c r="D1144" s="17">
        <v>13.198761574074075</v>
      </c>
      <c r="E1144">
        <v>20</v>
      </c>
      <c r="F1144" s="5">
        <v>81.25</v>
      </c>
      <c r="G1144" s="9">
        <v>2</v>
      </c>
      <c r="H1144">
        <v>3</v>
      </c>
      <c r="I1144" s="6">
        <v>108.33333333333333</v>
      </c>
      <c r="J1144" t="s">
        <v>8319</v>
      </c>
      <c r="K1144" t="s">
        <v>8347</v>
      </c>
    </row>
    <row r="1145" spans="1:11" x14ac:dyDescent="0.2">
      <c r="A1145">
        <v>1287</v>
      </c>
      <c r="B1145">
        <v>1</v>
      </c>
      <c r="C1145">
        <v>250</v>
      </c>
      <c r="D1145" s="17">
        <v>60</v>
      </c>
      <c r="E1145">
        <v>25</v>
      </c>
      <c r="F1145" s="5">
        <v>24.2</v>
      </c>
      <c r="G1145" s="9">
        <v>4</v>
      </c>
      <c r="H1145">
        <v>1</v>
      </c>
      <c r="I1145" s="6">
        <v>242</v>
      </c>
      <c r="J1145" t="s">
        <v>8319</v>
      </c>
      <c r="K1145" t="s">
        <v>8347</v>
      </c>
    </row>
    <row r="1146" spans="1:11" x14ac:dyDescent="0.2">
      <c r="A1146">
        <v>1288</v>
      </c>
      <c r="B1146">
        <v>1</v>
      </c>
      <c r="C1146">
        <v>4000</v>
      </c>
      <c r="D1146" s="17">
        <v>31.012002314814811</v>
      </c>
      <c r="E1146">
        <v>61</v>
      </c>
      <c r="F1146" s="5">
        <v>65.868852459016395</v>
      </c>
      <c r="G1146" s="9">
        <v>7</v>
      </c>
      <c r="H1146">
        <v>6</v>
      </c>
      <c r="I1146" s="6">
        <v>100.44999999999999</v>
      </c>
      <c r="J1146" t="s">
        <v>8319</v>
      </c>
      <c r="K1146" t="s">
        <v>8347</v>
      </c>
    </row>
    <row r="1147" spans="1:11" x14ac:dyDescent="0.2">
      <c r="A1147">
        <v>1289</v>
      </c>
      <c r="B1147">
        <v>1</v>
      </c>
      <c r="C1147">
        <v>1500</v>
      </c>
      <c r="D1147" s="17">
        <v>30</v>
      </c>
      <c r="E1147">
        <v>52</v>
      </c>
      <c r="F1147" s="5">
        <v>36.07692307692308</v>
      </c>
      <c r="G1147" s="9">
        <v>12</v>
      </c>
      <c r="H1147">
        <v>7</v>
      </c>
      <c r="I1147" s="6">
        <v>125.06666666666666</v>
      </c>
      <c r="J1147" t="s">
        <v>8319</v>
      </c>
      <c r="K1147" t="s">
        <v>8347</v>
      </c>
    </row>
    <row r="1148" spans="1:11" x14ac:dyDescent="0.2">
      <c r="A1148">
        <v>1290</v>
      </c>
      <c r="B1148">
        <v>1</v>
      </c>
      <c r="C1148">
        <v>3500</v>
      </c>
      <c r="D1148" s="17">
        <v>30.676030092592587</v>
      </c>
      <c r="E1148">
        <v>86</v>
      </c>
      <c r="F1148" s="5">
        <v>44.186046511627907</v>
      </c>
      <c r="G1148" s="9">
        <v>3</v>
      </c>
      <c r="H1148">
        <v>1</v>
      </c>
      <c r="I1148" s="6">
        <v>108.57142857142857</v>
      </c>
      <c r="J1148" t="s">
        <v>8319</v>
      </c>
      <c r="K1148" t="s">
        <v>8347</v>
      </c>
    </row>
    <row r="1149" spans="1:11" x14ac:dyDescent="0.2">
      <c r="A1149">
        <v>1291</v>
      </c>
      <c r="B1149">
        <v>1</v>
      </c>
      <c r="C1149">
        <v>3000</v>
      </c>
      <c r="D1149" s="17">
        <v>36.638993055555552</v>
      </c>
      <c r="E1149">
        <v>42</v>
      </c>
      <c r="F1149" s="5">
        <v>104.07142857142857</v>
      </c>
      <c r="G1149" s="9">
        <v>3</v>
      </c>
      <c r="H1149">
        <v>7</v>
      </c>
      <c r="I1149" s="6">
        <v>145.70000000000002</v>
      </c>
      <c r="J1149" t="s">
        <v>8319</v>
      </c>
      <c r="K1149" t="s">
        <v>8347</v>
      </c>
    </row>
    <row r="1150" spans="1:11" x14ac:dyDescent="0.2">
      <c r="A1150">
        <v>1292</v>
      </c>
      <c r="B1150">
        <v>1</v>
      </c>
      <c r="C1150">
        <v>1700</v>
      </c>
      <c r="D1150" s="17">
        <v>27.193425925925926</v>
      </c>
      <c r="E1150">
        <v>52</v>
      </c>
      <c r="F1150" s="5">
        <v>35.96153846153846</v>
      </c>
      <c r="G1150" s="9">
        <v>9</v>
      </c>
      <c r="H1150">
        <v>3</v>
      </c>
      <c r="I1150" s="6">
        <v>110.00000000000001</v>
      </c>
      <c r="J1150" t="s">
        <v>8319</v>
      </c>
      <c r="K1150" t="s">
        <v>8347</v>
      </c>
    </row>
    <row r="1151" spans="1:11" x14ac:dyDescent="0.2">
      <c r="A1151">
        <v>1293</v>
      </c>
      <c r="B1151">
        <v>1</v>
      </c>
      <c r="C1151">
        <v>15000</v>
      </c>
      <c r="D1151" s="17">
        <v>30.041666666666668</v>
      </c>
      <c r="E1151">
        <v>120</v>
      </c>
      <c r="F1151" s="5">
        <v>127.79166666666667</v>
      </c>
      <c r="G1151" s="9">
        <v>10</v>
      </c>
      <c r="H1151">
        <v>4</v>
      </c>
      <c r="I1151" s="6">
        <v>102.23333333333333</v>
      </c>
      <c r="J1151" t="s">
        <v>8319</v>
      </c>
      <c r="K1151" t="s">
        <v>8347</v>
      </c>
    </row>
    <row r="1152" spans="1:11" x14ac:dyDescent="0.2">
      <c r="A1152">
        <v>1294</v>
      </c>
      <c r="B1152">
        <v>1</v>
      </c>
      <c r="C1152">
        <v>500</v>
      </c>
      <c r="D1152" s="17">
        <v>18.004664351851854</v>
      </c>
      <c r="E1152">
        <v>22</v>
      </c>
      <c r="F1152" s="5">
        <v>27.727272727272727</v>
      </c>
      <c r="G1152" s="9">
        <v>10</v>
      </c>
      <c r="H1152">
        <v>4</v>
      </c>
      <c r="I1152" s="6">
        <v>122</v>
      </c>
      <c r="J1152" t="s">
        <v>8319</v>
      </c>
      <c r="K1152" t="s">
        <v>8347</v>
      </c>
    </row>
    <row r="1153" spans="1:11" x14ac:dyDescent="0.2">
      <c r="A1153">
        <v>1295</v>
      </c>
      <c r="B1153">
        <v>1</v>
      </c>
      <c r="C1153">
        <v>2500</v>
      </c>
      <c r="D1153" s="17">
        <v>30.135451388888892</v>
      </c>
      <c r="E1153">
        <v>64</v>
      </c>
      <c r="F1153" s="5">
        <v>39.828125</v>
      </c>
      <c r="G1153" s="9">
        <v>6</v>
      </c>
      <c r="H1153">
        <v>1</v>
      </c>
      <c r="I1153" s="6">
        <v>101.96000000000001</v>
      </c>
      <c r="J1153" t="s">
        <v>8319</v>
      </c>
      <c r="K1153" t="s">
        <v>8347</v>
      </c>
    </row>
    <row r="1154" spans="1:11" x14ac:dyDescent="0.2">
      <c r="A1154">
        <v>1296</v>
      </c>
      <c r="B1154">
        <v>1</v>
      </c>
      <c r="C1154">
        <v>850</v>
      </c>
      <c r="D1154" s="17">
        <v>19.958333333333332</v>
      </c>
      <c r="E1154">
        <v>23</v>
      </c>
      <c r="F1154" s="5">
        <v>52.173913043478258</v>
      </c>
      <c r="G1154" s="9">
        <v>2</v>
      </c>
      <c r="H1154">
        <v>1</v>
      </c>
      <c r="I1154" s="6">
        <v>141.1764705882353</v>
      </c>
      <c r="J1154" t="s">
        <v>8319</v>
      </c>
      <c r="K1154" t="s">
        <v>8347</v>
      </c>
    </row>
    <row r="1155" spans="1:11" x14ac:dyDescent="0.2">
      <c r="A1155">
        <v>1297</v>
      </c>
      <c r="B1155">
        <v>1</v>
      </c>
      <c r="C1155">
        <v>20000</v>
      </c>
      <c r="D1155" s="17">
        <v>30</v>
      </c>
      <c r="E1155">
        <v>238</v>
      </c>
      <c r="F1155" s="5">
        <v>92.037815126050418</v>
      </c>
      <c r="G1155" s="9">
        <v>4</v>
      </c>
      <c r="H1155">
        <v>5</v>
      </c>
      <c r="I1155" s="6">
        <v>109.52500000000001</v>
      </c>
      <c r="J1155" t="s">
        <v>8319</v>
      </c>
      <c r="K1155" t="s">
        <v>8347</v>
      </c>
    </row>
    <row r="1156" spans="1:11" x14ac:dyDescent="0.2">
      <c r="A1156">
        <v>1298</v>
      </c>
      <c r="B1156">
        <v>1</v>
      </c>
      <c r="C1156">
        <v>2000</v>
      </c>
      <c r="D1156" s="17">
        <v>30</v>
      </c>
      <c r="E1156">
        <v>33</v>
      </c>
      <c r="F1156" s="5">
        <v>63.424242424242422</v>
      </c>
      <c r="G1156" s="9">
        <v>3</v>
      </c>
      <c r="H1156">
        <v>2</v>
      </c>
      <c r="I1156" s="6">
        <v>104.65</v>
      </c>
      <c r="J1156" t="s">
        <v>8319</v>
      </c>
      <c r="K1156" t="s">
        <v>8347</v>
      </c>
    </row>
    <row r="1157" spans="1:11" x14ac:dyDescent="0.2">
      <c r="A1157">
        <v>1299</v>
      </c>
      <c r="B1157">
        <v>1</v>
      </c>
      <c r="C1157">
        <v>3500</v>
      </c>
      <c r="D1157" s="17">
        <v>30</v>
      </c>
      <c r="E1157">
        <v>32</v>
      </c>
      <c r="F1157" s="5">
        <v>135.625</v>
      </c>
      <c r="G1157" s="9">
        <v>6</v>
      </c>
      <c r="H1157">
        <v>7</v>
      </c>
      <c r="I1157" s="6">
        <v>124</v>
      </c>
      <c r="J1157" t="s">
        <v>8319</v>
      </c>
      <c r="K1157" t="s">
        <v>8347</v>
      </c>
    </row>
    <row r="1158" spans="1:11" x14ac:dyDescent="0.2">
      <c r="A1158">
        <v>1300</v>
      </c>
      <c r="B1158">
        <v>1</v>
      </c>
      <c r="C1158">
        <v>3000</v>
      </c>
      <c r="D1158" s="17">
        <v>39.114375000000003</v>
      </c>
      <c r="E1158">
        <v>24</v>
      </c>
      <c r="F1158" s="5">
        <v>168.75</v>
      </c>
      <c r="G1158" s="9">
        <v>4</v>
      </c>
      <c r="H1158">
        <v>6</v>
      </c>
      <c r="I1158" s="6">
        <v>135</v>
      </c>
      <c r="J1158" t="s">
        <v>8319</v>
      </c>
      <c r="K1158" t="s">
        <v>8347</v>
      </c>
    </row>
    <row r="1159" spans="1:11" x14ac:dyDescent="0.2">
      <c r="A1159">
        <v>1301</v>
      </c>
      <c r="B1159">
        <v>1</v>
      </c>
      <c r="C1159">
        <v>2000</v>
      </c>
      <c r="D1159" s="17">
        <v>10.37525462962963</v>
      </c>
      <c r="E1159">
        <v>29</v>
      </c>
      <c r="F1159" s="5">
        <v>70.862068965517238</v>
      </c>
      <c r="G1159" s="9">
        <v>7</v>
      </c>
      <c r="H1159">
        <v>5</v>
      </c>
      <c r="I1159" s="6">
        <v>102.75000000000001</v>
      </c>
      <c r="J1159" t="s">
        <v>8319</v>
      </c>
      <c r="K1159" t="s">
        <v>8347</v>
      </c>
    </row>
    <row r="1160" spans="1:11" x14ac:dyDescent="0.2">
      <c r="A1160">
        <v>1302</v>
      </c>
      <c r="B1160">
        <v>1</v>
      </c>
      <c r="C1160">
        <v>2500</v>
      </c>
      <c r="D1160" s="17">
        <v>30.041666666666668</v>
      </c>
      <c r="E1160">
        <v>50</v>
      </c>
      <c r="F1160" s="5">
        <v>50</v>
      </c>
      <c r="G1160" s="9">
        <v>10</v>
      </c>
      <c r="H1160">
        <v>1</v>
      </c>
      <c r="I1160" s="6">
        <v>100</v>
      </c>
      <c r="J1160" t="s">
        <v>8319</v>
      </c>
      <c r="K1160" t="s">
        <v>8347</v>
      </c>
    </row>
    <row r="1161" spans="1:11" x14ac:dyDescent="0.2">
      <c r="A1161">
        <v>1303</v>
      </c>
      <c r="B1161">
        <v>1</v>
      </c>
      <c r="C1161">
        <v>3500</v>
      </c>
      <c r="D1161" s="17">
        <v>16.017129629629633</v>
      </c>
      <c r="E1161">
        <v>108</v>
      </c>
      <c r="F1161" s="5">
        <v>42.214166666666671</v>
      </c>
      <c r="G1161" s="9">
        <v>7</v>
      </c>
      <c r="H1161">
        <v>5</v>
      </c>
      <c r="I1161" s="6">
        <v>130.26085714285716</v>
      </c>
      <c r="J1161" t="s">
        <v>8319</v>
      </c>
      <c r="K1161" t="s">
        <v>8347</v>
      </c>
    </row>
    <row r="1162" spans="1:11" hidden="1" x14ac:dyDescent="0.2">
      <c r="A1162">
        <v>1344</v>
      </c>
      <c r="B1162">
        <v>1</v>
      </c>
      <c r="C1162">
        <v>1500</v>
      </c>
      <c r="D1162" s="17">
        <v>29</v>
      </c>
      <c r="E1162">
        <v>139</v>
      </c>
      <c r="F1162" s="5">
        <v>40.762589928057551</v>
      </c>
      <c r="G1162" s="9">
        <v>6</v>
      </c>
      <c r="H1162">
        <v>3</v>
      </c>
      <c r="I1162" s="6">
        <v>377.73333333333335</v>
      </c>
      <c r="J1162" t="s">
        <v>8317</v>
      </c>
      <c r="K1162" t="s">
        <v>8343</v>
      </c>
    </row>
    <row r="1163" spans="1:11" hidden="1" x14ac:dyDescent="0.2">
      <c r="A1163">
        <v>1345</v>
      </c>
      <c r="B1163">
        <v>1</v>
      </c>
      <c r="C1163">
        <v>300</v>
      </c>
      <c r="D1163" s="17">
        <v>35</v>
      </c>
      <c r="E1163">
        <v>7</v>
      </c>
      <c r="F1163" s="5">
        <v>53.571428571428569</v>
      </c>
      <c r="G1163" s="9">
        <v>6</v>
      </c>
      <c r="H1163">
        <v>1</v>
      </c>
      <c r="I1163" s="6">
        <v>125</v>
      </c>
      <c r="J1163" t="s">
        <v>8317</v>
      </c>
      <c r="K1163" t="s">
        <v>8343</v>
      </c>
    </row>
    <row r="1164" spans="1:11" hidden="1" x14ac:dyDescent="0.2">
      <c r="A1164">
        <v>1346</v>
      </c>
      <c r="B1164">
        <v>1</v>
      </c>
      <c r="C1164">
        <v>4900</v>
      </c>
      <c r="D1164" s="17">
        <v>30</v>
      </c>
      <c r="E1164">
        <v>149</v>
      </c>
      <c r="F1164" s="5">
        <v>48.449664429530202</v>
      </c>
      <c r="G1164" s="9">
        <v>5</v>
      </c>
      <c r="H1164">
        <v>1</v>
      </c>
      <c r="I1164" s="6">
        <v>147.32653061224491</v>
      </c>
      <c r="J1164" t="s">
        <v>8317</v>
      </c>
      <c r="K1164" t="s">
        <v>8343</v>
      </c>
    </row>
    <row r="1165" spans="1:11" hidden="1" x14ac:dyDescent="0.2">
      <c r="A1165">
        <v>1347</v>
      </c>
      <c r="B1165">
        <v>1</v>
      </c>
      <c r="C1165">
        <v>2500</v>
      </c>
      <c r="D1165" s="17">
        <v>30</v>
      </c>
      <c r="E1165">
        <v>31</v>
      </c>
      <c r="F1165" s="5">
        <v>82.41935483870968</v>
      </c>
      <c r="G1165" s="9">
        <v>2</v>
      </c>
      <c r="H1165">
        <v>4</v>
      </c>
      <c r="I1165" s="6">
        <v>102.2</v>
      </c>
      <c r="J1165" t="s">
        <v>8317</v>
      </c>
      <c r="K1165" t="s">
        <v>8343</v>
      </c>
    </row>
    <row r="1166" spans="1:11" hidden="1" x14ac:dyDescent="0.2">
      <c r="A1166">
        <v>1348</v>
      </c>
      <c r="B1166">
        <v>1</v>
      </c>
      <c r="C1166">
        <v>5875</v>
      </c>
      <c r="D1166" s="17">
        <v>28</v>
      </c>
      <c r="E1166">
        <v>26</v>
      </c>
      <c r="F1166" s="5">
        <v>230.19230769230768</v>
      </c>
      <c r="G1166" s="9">
        <v>11</v>
      </c>
      <c r="H1166">
        <v>4</v>
      </c>
      <c r="I1166" s="6">
        <v>101.8723404255319</v>
      </c>
      <c r="J1166" t="s">
        <v>8317</v>
      </c>
      <c r="K1166" t="s">
        <v>8343</v>
      </c>
    </row>
    <row r="1167" spans="1:11" hidden="1" x14ac:dyDescent="0.2">
      <c r="A1167">
        <v>1349</v>
      </c>
      <c r="B1167">
        <v>1</v>
      </c>
      <c r="C1167">
        <v>5000</v>
      </c>
      <c r="D1167" s="17">
        <v>36.958391203703705</v>
      </c>
      <c r="E1167">
        <v>172</v>
      </c>
      <c r="F1167" s="5">
        <v>59.360465116279073</v>
      </c>
      <c r="G1167" s="9">
        <v>11</v>
      </c>
      <c r="H1167">
        <v>7</v>
      </c>
      <c r="I1167" s="6">
        <v>204.2</v>
      </c>
      <c r="J1167" t="s">
        <v>8317</v>
      </c>
      <c r="K1167" t="s">
        <v>8343</v>
      </c>
    </row>
    <row r="1168" spans="1:11" hidden="1" x14ac:dyDescent="0.2">
      <c r="A1168">
        <v>1350</v>
      </c>
      <c r="B1168">
        <v>1</v>
      </c>
      <c r="C1168">
        <v>5000</v>
      </c>
      <c r="D1168" s="17">
        <v>30</v>
      </c>
      <c r="E1168">
        <v>78</v>
      </c>
      <c r="F1168" s="5">
        <v>66.698717948717942</v>
      </c>
      <c r="G1168" s="9">
        <v>11</v>
      </c>
      <c r="H1168">
        <v>3</v>
      </c>
      <c r="I1168" s="6">
        <v>104.05</v>
      </c>
      <c r="J1168" t="s">
        <v>8317</v>
      </c>
      <c r="K1168" t="s">
        <v>8343</v>
      </c>
    </row>
    <row r="1169" spans="1:11" hidden="1" x14ac:dyDescent="0.2">
      <c r="A1169">
        <v>1351</v>
      </c>
      <c r="B1169">
        <v>1</v>
      </c>
      <c r="C1169">
        <v>20000</v>
      </c>
      <c r="D1169" s="17">
        <v>30</v>
      </c>
      <c r="E1169">
        <v>120</v>
      </c>
      <c r="F1169" s="5">
        <v>168.77500000000001</v>
      </c>
      <c r="G1169" s="9">
        <v>1</v>
      </c>
      <c r="H1169">
        <v>3</v>
      </c>
      <c r="I1169" s="6">
        <v>101.265</v>
      </c>
      <c r="J1169" t="s">
        <v>8317</v>
      </c>
      <c r="K1169" t="s">
        <v>8343</v>
      </c>
    </row>
    <row r="1170" spans="1:11" hidden="1" x14ac:dyDescent="0.2">
      <c r="A1170">
        <v>1352</v>
      </c>
      <c r="B1170">
        <v>1</v>
      </c>
      <c r="C1170">
        <v>10000</v>
      </c>
      <c r="D1170" s="17">
        <v>51.587662037037042</v>
      </c>
      <c r="E1170">
        <v>227</v>
      </c>
      <c r="F1170" s="5">
        <v>59.973568281938327</v>
      </c>
      <c r="G1170" s="9">
        <v>7</v>
      </c>
      <c r="H1170">
        <v>3</v>
      </c>
      <c r="I1170" s="6">
        <v>136.13999999999999</v>
      </c>
      <c r="J1170" t="s">
        <v>8317</v>
      </c>
      <c r="K1170" t="s">
        <v>8343</v>
      </c>
    </row>
    <row r="1171" spans="1:11" hidden="1" x14ac:dyDescent="0.2">
      <c r="A1171">
        <v>1353</v>
      </c>
      <c r="B1171">
        <v>1</v>
      </c>
      <c r="C1171">
        <v>1000</v>
      </c>
      <c r="D1171" s="17">
        <v>34.882083333333334</v>
      </c>
      <c r="E1171">
        <v>42</v>
      </c>
      <c r="F1171" s="5">
        <v>31.80952380952381</v>
      </c>
      <c r="G1171" s="9">
        <v>2</v>
      </c>
      <c r="H1171">
        <v>7</v>
      </c>
      <c r="I1171" s="6">
        <v>133.6</v>
      </c>
      <c r="J1171" t="s">
        <v>8317</v>
      </c>
      <c r="K1171" t="s">
        <v>8343</v>
      </c>
    </row>
    <row r="1172" spans="1:11" hidden="1" x14ac:dyDescent="0.2">
      <c r="A1172">
        <v>1354</v>
      </c>
      <c r="B1172">
        <v>1</v>
      </c>
      <c r="C1172">
        <v>1200</v>
      </c>
      <c r="D1172" s="17">
        <v>30</v>
      </c>
      <c r="E1172">
        <v>64</v>
      </c>
      <c r="F1172" s="5">
        <v>24.421875</v>
      </c>
      <c r="G1172" s="9">
        <v>5</v>
      </c>
      <c r="H1172">
        <v>4</v>
      </c>
      <c r="I1172" s="6">
        <v>130.25</v>
      </c>
      <c r="J1172" t="s">
        <v>8317</v>
      </c>
      <c r="K1172" t="s">
        <v>8343</v>
      </c>
    </row>
    <row r="1173" spans="1:11" hidden="1" x14ac:dyDescent="0.2">
      <c r="A1173">
        <v>1355</v>
      </c>
      <c r="B1173">
        <v>1</v>
      </c>
      <c r="C1173">
        <v>2500</v>
      </c>
      <c r="D1173" s="17">
        <v>30.161979166666669</v>
      </c>
      <c r="E1173">
        <v>121</v>
      </c>
      <c r="F1173" s="5">
        <v>25.347107438016529</v>
      </c>
      <c r="G1173" s="9">
        <v>10</v>
      </c>
      <c r="H1173">
        <v>2</v>
      </c>
      <c r="I1173" s="6">
        <v>122.67999999999999</v>
      </c>
      <c r="J1173" t="s">
        <v>8317</v>
      </c>
      <c r="K1173" t="s">
        <v>8343</v>
      </c>
    </row>
    <row r="1174" spans="1:11" hidden="1" x14ac:dyDescent="0.2">
      <c r="A1174">
        <v>1356</v>
      </c>
      <c r="B1174">
        <v>1</v>
      </c>
      <c r="C1174">
        <v>3400</v>
      </c>
      <c r="D1174" s="17">
        <v>30</v>
      </c>
      <c r="E1174">
        <v>87</v>
      </c>
      <c r="F1174" s="5">
        <v>71.443218390804603</v>
      </c>
      <c r="G1174" s="9">
        <v>6</v>
      </c>
      <c r="H1174">
        <v>2</v>
      </c>
      <c r="I1174" s="6">
        <v>182.81058823529412</v>
      </c>
      <c r="J1174" t="s">
        <v>8317</v>
      </c>
      <c r="K1174" t="s">
        <v>8343</v>
      </c>
    </row>
    <row r="1175" spans="1:11" hidden="1" x14ac:dyDescent="0.2">
      <c r="A1175">
        <v>1357</v>
      </c>
      <c r="B1175">
        <v>1</v>
      </c>
      <c r="C1175">
        <v>2000</v>
      </c>
      <c r="D1175" s="17">
        <v>29.287071759259259</v>
      </c>
      <c r="E1175">
        <v>65</v>
      </c>
      <c r="F1175" s="5">
        <v>38.553846153846152</v>
      </c>
      <c r="G1175" s="9">
        <v>1</v>
      </c>
      <c r="H1175">
        <v>3</v>
      </c>
      <c r="I1175" s="6">
        <v>125.29999999999998</v>
      </c>
      <c r="J1175" t="s">
        <v>8317</v>
      </c>
      <c r="K1175" t="s">
        <v>8343</v>
      </c>
    </row>
    <row r="1176" spans="1:11" hidden="1" x14ac:dyDescent="0.2">
      <c r="A1176">
        <v>1358</v>
      </c>
      <c r="B1176">
        <v>1</v>
      </c>
      <c r="C1176">
        <v>3000</v>
      </c>
      <c r="D1176" s="17">
        <v>30</v>
      </c>
      <c r="E1176">
        <v>49</v>
      </c>
      <c r="F1176" s="5">
        <v>68.367346938775512</v>
      </c>
      <c r="G1176" s="9">
        <v>5</v>
      </c>
      <c r="H1176">
        <v>4</v>
      </c>
      <c r="I1176" s="6">
        <v>111.66666666666667</v>
      </c>
      <c r="J1176" t="s">
        <v>8317</v>
      </c>
      <c r="K1176" t="s">
        <v>8343</v>
      </c>
    </row>
    <row r="1177" spans="1:11" hidden="1" x14ac:dyDescent="0.2">
      <c r="A1177">
        <v>1359</v>
      </c>
      <c r="B1177">
        <v>1</v>
      </c>
      <c r="C1177">
        <v>660</v>
      </c>
      <c r="D1177" s="17">
        <v>62</v>
      </c>
      <c r="E1177">
        <v>19</v>
      </c>
      <c r="F1177" s="5">
        <v>40.210526315789473</v>
      </c>
      <c r="G1177" s="9">
        <v>5</v>
      </c>
      <c r="H1177">
        <v>4</v>
      </c>
      <c r="I1177" s="6">
        <v>115.75757575757575</v>
      </c>
      <c r="J1177" t="s">
        <v>8317</v>
      </c>
      <c r="K1177" t="s">
        <v>8343</v>
      </c>
    </row>
    <row r="1178" spans="1:11" hidden="1" x14ac:dyDescent="0.2">
      <c r="A1178">
        <v>1360</v>
      </c>
      <c r="B1178">
        <v>1</v>
      </c>
      <c r="C1178">
        <v>1500</v>
      </c>
      <c r="D1178" s="17">
        <v>28</v>
      </c>
      <c r="E1178">
        <v>81</v>
      </c>
      <c r="F1178" s="5">
        <v>32.074074074074076</v>
      </c>
      <c r="G1178" s="9">
        <v>7</v>
      </c>
      <c r="H1178">
        <v>4</v>
      </c>
      <c r="I1178" s="6">
        <v>173.2</v>
      </c>
      <c r="J1178" t="s">
        <v>8317</v>
      </c>
      <c r="K1178" t="s">
        <v>8343</v>
      </c>
    </row>
    <row r="1179" spans="1:11" hidden="1" x14ac:dyDescent="0.2">
      <c r="A1179">
        <v>1361</v>
      </c>
      <c r="B1179">
        <v>1</v>
      </c>
      <c r="C1179">
        <v>6000</v>
      </c>
      <c r="D1179" s="17">
        <v>30</v>
      </c>
      <c r="E1179">
        <v>264</v>
      </c>
      <c r="F1179" s="5">
        <v>28.632575757575758</v>
      </c>
      <c r="G1179" s="9">
        <v>5</v>
      </c>
      <c r="H1179">
        <v>4</v>
      </c>
      <c r="I1179" s="6">
        <v>125.98333333333333</v>
      </c>
      <c r="J1179" t="s">
        <v>8317</v>
      </c>
      <c r="K1179" t="s">
        <v>8343</v>
      </c>
    </row>
    <row r="1180" spans="1:11" hidden="1" x14ac:dyDescent="0.2">
      <c r="A1180">
        <v>1362</v>
      </c>
      <c r="B1180">
        <v>1</v>
      </c>
      <c r="C1180">
        <v>1000</v>
      </c>
      <c r="D1180" s="17">
        <v>60</v>
      </c>
      <c r="E1180">
        <v>25</v>
      </c>
      <c r="F1180" s="5">
        <v>43.64</v>
      </c>
      <c r="G1180" s="9">
        <v>7</v>
      </c>
      <c r="H1180">
        <v>2</v>
      </c>
      <c r="I1180" s="6">
        <v>109.1</v>
      </c>
      <c r="J1180" t="s">
        <v>8317</v>
      </c>
      <c r="K1180" t="s">
        <v>8343</v>
      </c>
    </row>
    <row r="1181" spans="1:11" hidden="1" x14ac:dyDescent="0.2">
      <c r="A1181">
        <v>1363</v>
      </c>
      <c r="B1181">
        <v>1</v>
      </c>
      <c r="C1181">
        <v>200</v>
      </c>
      <c r="D1181" s="17">
        <v>18.488576388888887</v>
      </c>
      <c r="E1181">
        <v>5</v>
      </c>
      <c r="F1181" s="5">
        <v>40</v>
      </c>
      <c r="G1181" s="9">
        <v>1</v>
      </c>
      <c r="H1181">
        <v>3</v>
      </c>
      <c r="I1181" s="6">
        <v>100</v>
      </c>
      <c r="J1181" t="s">
        <v>8317</v>
      </c>
      <c r="K1181" t="s">
        <v>8343</v>
      </c>
    </row>
    <row r="1182" spans="1:11" x14ac:dyDescent="0.2">
      <c r="A1182">
        <v>1364</v>
      </c>
      <c r="B1182">
        <v>1</v>
      </c>
      <c r="C1182">
        <v>42000</v>
      </c>
      <c r="D1182" s="17">
        <v>60</v>
      </c>
      <c r="E1182">
        <v>144</v>
      </c>
      <c r="F1182" s="5">
        <v>346.04166666666669</v>
      </c>
      <c r="G1182" s="9">
        <v>11</v>
      </c>
      <c r="H1182">
        <v>6</v>
      </c>
      <c r="I1182" s="6">
        <v>118.64285714285714</v>
      </c>
      <c r="J1182" t="s">
        <v>8315</v>
      </c>
      <c r="K1182" t="s">
        <v>8351</v>
      </c>
    </row>
    <row r="1183" spans="1:11" x14ac:dyDescent="0.2">
      <c r="A1183">
        <v>1365</v>
      </c>
      <c r="B1183">
        <v>1</v>
      </c>
      <c r="C1183">
        <v>7500</v>
      </c>
      <c r="D1183" s="17">
        <v>29.958333333333332</v>
      </c>
      <c r="E1183">
        <v>92</v>
      </c>
      <c r="F1183" s="5">
        <v>81.739130434782609</v>
      </c>
      <c r="G1183" s="9">
        <v>2</v>
      </c>
      <c r="H1183">
        <v>6</v>
      </c>
      <c r="I1183" s="6">
        <v>100.26666666666667</v>
      </c>
      <c r="J1183" t="s">
        <v>8315</v>
      </c>
      <c r="K1183" t="s">
        <v>8351</v>
      </c>
    </row>
    <row r="1184" spans="1:11" x14ac:dyDescent="0.2">
      <c r="A1184">
        <v>1366</v>
      </c>
      <c r="B1184">
        <v>1</v>
      </c>
      <c r="C1184">
        <v>7500</v>
      </c>
      <c r="D1184" s="17">
        <v>45.041666666666664</v>
      </c>
      <c r="E1184">
        <v>147</v>
      </c>
      <c r="F1184" s="5">
        <v>64.535306122448986</v>
      </c>
      <c r="G1184" s="9">
        <v>10</v>
      </c>
      <c r="H1184">
        <v>7</v>
      </c>
      <c r="I1184" s="6">
        <v>126.48920000000001</v>
      </c>
      <c r="J1184" t="s">
        <v>8315</v>
      </c>
      <c r="K1184" t="s">
        <v>8351</v>
      </c>
    </row>
    <row r="1185" spans="1:11" x14ac:dyDescent="0.2">
      <c r="A1185">
        <v>1367</v>
      </c>
      <c r="B1185">
        <v>1</v>
      </c>
      <c r="C1185">
        <v>5000</v>
      </c>
      <c r="D1185" s="17">
        <v>30.041666666666668</v>
      </c>
      <c r="E1185">
        <v>90</v>
      </c>
      <c r="F1185" s="5">
        <v>63.477777777777774</v>
      </c>
      <c r="G1185" s="9">
        <v>10</v>
      </c>
      <c r="H1185">
        <v>3</v>
      </c>
      <c r="I1185" s="6">
        <v>114.26</v>
      </c>
      <c r="J1185" t="s">
        <v>8315</v>
      </c>
      <c r="K1185" t="s">
        <v>8351</v>
      </c>
    </row>
    <row r="1186" spans="1:11" x14ac:dyDescent="0.2">
      <c r="A1186">
        <v>1368</v>
      </c>
      <c r="B1186">
        <v>1</v>
      </c>
      <c r="C1186">
        <v>5000</v>
      </c>
      <c r="D1186" s="17">
        <v>24</v>
      </c>
      <c r="E1186">
        <v>87</v>
      </c>
      <c r="F1186" s="5">
        <v>63.620689655172413</v>
      </c>
      <c r="G1186" s="9">
        <v>5</v>
      </c>
      <c r="H1186">
        <v>4</v>
      </c>
      <c r="I1186" s="6">
        <v>110.7</v>
      </c>
      <c r="J1186" t="s">
        <v>8315</v>
      </c>
      <c r="K1186" t="s">
        <v>8351</v>
      </c>
    </row>
    <row r="1187" spans="1:11" x14ac:dyDescent="0.2">
      <c r="A1187">
        <v>1369</v>
      </c>
      <c r="B1187">
        <v>1</v>
      </c>
      <c r="C1187">
        <v>32360</v>
      </c>
      <c r="D1187" s="17">
        <v>30</v>
      </c>
      <c r="E1187">
        <v>406</v>
      </c>
      <c r="F1187" s="5">
        <v>83.967068965517228</v>
      </c>
      <c r="G1187" s="9">
        <v>3</v>
      </c>
      <c r="H1187">
        <v>3</v>
      </c>
      <c r="I1187" s="6">
        <v>105.34805315203954</v>
      </c>
      <c r="J1187" t="s">
        <v>8315</v>
      </c>
      <c r="K1187" t="s">
        <v>8351</v>
      </c>
    </row>
    <row r="1188" spans="1:11" x14ac:dyDescent="0.2">
      <c r="A1188">
        <v>1370</v>
      </c>
      <c r="B1188">
        <v>1</v>
      </c>
      <c r="C1188">
        <v>1500</v>
      </c>
      <c r="D1188" s="17">
        <v>15</v>
      </c>
      <c r="E1188">
        <v>20</v>
      </c>
      <c r="F1188" s="5">
        <v>77.75</v>
      </c>
      <c r="G1188" s="9">
        <v>9</v>
      </c>
      <c r="H1188">
        <v>1</v>
      </c>
      <c r="I1188" s="6">
        <v>103.66666666666666</v>
      </c>
      <c r="J1188" t="s">
        <v>8315</v>
      </c>
      <c r="K1188" t="s">
        <v>8351</v>
      </c>
    </row>
    <row r="1189" spans="1:11" x14ac:dyDescent="0.2">
      <c r="A1189">
        <v>1371</v>
      </c>
      <c r="B1189">
        <v>1</v>
      </c>
      <c r="C1189">
        <v>6999</v>
      </c>
      <c r="D1189" s="17">
        <v>30</v>
      </c>
      <c r="E1189">
        <v>70</v>
      </c>
      <c r="F1189" s="5">
        <v>107.07142857142857</v>
      </c>
      <c r="G1189" s="9">
        <v>4</v>
      </c>
      <c r="H1189">
        <v>2</v>
      </c>
      <c r="I1189" s="6">
        <v>107.08672667523933</v>
      </c>
      <c r="J1189" t="s">
        <v>8315</v>
      </c>
      <c r="K1189" t="s">
        <v>8351</v>
      </c>
    </row>
    <row r="1190" spans="1:11" x14ac:dyDescent="0.2">
      <c r="A1190">
        <v>1372</v>
      </c>
      <c r="B1190">
        <v>1</v>
      </c>
      <c r="C1190">
        <v>500</v>
      </c>
      <c r="D1190" s="17">
        <v>30</v>
      </c>
      <c r="E1190">
        <v>16</v>
      </c>
      <c r="F1190" s="5">
        <v>38.75</v>
      </c>
      <c r="G1190" s="9">
        <v>6</v>
      </c>
      <c r="H1190">
        <v>2</v>
      </c>
      <c r="I1190" s="6">
        <v>124</v>
      </c>
      <c r="J1190" t="s">
        <v>8315</v>
      </c>
      <c r="K1190" t="s">
        <v>8351</v>
      </c>
    </row>
    <row r="1191" spans="1:11" x14ac:dyDescent="0.2">
      <c r="A1191">
        <v>1373</v>
      </c>
      <c r="B1191">
        <v>1</v>
      </c>
      <c r="C1191">
        <v>10000</v>
      </c>
      <c r="D1191" s="17">
        <v>30</v>
      </c>
      <c r="E1191">
        <v>52</v>
      </c>
      <c r="F1191" s="5">
        <v>201.94230769230768</v>
      </c>
      <c r="G1191" s="9">
        <v>11</v>
      </c>
      <c r="H1191">
        <v>3</v>
      </c>
      <c r="I1191" s="6">
        <v>105.01</v>
      </c>
      <c r="J1191" t="s">
        <v>8315</v>
      </c>
      <c r="K1191" t="s">
        <v>8351</v>
      </c>
    </row>
    <row r="1192" spans="1:11" x14ac:dyDescent="0.2">
      <c r="A1192">
        <v>1374</v>
      </c>
      <c r="B1192">
        <v>1</v>
      </c>
      <c r="C1192">
        <v>1500</v>
      </c>
      <c r="D1192" s="17">
        <v>29.958333333333332</v>
      </c>
      <c r="E1192">
        <v>66</v>
      </c>
      <c r="F1192" s="5">
        <v>43.060606060606062</v>
      </c>
      <c r="G1192" s="9">
        <v>2</v>
      </c>
      <c r="H1192">
        <v>2</v>
      </c>
      <c r="I1192" s="6">
        <v>189.46666666666667</v>
      </c>
      <c r="J1192" t="s">
        <v>8315</v>
      </c>
      <c r="K1192" t="s">
        <v>8351</v>
      </c>
    </row>
    <row r="1193" spans="1:11" x14ac:dyDescent="0.2">
      <c r="A1193">
        <v>1375</v>
      </c>
      <c r="B1193">
        <v>1</v>
      </c>
      <c r="C1193">
        <v>4000</v>
      </c>
      <c r="D1193" s="17">
        <v>30</v>
      </c>
      <c r="E1193">
        <v>109</v>
      </c>
      <c r="F1193" s="5">
        <v>62.871559633027523</v>
      </c>
      <c r="G1193" s="9">
        <v>12</v>
      </c>
      <c r="H1193">
        <v>4</v>
      </c>
      <c r="I1193" s="6">
        <v>171.32499999999999</v>
      </c>
      <c r="J1193" t="s">
        <v>8315</v>
      </c>
      <c r="K1193" t="s">
        <v>8351</v>
      </c>
    </row>
    <row r="1194" spans="1:11" x14ac:dyDescent="0.2">
      <c r="A1194">
        <v>1376</v>
      </c>
      <c r="B1194">
        <v>1</v>
      </c>
      <c r="C1194">
        <v>3700</v>
      </c>
      <c r="D1194" s="17">
        <v>30.041666666666668</v>
      </c>
      <c r="E1194">
        <v>168</v>
      </c>
      <c r="F1194" s="5">
        <v>55.607142857142854</v>
      </c>
      <c r="G1194" s="9">
        <v>11</v>
      </c>
      <c r="H1194">
        <v>4</v>
      </c>
      <c r="I1194" s="6">
        <v>252.48648648648651</v>
      </c>
      <c r="J1194" t="s">
        <v>8315</v>
      </c>
      <c r="K1194" t="s">
        <v>8351</v>
      </c>
    </row>
    <row r="1195" spans="1:11" x14ac:dyDescent="0.2">
      <c r="A1195">
        <v>1377</v>
      </c>
      <c r="B1195">
        <v>1</v>
      </c>
      <c r="C1195">
        <v>1300</v>
      </c>
      <c r="D1195" s="17">
        <v>21.954745370370372</v>
      </c>
      <c r="E1195">
        <v>31</v>
      </c>
      <c r="F1195" s="5">
        <v>48.70967741935484</v>
      </c>
      <c r="G1195" s="9">
        <v>1</v>
      </c>
      <c r="H1195">
        <v>3</v>
      </c>
      <c r="I1195" s="6">
        <v>116.15384615384616</v>
      </c>
      <c r="J1195" t="s">
        <v>8315</v>
      </c>
      <c r="K1195" t="s">
        <v>8351</v>
      </c>
    </row>
    <row r="1196" spans="1:11" x14ac:dyDescent="0.2">
      <c r="A1196">
        <v>1378</v>
      </c>
      <c r="B1196">
        <v>1</v>
      </c>
      <c r="C1196">
        <v>2000</v>
      </c>
      <c r="D1196" s="17">
        <v>15</v>
      </c>
      <c r="E1196">
        <v>133</v>
      </c>
      <c r="F1196" s="5">
        <v>30.578947368421051</v>
      </c>
      <c r="G1196" s="9">
        <v>7</v>
      </c>
      <c r="H1196">
        <v>7</v>
      </c>
      <c r="I1196" s="6">
        <v>203.35000000000002</v>
      </c>
      <c r="J1196" t="s">
        <v>8315</v>
      </c>
      <c r="K1196" t="s">
        <v>8351</v>
      </c>
    </row>
    <row r="1197" spans="1:11" x14ac:dyDescent="0.2">
      <c r="A1197">
        <v>1379</v>
      </c>
      <c r="B1197">
        <v>1</v>
      </c>
      <c r="C1197">
        <v>10000</v>
      </c>
      <c r="D1197" s="17">
        <v>30</v>
      </c>
      <c r="E1197">
        <v>151</v>
      </c>
      <c r="F1197" s="5">
        <v>73.907284768211923</v>
      </c>
      <c r="G1197" s="9">
        <v>5</v>
      </c>
      <c r="H1197">
        <v>3</v>
      </c>
      <c r="I1197" s="6">
        <v>111.60000000000001</v>
      </c>
      <c r="J1197" t="s">
        <v>8315</v>
      </c>
      <c r="K1197" t="s">
        <v>8351</v>
      </c>
    </row>
    <row r="1198" spans="1:11" x14ac:dyDescent="0.2">
      <c r="A1198">
        <v>1380</v>
      </c>
      <c r="B1198">
        <v>1</v>
      </c>
      <c r="C1198">
        <v>25</v>
      </c>
      <c r="D1198" s="17">
        <v>22.320532407407409</v>
      </c>
      <c r="E1198">
        <v>5</v>
      </c>
      <c r="F1198" s="5">
        <v>21.2</v>
      </c>
      <c r="G1198" s="9">
        <v>5</v>
      </c>
      <c r="H1198">
        <v>7</v>
      </c>
      <c r="I1198" s="6">
        <v>424</v>
      </c>
      <c r="J1198" t="s">
        <v>8315</v>
      </c>
      <c r="K1198" t="s">
        <v>8351</v>
      </c>
    </row>
    <row r="1199" spans="1:11" x14ac:dyDescent="0.2">
      <c r="A1199">
        <v>1381</v>
      </c>
      <c r="B1199">
        <v>1</v>
      </c>
      <c r="C1199">
        <v>5000</v>
      </c>
      <c r="D1199" s="17">
        <v>30</v>
      </c>
      <c r="E1199">
        <v>73</v>
      </c>
      <c r="F1199" s="5">
        <v>73.356164383561648</v>
      </c>
      <c r="G1199" s="9">
        <v>11</v>
      </c>
      <c r="H1199">
        <v>1</v>
      </c>
      <c r="I1199" s="6">
        <v>107.1</v>
      </c>
      <c r="J1199" t="s">
        <v>8315</v>
      </c>
      <c r="K1199" t="s">
        <v>8351</v>
      </c>
    </row>
    <row r="1200" spans="1:11" x14ac:dyDescent="0.2">
      <c r="A1200">
        <v>1382</v>
      </c>
      <c r="B1200">
        <v>1</v>
      </c>
      <c r="C1200">
        <v>8000</v>
      </c>
      <c r="D1200" s="17">
        <v>30</v>
      </c>
      <c r="E1200">
        <v>148</v>
      </c>
      <c r="F1200" s="5">
        <v>56.412162162162161</v>
      </c>
      <c r="G1200" s="9">
        <v>4</v>
      </c>
      <c r="H1200">
        <v>6</v>
      </c>
      <c r="I1200" s="6">
        <v>104.3625</v>
      </c>
      <c r="J1200" t="s">
        <v>8315</v>
      </c>
      <c r="K1200" t="s">
        <v>8351</v>
      </c>
    </row>
    <row r="1201" spans="1:11" x14ac:dyDescent="0.2">
      <c r="A1201">
        <v>1383</v>
      </c>
      <c r="B1201">
        <v>1</v>
      </c>
      <c r="C1201">
        <v>2200</v>
      </c>
      <c r="D1201" s="17">
        <v>20</v>
      </c>
      <c r="E1201">
        <v>93</v>
      </c>
      <c r="F1201" s="5">
        <v>50.247311827956992</v>
      </c>
      <c r="G1201" s="9">
        <v>12</v>
      </c>
      <c r="H1201">
        <v>5</v>
      </c>
      <c r="I1201" s="6">
        <v>212.40909090909091</v>
      </c>
      <c r="J1201" t="s">
        <v>8315</v>
      </c>
      <c r="K1201" t="s">
        <v>8351</v>
      </c>
    </row>
    <row r="1202" spans="1:11" x14ac:dyDescent="0.2">
      <c r="A1202">
        <v>1384</v>
      </c>
      <c r="B1202">
        <v>1</v>
      </c>
      <c r="C1202">
        <v>3500</v>
      </c>
      <c r="D1202" s="17">
        <v>30</v>
      </c>
      <c r="E1202">
        <v>63</v>
      </c>
      <c r="F1202" s="5">
        <v>68.936507936507937</v>
      </c>
      <c r="G1202" s="9">
        <v>6</v>
      </c>
      <c r="H1202">
        <v>5</v>
      </c>
      <c r="I1202" s="6">
        <v>124.08571428571429</v>
      </c>
      <c r="J1202" t="s">
        <v>8315</v>
      </c>
      <c r="K1202" t="s">
        <v>8351</v>
      </c>
    </row>
    <row r="1203" spans="1:11" x14ac:dyDescent="0.2">
      <c r="A1203">
        <v>1385</v>
      </c>
      <c r="B1203">
        <v>1</v>
      </c>
      <c r="C1203">
        <v>8000</v>
      </c>
      <c r="D1203" s="17">
        <v>55.818738425925922</v>
      </c>
      <c r="E1203">
        <v>134</v>
      </c>
      <c r="F1203" s="5">
        <v>65.914104477611943</v>
      </c>
      <c r="G1203" s="9">
        <v>3</v>
      </c>
      <c r="H1203">
        <v>5</v>
      </c>
      <c r="I1203" s="6">
        <v>110.406125</v>
      </c>
      <c r="J1203" t="s">
        <v>8315</v>
      </c>
      <c r="K1203" t="s">
        <v>8351</v>
      </c>
    </row>
    <row r="1204" spans="1:11" x14ac:dyDescent="0.2">
      <c r="A1204">
        <v>1386</v>
      </c>
      <c r="B1204">
        <v>1</v>
      </c>
      <c r="C1204">
        <v>400</v>
      </c>
      <c r="D1204" s="17">
        <v>30</v>
      </c>
      <c r="E1204">
        <v>14</v>
      </c>
      <c r="F1204" s="5">
        <v>62.5</v>
      </c>
      <c r="G1204" s="9">
        <v>6</v>
      </c>
      <c r="H1204">
        <v>1</v>
      </c>
      <c r="I1204" s="6">
        <v>218.75</v>
      </c>
      <c r="J1204" t="s">
        <v>8315</v>
      </c>
      <c r="K1204" t="s">
        <v>8351</v>
      </c>
    </row>
    <row r="1205" spans="1:11" x14ac:dyDescent="0.2">
      <c r="A1205">
        <v>1387</v>
      </c>
      <c r="B1205">
        <v>1</v>
      </c>
      <c r="C1205">
        <v>4000</v>
      </c>
      <c r="D1205" s="17">
        <v>31.266261574074075</v>
      </c>
      <c r="E1205">
        <v>78</v>
      </c>
      <c r="F1205" s="5">
        <v>70.064102564102569</v>
      </c>
      <c r="G1205" s="9">
        <v>5</v>
      </c>
      <c r="H1205">
        <v>6</v>
      </c>
      <c r="I1205" s="6">
        <v>136.625</v>
      </c>
      <c r="J1205" t="s">
        <v>8315</v>
      </c>
      <c r="K1205" t="s">
        <v>8351</v>
      </c>
    </row>
    <row r="1206" spans="1:11" x14ac:dyDescent="0.2">
      <c r="A1206">
        <v>1388</v>
      </c>
      <c r="B1206">
        <v>1</v>
      </c>
      <c r="C1206">
        <v>5000</v>
      </c>
      <c r="D1206" s="17">
        <v>26.061608796296298</v>
      </c>
      <c r="E1206">
        <v>112</v>
      </c>
      <c r="F1206" s="5">
        <v>60.181874999999998</v>
      </c>
      <c r="G1206" s="9">
        <v>9</v>
      </c>
      <c r="H1206">
        <v>3</v>
      </c>
      <c r="I1206" s="6">
        <v>134.8074</v>
      </c>
      <c r="J1206" t="s">
        <v>8315</v>
      </c>
      <c r="K1206" t="s">
        <v>8351</v>
      </c>
    </row>
    <row r="1207" spans="1:11" x14ac:dyDescent="0.2">
      <c r="A1207">
        <v>1389</v>
      </c>
      <c r="B1207">
        <v>1</v>
      </c>
      <c r="C1207">
        <v>500</v>
      </c>
      <c r="D1207" s="17">
        <v>30</v>
      </c>
      <c r="E1207">
        <v>34</v>
      </c>
      <c r="F1207" s="5">
        <v>21.382352941176471</v>
      </c>
      <c r="G1207" s="9">
        <v>7</v>
      </c>
      <c r="H1207">
        <v>4</v>
      </c>
      <c r="I1207" s="6">
        <v>145.4</v>
      </c>
      <c r="J1207" t="s">
        <v>8315</v>
      </c>
      <c r="K1207" t="s">
        <v>8351</v>
      </c>
    </row>
    <row r="1208" spans="1:11" x14ac:dyDescent="0.2">
      <c r="A1208">
        <v>1390</v>
      </c>
      <c r="B1208">
        <v>1</v>
      </c>
      <c r="C1208">
        <v>2800</v>
      </c>
      <c r="D1208" s="17">
        <v>33.913356481481479</v>
      </c>
      <c r="E1208">
        <v>19</v>
      </c>
      <c r="F1208" s="5">
        <v>160.78947368421052</v>
      </c>
      <c r="G1208" s="9">
        <v>3</v>
      </c>
      <c r="H1208">
        <v>2</v>
      </c>
      <c r="I1208" s="6">
        <v>109.10714285714285</v>
      </c>
      <c r="J1208" t="s">
        <v>8315</v>
      </c>
      <c r="K1208" t="s">
        <v>8351</v>
      </c>
    </row>
    <row r="1209" spans="1:11" x14ac:dyDescent="0.2">
      <c r="A1209">
        <v>1391</v>
      </c>
      <c r="B1209">
        <v>1</v>
      </c>
      <c r="C1209">
        <v>500</v>
      </c>
      <c r="D1209" s="17">
        <v>44.556967592592592</v>
      </c>
      <c r="E1209">
        <v>13</v>
      </c>
      <c r="F1209" s="5">
        <v>42.384615384615387</v>
      </c>
      <c r="G1209" s="9">
        <v>7</v>
      </c>
      <c r="H1209">
        <v>3</v>
      </c>
      <c r="I1209" s="6">
        <v>110.2</v>
      </c>
      <c r="J1209" t="s">
        <v>8315</v>
      </c>
      <c r="K1209" t="s">
        <v>8351</v>
      </c>
    </row>
    <row r="1210" spans="1:11" x14ac:dyDescent="0.2">
      <c r="A1210">
        <v>1392</v>
      </c>
      <c r="B1210">
        <v>1</v>
      </c>
      <c r="C1210">
        <v>2500</v>
      </c>
      <c r="D1210" s="17">
        <v>31</v>
      </c>
      <c r="E1210">
        <v>104</v>
      </c>
      <c r="F1210" s="5">
        <v>27.317307692307693</v>
      </c>
      <c r="G1210" s="9">
        <v>1</v>
      </c>
      <c r="H1210">
        <v>7</v>
      </c>
      <c r="I1210" s="6">
        <v>113.64000000000001</v>
      </c>
      <c r="J1210" t="s">
        <v>8315</v>
      </c>
      <c r="K1210" t="s">
        <v>8351</v>
      </c>
    </row>
    <row r="1211" spans="1:11" x14ac:dyDescent="0.2">
      <c r="A1211">
        <v>1393</v>
      </c>
      <c r="B1211">
        <v>1</v>
      </c>
      <c r="C1211">
        <v>10000</v>
      </c>
      <c r="D1211" s="17">
        <v>30</v>
      </c>
      <c r="E1211">
        <v>52</v>
      </c>
      <c r="F1211" s="5">
        <v>196.82692307692307</v>
      </c>
      <c r="G1211" s="9">
        <v>7</v>
      </c>
      <c r="H1211">
        <v>6</v>
      </c>
      <c r="I1211" s="6">
        <v>102.35000000000001</v>
      </c>
      <c r="J1211" t="s">
        <v>8315</v>
      </c>
      <c r="K1211" t="s">
        <v>8351</v>
      </c>
    </row>
    <row r="1212" spans="1:11" x14ac:dyDescent="0.2">
      <c r="A1212">
        <v>1394</v>
      </c>
      <c r="B1212">
        <v>1</v>
      </c>
      <c r="C1212">
        <v>750</v>
      </c>
      <c r="D1212" s="17">
        <v>42.980023148148149</v>
      </c>
      <c r="E1212">
        <v>17</v>
      </c>
      <c r="F1212" s="5">
        <v>53.882352941176471</v>
      </c>
      <c r="G1212" s="9">
        <v>1</v>
      </c>
      <c r="H1212">
        <v>1</v>
      </c>
      <c r="I1212" s="6">
        <v>122.13333333333334</v>
      </c>
      <c r="J1212" t="s">
        <v>8315</v>
      </c>
      <c r="K1212" t="s">
        <v>8351</v>
      </c>
    </row>
    <row r="1213" spans="1:11" x14ac:dyDescent="0.2">
      <c r="A1213">
        <v>1395</v>
      </c>
      <c r="B1213">
        <v>1</v>
      </c>
      <c r="C1213">
        <v>3500</v>
      </c>
      <c r="D1213" s="17">
        <v>30</v>
      </c>
      <c r="E1213">
        <v>82</v>
      </c>
      <c r="F1213" s="5">
        <v>47.756097560975611</v>
      </c>
      <c r="G1213" s="9">
        <v>12</v>
      </c>
      <c r="H1213">
        <v>4</v>
      </c>
      <c r="I1213" s="6">
        <v>111.88571428571427</v>
      </c>
      <c r="J1213" t="s">
        <v>8315</v>
      </c>
      <c r="K1213" t="s">
        <v>8351</v>
      </c>
    </row>
    <row r="1214" spans="1:11" x14ac:dyDescent="0.2">
      <c r="A1214">
        <v>1396</v>
      </c>
      <c r="B1214">
        <v>1</v>
      </c>
      <c r="C1214">
        <v>6000</v>
      </c>
      <c r="D1214" s="17">
        <v>30</v>
      </c>
      <c r="E1214">
        <v>73</v>
      </c>
      <c r="F1214" s="5">
        <v>88.191780821917803</v>
      </c>
      <c r="G1214" s="9">
        <v>1</v>
      </c>
      <c r="H1214">
        <v>3</v>
      </c>
      <c r="I1214" s="6">
        <v>107.3</v>
      </c>
      <c r="J1214" t="s">
        <v>8315</v>
      </c>
      <c r="K1214" t="s">
        <v>8351</v>
      </c>
    </row>
    <row r="1215" spans="1:11" x14ac:dyDescent="0.2">
      <c r="A1215">
        <v>1397</v>
      </c>
      <c r="B1215">
        <v>1</v>
      </c>
      <c r="C1215">
        <v>10000</v>
      </c>
      <c r="D1215" s="17">
        <v>29.970254629629625</v>
      </c>
      <c r="E1215">
        <v>158</v>
      </c>
      <c r="F1215" s="5">
        <v>72.056962025316452</v>
      </c>
      <c r="G1215" s="9">
        <v>9</v>
      </c>
      <c r="H1215">
        <v>2</v>
      </c>
      <c r="I1215" s="6">
        <v>113.85000000000001</v>
      </c>
      <c r="J1215" t="s">
        <v>8315</v>
      </c>
      <c r="K1215" t="s">
        <v>8351</v>
      </c>
    </row>
    <row r="1216" spans="1:11" x14ac:dyDescent="0.2">
      <c r="A1216">
        <v>1398</v>
      </c>
      <c r="B1216">
        <v>1</v>
      </c>
      <c r="C1216">
        <v>4400</v>
      </c>
      <c r="D1216" s="17">
        <v>30</v>
      </c>
      <c r="E1216">
        <v>65</v>
      </c>
      <c r="F1216" s="5">
        <v>74.246153846153845</v>
      </c>
      <c r="G1216" s="9">
        <v>6</v>
      </c>
      <c r="H1216">
        <v>7</v>
      </c>
      <c r="I1216" s="6">
        <v>109.68181818181819</v>
      </c>
      <c r="J1216" t="s">
        <v>8315</v>
      </c>
      <c r="K1216" t="s">
        <v>8351</v>
      </c>
    </row>
    <row r="1217" spans="1:11" x14ac:dyDescent="0.2">
      <c r="A1217">
        <v>1399</v>
      </c>
      <c r="B1217">
        <v>1</v>
      </c>
      <c r="C1217">
        <v>9000</v>
      </c>
      <c r="D1217" s="17">
        <v>30</v>
      </c>
      <c r="E1217">
        <v>184</v>
      </c>
      <c r="F1217" s="5">
        <v>61.701086956521742</v>
      </c>
      <c r="G1217" s="9">
        <v>9</v>
      </c>
      <c r="H1217">
        <v>6</v>
      </c>
      <c r="I1217" s="6">
        <v>126.14444444444443</v>
      </c>
      <c r="J1217" t="s">
        <v>8315</v>
      </c>
      <c r="K1217" t="s">
        <v>8351</v>
      </c>
    </row>
    <row r="1218" spans="1:11" x14ac:dyDescent="0.2">
      <c r="A1218">
        <v>1400</v>
      </c>
      <c r="B1218">
        <v>1</v>
      </c>
      <c r="C1218">
        <v>350</v>
      </c>
      <c r="D1218" s="17">
        <v>34.888043981481481</v>
      </c>
      <c r="E1218">
        <v>34</v>
      </c>
      <c r="F1218" s="5">
        <v>17.235294117647058</v>
      </c>
      <c r="G1218" s="9">
        <v>5</v>
      </c>
      <c r="H1218">
        <v>7</v>
      </c>
      <c r="I1218" s="6">
        <v>167.42857142857144</v>
      </c>
      <c r="J1218" t="s">
        <v>8315</v>
      </c>
      <c r="K1218" t="s">
        <v>8351</v>
      </c>
    </row>
    <row r="1219" spans="1:11" x14ac:dyDescent="0.2">
      <c r="A1219">
        <v>1401</v>
      </c>
      <c r="B1219">
        <v>1</v>
      </c>
      <c r="C1219">
        <v>2500</v>
      </c>
      <c r="D1219" s="17">
        <v>21</v>
      </c>
      <c r="E1219">
        <v>240</v>
      </c>
      <c r="F1219" s="5">
        <v>51.720833333333331</v>
      </c>
      <c r="G1219" s="9">
        <v>5</v>
      </c>
      <c r="H1219">
        <v>7</v>
      </c>
      <c r="I1219" s="6">
        <v>496.52000000000004</v>
      </c>
      <c r="J1219" t="s">
        <v>8315</v>
      </c>
      <c r="K1219" t="s">
        <v>8351</v>
      </c>
    </row>
    <row r="1220" spans="1:11" x14ac:dyDescent="0.2">
      <c r="A1220">
        <v>1402</v>
      </c>
      <c r="B1220">
        <v>1</v>
      </c>
      <c r="C1220">
        <v>2500</v>
      </c>
      <c r="D1220" s="17">
        <v>59.958333333333336</v>
      </c>
      <c r="E1220">
        <v>113</v>
      </c>
      <c r="F1220" s="5">
        <v>24.150442477876105</v>
      </c>
      <c r="G1220" s="9">
        <v>3</v>
      </c>
      <c r="H1220">
        <v>7</v>
      </c>
      <c r="I1220" s="6">
        <v>109.16</v>
      </c>
      <c r="J1220" t="s">
        <v>8315</v>
      </c>
      <c r="K1220" t="s">
        <v>8351</v>
      </c>
    </row>
    <row r="1221" spans="1:11" x14ac:dyDescent="0.2">
      <c r="A1221">
        <v>1403</v>
      </c>
      <c r="B1221">
        <v>1</v>
      </c>
      <c r="C1221">
        <v>4000</v>
      </c>
      <c r="D1221" s="17">
        <v>30</v>
      </c>
      <c r="E1221">
        <v>66</v>
      </c>
      <c r="F1221" s="5">
        <v>62.166666666666664</v>
      </c>
      <c r="G1221" s="9">
        <v>6</v>
      </c>
      <c r="H1221">
        <v>2</v>
      </c>
      <c r="I1221" s="6">
        <v>102.57499999999999</v>
      </c>
      <c r="J1221" t="s">
        <v>8315</v>
      </c>
      <c r="K1221" t="s">
        <v>8351</v>
      </c>
    </row>
    <row r="1222" spans="1:11" hidden="1" x14ac:dyDescent="0.2">
      <c r="A1222">
        <v>1404</v>
      </c>
      <c r="B1222">
        <v>0</v>
      </c>
      <c r="C1222">
        <v>14500</v>
      </c>
      <c r="D1222" s="17">
        <v>25</v>
      </c>
      <c r="E1222">
        <v>5</v>
      </c>
      <c r="F1222" s="5">
        <v>48.2</v>
      </c>
      <c r="G1222" s="9">
        <v>1</v>
      </c>
      <c r="H1222">
        <v>3</v>
      </c>
      <c r="I1222" s="6">
        <v>1.6620689655172414</v>
      </c>
      <c r="J1222" t="s">
        <v>8317</v>
      </c>
      <c r="K1222" t="s">
        <v>8359</v>
      </c>
    </row>
    <row r="1223" spans="1:11" hidden="1" x14ac:dyDescent="0.2">
      <c r="A1223">
        <v>1405</v>
      </c>
      <c r="B1223">
        <v>0</v>
      </c>
      <c r="C1223">
        <v>25000</v>
      </c>
      <c r="D1223" s="17">
        <v>30.041666666666668</v>
      </c>
      <c r="E1223">
        <v>17</v>
      </c>
      <c r="F1223" s="5">
        <v>6.1764705882352944</v>
      </c>
      <c r="G1223" s="9">
        <v>10</v>
      </c>
      <c r="H1223">
        <v>3</v>
      </c>
      <c r="I1223" s="6">
        <v>0.42</v>
      </c>
      <c r="J1223" t="s">
        <v>8317</v>
      </c>
      <c r="K1223" t="s">
        <v>8359</v>
      </c>
    </row>
    <row r="1224" spans="1:11" hidden="1" x14ac:dyDescent="0.2">
      <c r="A1224">
        <v>1406</v>
      </c>
      <c r="B1224">
        <v>0</v>
      </c>
      <c r="C1224">
        <v>12000</v>
      </c>
      <c r="D1224" s="17">
        <v>52.983715277777776</v>
      </c>
      <c r="E1224">
        <v>3</v>
      </c>
      <c r="F1224" s="5">
        <v>5</v>
      </c>
      <c r="G1224" s="9">
        <v>10</v>
      </c>
      <c r="H1224">
        <v>2</v>
      </c>
      <c r="I1224" s="6">
        <v>0.125</v>
      </c>
      <c r="J1224" t="s">
        <v>8317</v>
      </c>
      <c r="K1224" t="s">
        <v>8359</v>
      </c>
    </row>
    <row r="1225" spans="1:11" hidden="1" x14ac:dyDescent="0.2">
      <c r="A1225">
        <v>1407</v>
      </c>
      <c r="B1225">
        <v>0</v>
      </c>
      <c r="C1225">
        <v>3000</v>
      </c>
      <c r="D1225" s="17">
        <v>25</v>
      </c>
      <c r="E1225">
        <v>2</v>
      </c>
      <c r="F1225" s="5">
        <v>7.5</v>
      </c>
      <c r="G1225" s="9">
        <v>7</v>
      </c>
      <c r="H1225">
        <v>5</v>
      </c>
      <c r="I1225" s="6">
        <v>0.5</v>
      </c>
      <c r="J1225" t="s">
        <v>8317</v>
      </c>
      <c r="K1225" t="s">
        <v>8359</v>
      </c>
    </row>
    <row r="1226" spans="1:11" hidden="1" x14ac:dyDescent="0.2">
      <c r="A1226">
        <v>1408</v>
      </c>
      <c r="B1226">
        <v>0</v>
      </c>
      <c r="C1226">
        <v>1000</v>
      </c>
      <c r="D1226" s="17">
        <v>30.041666666666668</v>
      </c>
      <c r="E1226">
        <v>6</v>
      </c>
      <c r="F1226" s="5">
        <v>12</v>
      </c>
      <c r="G1226" s="9">
        <v>10</v>
      </c>
      <c r="H1226">
        <v>3</v>
      </c>
      <c r="I1226" s="6">
        <v>7.1999999999999993</v>
      </c>
      <c r="J1226" t="s">
        <v>8317</v>
      </c>
      <c r="K1226" t="s">
        <v>8359</v>
      </c>
    </row>
    <row r="1227" spans="1:11" hidden="1" x14ac:dyDescent="0.2">
      <c r="A1227">
        <v>1409</v>
      </c>
      <c r="B1227">
        <v>0</v>
      </c>
      <c r="C1227">
        <v>4000</v>
      </c>
      <c r="D1227" s="17">
        <v>60.041666666666664</v>
      </c>
      <c r="E1227">
        <v>0</v>
      </c>
      <c r="F1227" s="5">
        <v>0</v>
      </c>
      <c r="G1227" s="9">
        <v>11</v>
      </c>
      <c r="H1227">
        <v>6</v>
      </c>
      <c r="I1227" s="6">
        <v>0</v>
      </c>
      <c r="J1227" t="s">
        <v>8317</v>
      </c>
      <c r="K1227" t="s">
        <v>8359</v>
      </c>
    </row>
    <row r="1228" spans="1:11" hidden="1" x14ac:dyDescent="0.2">
      <c r="A1228">
        <v>1410</v>
      </c>
      <c r="B1228">
        <v>0</v>
      </c>
      <c r="C1228">
        <v>6000</v>
      </c>
      <c r="D1228" s="17">
        <v>45</v>
      </c>
      <c r="E1228">
        <v>1</v>
      </c>
      <c r="F1228" s="5">
        <v>1</v>
      </c>
      <c r="G1228" s="9">
        <v>4</v>
      </c>
      <c r="H1228">
        <v>1</v>
      </c>
      <c r="I1228" s="6">
        <v>1.6666666666666666E-2</v>
      </c>
      <c r="J1228" t="s">
        <v>8317</v>
      </c>
      <c r="K1228" t="s">
        <v>8359</v>
      </c>
    </row>
    <row r="1229" spans="1:11" hidden="1" x14ac:dyDescent="0.2">
      <c r="A1229">
        <v>1411</v>
      </c>
      <c r="B1229">
        <v>0</v>
      </c>
      <c r="C1229">
        <v>3000</v>
      </c>
      <c r="D1229" s="17">
        <v>28</v>
      </c>
      <c r="E1229">
        <v>3</v>
      </c>
      <c r="F1229" s="5">
        <v>2.3333333333333335</v>
      </c>
      <c r="G1229" s="9">
        <v>1</v>
      </c>
      <c r="H1229">
        <v>4</v>
      </c>
      <c r="I1229" s="6">
        <v>0.23333333333333336</v>
      </c>
      <c r="J1229" t="s">
        <v>8317</v>
      </c>
      <c r="K1229" t="s">
        <v>8359</v>
      </c>
    </row>
    <row r="1230" spans="1:11" hidden="1" x14ac:dyDescent="0.2">
      <c r="A1230">
        <v>1412</v>
      </c>
      <c r="B1230">
        <v>0</v>
      </c>
      <c r="C1230">
        <v>7000</v>
      </c>
      <c r="D1230" s="17">
        <v>30</v>
      </c>
      <c r="E1230">
        <v>13</v>
      </c>
      <c r="F1230" s="5">
        <v>24.615384615384617</v>
      </c>
      <c r="G1230" s="9">
        <v>11</v>
      </c>
      <c r="H1230">
        <v>1</v>
      </c>
      <c r="I1230" s="6">
        <v>4.5714285714285712</v>
      </c>
      <c r="J1230" t="s">
        <v>8317</v>
      </c>
      <c r="K1230" t="s">
        <v>8359</v>
      </c>
    </row>
    <row r="1231" spans="1:11" hidden="1" x14ac:dyDescent="0.2">
      <c r="A1231">
        <v>1413</v>
      </c>
      <c r="B1231">
        <v>0</v>
      </c>
      <c r="C1231">
        <v>2000</v>
      </c>
      <c r="D1231" s="17">
        <v>60</v>
      </c>
      <c r="E1231">
        <v>1</v>
      </c>
      <c r="F1231" s="5">
        <v>100</v>
      </c>
      <c r="G1231" s="9">
        <v>12</v>
      </c>
      <c r="H1231">
        <v>2</v>
      </c>
      <c r="I1231" s="6">
        <v>5</v>
      </c>
      <c r="J1231" t="s">
        <v>8317</v>
      </c>
      <c r="K1231" t="s">
        <v>8359</v>
      </c>
    </row>
    <row r="1232" spans="1:11" hidden="1" x14ac:dyDescent="0.2">
      <c r="A1232">
        <v>1414</v>
      </c>
      <c r="B1232">
        <v>0</v>
      </c>
      <c r="C1232">
        <v>500</v>
      </c>
      <c r="D1232" s="17">
        <v>30</v>
      </c>
      <c r="E1232">
        <v>1</v>
      </c>
      <c r="F1232" s="5">
        <v>1</v>
      </c>
      <c r="G1232" s="9">
        <v>12</v>
      </c>
      <c r="H1232">
        <v>6</v>
      </c>
      <c r="I1232" s="6">
        <v>0.2</v>
      </c>
      <c r="J1232" t="s">
        <v>8317</v>
      </c>
      <c r="K1232" t="s">
        <v>8359</v>
      </c>
    </row>
    <row r="1233" spans="1:11" hidden="1" x14ac:dyDescent="0.2">
      <c r="A1233">
        <v>1415</v>
      </c>
      <c r="B1233">
        <v>0</v>
      </c>
      <c r="C1233">
        <v>4400</v>
      </c>
      <c r="D1233" s="17">
        <v>40</v>
      </c>
      <c r="E1233">
        <v>9</v>
      </c>
      <c r="F1233" s="5">
        <v>88.888888888888886</v>
      </c>
      <c r="G1233" s="9">
        <v>7</v>
      </c>
      <c r="H1233">
        <v>2</v>
      </c>
      <c r="I1233" s="6">
        <v>18.181818181818183</v>
      </c>
      <c r="J1233" t="s">
        <v>8317</v>
      </c>
      <c r="K1233" t="s">
        <v>8359</v>
      </c>
    </row>
    <row r="1234" spans="1:11" hidden="1" x14ac:dyDescent="0.2">
      <c r="A1234">
        <v>1416</v>
      </c>
      <c r="B1234">
        <v>0</v>
      </c>
      <c r="C1234">
        <v>50000</v>
      </c>
      <c r="D1234" s="17">
        <v>30.041666666666668</v>
      </c>
      <c r="E1234">
        <v>0</v>
      </c>
      <c r="F1234" s="5">
        <v>0</v>
      </c>
      <c r="G1234" s="9">
        <v>10</v>
      </c>
      <c r="H1234">
        <v>4</v>
      </c>
      <c r="I1234" s="6">
        <v>0</v>
      </c>
      <c r="J1234" t="s">
        <v>8317</v>
      </c>
      <c r="K1234" t="s">
        <v>8359</v>
      </c>
    </row>
    <row r="1235" spans="1:11" hidden="1" x14ac:dyDescent="0.2">
      <c r="A1235">
        <v>1417</v>
      </c>
      <c r="B1235">
        <v>0</v>
      </c>
      <c r="C1235">
        <v>4500</v>
      </c>
      <c r="D1235" s="17">
        <v>30.315810185185185</v>
      </c>
      <c r="E1235">
        <v>2</v>
      </c>
      <c r="F1235" s="5">
        <v>27.5</v>
      </c>
      <c r="G1235" s="9">
        <v>8</v>
      </c>
      <c r="H1235">
        <v>6</v>
      </c>
      <c r="I1235" s="6">
        <v>1.2222222222222223</v>
      </c>
      <c r="J1235" t="s">
        <v>8317</v>
      </c>
      <c r="K1235" t="s">
        <v>8359</v>
      </c>
    </row>
    <row r="1236" spans="1:11" hidden="1" x14ac:dyDescent="0.2">
      <c r="A1236">
        <v>1418</v>
      </c>
      <c r="B1236">
        <v>0</v>
      </c>
      <c r="C1236">
        <v>3000</v>
      </c>
      <c r="D1236" s="17">
        <v>30</v>
      </c>
      <c r="E1236">
        <v>1</v>
      </c>
      <c r="F1236" s="5">
        <v>6</v>
      </c>
      <c r="G1236" s="9">
        <v>1</v>
      </c>
      <c r="H1236">
        <v>2</v>
      </c>
      <c r="I1236" s="6">
        <v>0.2</v>
      </c>
      <c r="J1236" t="s">
        <v>8317</v>
      </c>
      <c r="K1236" t="s">
        <v>8359</v>
      </c>
    </row>
    <row r="1237" spans="1:11" hidden="1" x14ac:dyDescent="0.2">
      <c r="A1237">
        <v>1419</v>
      </c>
      <c r="B1237">
        <v>0</v>
      </c>
      <c r="C1237">
        <v>6300</v>
      </c>
      <c r="D1237" s="17">
        <v>30</v>
      </c>
      <c r="E1237">
        <v>10</v>
      </c>
      <c r="F1237" s="5">
        <v>44.5</v>
      </c>
      <c r="G1237" s="9">
        <v>9</v>
      </c>
      <c r="H1237">
        <v>5</v>
      </c>
      <c r="I1237" s="6">
        <v>7.0634920634920633</v>
      </c>
      <c r="J1237" t="s">
        <v>8317</v>
      </c>
      <c r="K1237" t="s">
        <v>8359</v>
      </c>
    </row>
    <row r="1238" spans="1:11" hidden="1" x14ac:dyDescent="0.2">
      <c r="A1238">
        <v>1420</v>
      </c>
      <c r="B1238">
        <v>0</v>
      </c>
      <c r="C1238">
        <v>110</v>
      </c>
      <c r="D1238" s="17">
        <v>25</v>
      </c>
      <c r="E1238">
        <v>3</v>
      </c>
      <c r="F1238" s="5">
        <v>1</v>
      </c>
      <c r="G1238" s="9">
        <v>6</v>
      </c>
      <c r="H1238">
        <v>5</v>
      </c>
      <c r="I1238" s="6">
        <v>2.7272727272727271</v>
      </c>
      <c r="J1238" t="s">
        <v>8317</v>
      </c>
      <c r="K1238" t="s">
        <v>8359</v>
      </c>
    </row>
    <row r="1239" spans="1:11" hidden="1" x14ac:dyDescent="0.2">
      <c r="A1239">
        <v>1421</v>
      </c>
      <c r="B1239">
        <v>0</v>
      </c>
      <c r="C1239">
        <v>200000</v>
      </c>
      <c r="D1239" s="17">
        <v>30</v>
      </c>
      <c r="E1239">
        <v>2</v>
      </c>
      <c r="F1239" s="5">
        <v>100</v>
      </c>
      <c r="G1239" s="9">
        <v>1</v>
      </c>
      <c r="H1239">
        <v>5</v>
      </c>
      <c r="I1239" s="6">
        <v>0.1</v>
      </c>
      <c r="J1239" t="s">
        <v>8317</v>
      </c>
      <c r="K1239" t="s">
        <v>8359</v>
      </c>
    </row>
    <row r="1240" spans="1:11" hidden="1" x14ac:dyDescent="0.2">
      <c r="A1240">
        <v>1422</v>
      </c>
      <c r="B1240">
        <v>0</v>
      </c>
      <c r="C1240">
        <v>25000</v>
      </c>
      <c r="D1240" s="17">
        <v>30</v>
      </c>
      <c r="E1240">
        <v>2</v>
      </c>
      <c r="F1240" s="5">
        <v>13</v>
      </c>
      <c r="G1240" s="9">
        <v>8</v>
      </c>
      <c r="H1240">
        <v>7</v>
      </c>
      <c r="I1240" s="6">
        <v>0.104</v>
      </c>
      <c r="J1240" t="s">
        <v>8317</v>
      </c>
      <c r="K1240" t="s">
        <v>8359</v>
      </c>
    </row>
    <row r="1241" spans="1:11" hidden="1" x14ac:dyDescent="0.2">
      <c r="A1241">
        <v>1423</v>
      </c>
      <c r="B1241">
        <v>0</v>
      </c>
      <c r="C1241">
        <v>30000</v>
      </c>
      <c r="D1241" s="17">
        <v>30</v>
      </c>
      <c r="E1241">
        <v>1</v>
      </c>
      <c r="F1241" s="5">
        <v>100</v>
      </c>
      <c r="G1241" s="9">
        <v>12</v>
      </c>
      <c r="H1241">
        <v>3</v>
      </c>
      <c r="I1241" s="6">
        <v>0.33333333333333337</v>
      </c>
      <c r="J1241" t="s">
        <v>8317</v>
      </c>
      <c r="K1241" t="s">
        <v>8359</v>
      </c>
    </row>
    <row r="1242" spans="1:11" hidden="1" x14ac:dyDescent="0.2">
      <c r="A1242">
        <v>1424</v>
      </c>
      <c r="B1242">
        <v>0</v>
      </c>
      <c r="C1242">
        <v>7500</v>
      </c>
      <c r="D1242" s="17">
        <v>13.041666666666666</v>
      </c>
      <c r="E1242">
        <v>14</v>
      </c>
      <c r="F1242" s="5">
        <v>109.07142857142857</v>
      </c>
      <c r="G1242" s="9">
        <v>11</v>
      </c>
      <c r="H1242">
        <v>3</v>
      </c>
      <c r="I1242" s="6">
        <v>20.36</v>
      </c>
      <c r="J1242" t="s">
        <v>8317</v>
      </c>
      <c r="K1242" t="s">
        <v>8359</v>
      </c>
    </row>
    <row r="1243" spans="1:11" hidden="1" x14ac:dyDescent="0.2">
      <c r="A1243">
        <v>1425</v>
      </c>
      <c r="B1243">
        <v>0</v>
      </c>
      <c r="C1243">
        <v>13000</v>
      </c>
      <c r="D1243" s="17">
        <v>30</v>
      </c>
      <c r="E1243">
        <v>0</v>
      </c>
      <c r="F1243" s="5">
        <v>0</v>
      </c>
      <c r="G1243" s="9">
        <v>3</v>
      </c>
      <c r="H1243">
        <v>7</v>
      </c>
      <c r="I1243" s="6">
        <v>0</v>
      </c>
      <c r="J1243" t="s">
        <v>8317</v>
      </c>
      <c r="K1243" t="s">
        <v>8359</v>
      </c>
    </row>
    <row r="1244" spans="1:11" hidden="1" x14ac:dyDescent="0.2">
      <c r="A1244">
        <v>1426</v>
      </c>
      <c r="B1244">
        <v>0</v>
      </c>
      <c r="C1244">
        <v>1000</v>
      </c>
      <c r="D1244" s="17">
        <v>60</v>
      </c>
      <c r="E1244">
        <v>0</v>
      </c>
      <c r="F1244" s="5">
        <v>0</v>
      </c>
      <c r="G1244" s="9">
        <v>6</v>
      </c>
      <c r="H1244">
        <v>4</v>
      </c>
      <c r="I1244" s="6">
        <v>0</v>
      </c>
      <c r="J1244" t="s">
        <v>8317</v>
      </c>
      <c r="K1244" t="s">
        <v>8359</v>
      </c>
    </row>
    <row r="1245" spans="1:11" hidden="1" x14ac:dyDescent="0.2">
      <c r="A1245">
        <v>1427</v>
      </c>
      <c r="B1245">
        <v>0</v>
      </c>
      <c r="C1245">
        <v>5000</v>
      </c>
      <c r="D1245" s="17">
        <v>30</v>
      </c>
      <c r="E1245">
        <v>4</v>
      </c>
      <c r="F1245" s="5">
        <v>104.75</v>
      </c>
      <c r="G1245" s="9">
        <v>8</v>
      </c>
      <c r="H1245">
        <v>5</v>
      </c>
      <c r="I1245" s="6">
        <v>8.3800000000000008</v>
      </c>
      <c r="J1245" t="s">
        <v>8317</v>
      </c>
      <c r="K1245" t="s">
        <v>8359</v>
      </c>
    </row>
    <row r="1246" spans="1:11" hidden="1" x14ac:dyDescent="0.2">
      <c r="A1246">
        <v>1428</v>
      </c>
      <c r="B1246">
        <v>0</v>
      </c>
      <c r="C1246">
        <v>1000</v>
      </c>
      <c r="D1246" s="17">
        <v>29.958333333333332</v>
      </c>
      <c r="E1246">
        <v>3</v>
      </c>
      <c r="F1246" s="5">
        <v>15</v>
      </c>
      <c r="G1246" s="9">
        <v>3</v>
      </c>
      <c r="H1246">
        <v>4</v>
      </c>
      <c r="I1246" s="6">
        <v>4.5</v>
      </c>
      <c r="J1246" t="s">
        <v>8317</v>
      </c>
      <c r="K1246" t="s">
        <v>8359</v>
      </c>
    </row>
    <row r="1247" spans="1:11" hidden="1" x14ac:dyDescent="0.2">
      <c r="A1247">
        <v>1429</v>
      </c>
      <c r="B1247">
        <v>0</v>
      </c>
      <c r="C1247">
        <v>10000</v>
      </c>
      <c r="D1247" s="17">
        <v>30</v>
      </c>
      <c r="E1247">
        <v>0</v>
      </c>
      <c r="F1247" s="5">
        <v>0</v>
      </c>
      <c r="G1247" s="9">
        <v>3</v>
      </c>
      <c r="H1247">
        <v>2</v>
      </c>
      <c r="I1247" s="6">
        <v>0</v>
      </c>
      <c r="J1247" t="s">
        <v>8317</v>
      </c>
      <c r="K1247" t="s">
        <v>8359</v>
      </c>
    </row>
    <row r="1248" spans="1:11" hidden="1" x14ac:dyDescent="0.2">
      <c r="A1248">
        <v>1430</v>
      </c>
      <c r="B1248">
        <v>0</v>
      </c>
      <c r="C1248">
        <v>5000</v>
      </c>
      <c r="D1248" s="17">
        <v>31</v>
      </c>
      <c r="E1248">
        <v>5</v>
      </c>
      <c r="F1248" s="5">
        <v>80.599999999999994</v>
      </c>
      <c r="G1248" s="9">
        <v>11</v>
      </c>
      <c r="H1248">
        <v>2</v>
      </c>
      <c r="I1248" s="6">
        <v>8.06</v>
      </c>
      <c r="J1248" t="s">
        <v>8317</v>
      </c>
      <c r="K1248" t="s">
        <v>8359</v>
      </c>
    </row>
    <row r="1249" spans="1:11" hidden="1" x14ac:dyDescent="0.2">
      <c r="A1249">
        <v>1431</v>
      </c>
      <c r="B1249">
        <v>0</v>
      </c>
      <c r="C1249">
        <v>17000</v>
      </c>
      <c r="D1249" s="17">
        <v>30.041666666666668</v>
      </c>
      <c r="E1249">
        <v>47</v>
      </c>
      <c r="F1249" s="5">
        <v>115.55319148936171</v>
      </c>
      <c r="G1249" s="9">
        <v>10</v>
      </c>
      <c r="H1249">
        <v>1</v>
      </c>
      <c r="I1249" s="6">
        <v>31.94705882352941</v>
      </c>
      <c r="J1249" t="s">
        <v>8317</v>
      </c>
      <c r="K1249" t="s">
        <v>8359</v>
      </c>
    </row>
    <row r="1250" spans="1:11" hidden="1" x14ac:dyDescent="0.2">
      <c r="A1250">
        <v>1432</v>
      </c>
      <c r="B1250">
        <v>0</v>
      </c>
      <c r="C1250">
        <v>40000</v>
      </c>
      <c r="D1250" s="17">
        <v>30</v>
      </c>
      <c r="E1250">
        <v>0</v>
      </c>
      <c r="F1250" s="5">
        <v>0</v>
      </c>
      <c r="G1250" s="9">
        <v>6</v>
      </c>
      <c r="H1250">
        <v>6</v>
      </c>
      <c r="I1250" s="6">
        <v>0</v>
      </c>
      <c r="J1250" t="s">
        <v>8317</v>
      </c>
      <c r="K1250" t="s">
        <v>8359</v>
      </c>
    </row>
    <row r="1251" spans="1:11" hidden="1" x14ac:dyDescent="0.2">
      <c r="A1251">
        <v>1433</v>
      </c>
      <c r="B1251">
        <v>0</v>
      </c>
      <c r="C1251">
        <v>12000</v>
      </c>
      <c r="D1251" s="17">
        <v>40.832465277777779</v>
      </c>
      <c r="E1251">
        <v>10</v>
      </c>
      <c r="F1251" s="5">
        <v>80.5</v>
      </c>
      <c r="G1251" s="9">
        <v>10</v>
      </c>
      <c r="H1251">
        <v>7</v>
      </c>
      <c r="I1251" s="6">
        <v>6.708333333333333</v>
      </c>
      <c r="J1251" t="s">
        <v>8317</v>
      </c>
      <c r="K1251" t="s">
        <v>8359</v>
      </c>
    </row>
    <row r="1252" spans="1:11" hidden="1" x14ac:dyDescent="0.2">
      <c r="A1252">
        <v>1434</v>
      </c>
      <c r="B1252">
        <v>0</v>
      </c>
      <c r="C1252">
        <v>82000</v>
      </c>
      <c r="D1252" s="17">
        <v>20.857893518518519</v>
      </c>
      <c r="E1252">
        <v>11</v>
      </c>
      <c r="F1252" s="5">
        <v>744.5454545454545</v>
      </c>
      <c r="G1252" s="9">
        <v>5</v>
      </c>
      <c r="H1252">
        <v>1</v>
      </c>
      <c r="I1252" s="6">
        <v>9.9878048780487809</v>
      </c>
      <c r="J1252" t="s">
        <v>8317</v>
      </c>
      <c r="K1252" t="s">
        <v>8359</v>
      </c>
    </row>
    <row r="1253" spans="1:11" hidden="1" x14ac:dyDescent="0.2">
      <c r="A1253">
        <v>1435</v>
      </c>
      <c r="B1253">
        <v>0</v>
      </c>
      <c r="C1253">
        <v>15000</v>
      </c>
      <c r="D1253" s="17">
        <v>30</v>
      </c>
      <c r="E1253">
        <v>2</v>
      </c>
      <c r="F1253" s="5">
        <v>7.5</v>
      </c>
      <c r="G1253" s="9">
        <v>9</v>
      </c>
      <c r="H1253">
        <v>5</v>
      </c>
      <c r="I1253" s="6">
        <v>0.1</v>
      </c>
      <c r="J1253" t="s">
        <v>8317</v>
      </c>
      <c r="K1253" t="s">
        <v>8359</v>
      </c>
    </row>
    <row r="1254" spans="1:11" hidden="1" x14ac:dyDescent="0.2">
      <c r="A1254">
        <v>1436</v>
      </c>
      <c r="B1254">
        <v>0</v>
      </c>
      <c r="C1254">
        <v>10000</v>
      </c>
      <c r="D1254" s="17">
        <v>30</v>
      </c>
      <c r="E1254">
        <v>2</v>
      </c>
      <c r="F1254" s="5">
        <v>38.5</v>
      </c>
      <c r="G1254" s="9">
        <v>1</v>
      </c>
      <c r="H1254">
        <v>5</v>
      </c>
      <c r="I1254" s="6">
        <v>0.77</v>
      </c>
      <c r="J1254" t="s">
        <v>8317</v>
      </c>
      <c r="K1254" t="s">
        <v>8359</v>
      </c>
    </row>
    <row r="1255" spans="1:11" hidden="1" x14ac:dyDescent="0.2">
      <c r="A1255">
        <v>1437</v>
      </c>
      <c r="B1255">
        <v>0</v>
      </c>
      <c r="C1255">
        <v>3000</v>
      </c>
      <c r="D1255" s="17">
        <v>36.675937499999996</v>
      </c>
      <c r="E1255">
        <v>22</v>
      </c>
      <c r="F1255" s="5">
        <v>36.68181818181818</v>
      </c>
      <c r="G1255" s="9">
        <v>6</v>
      </c>
      <c r="H1255">
        <v>5</v>
      </c>
      <c r="I1255" s="6">
        <v>26.900000000000002</v>
      </c>
      <c r="J1255" t="s">
        <v>8317</v>
      </c>
      <c r="K1255" t="s">
        <v>8359</v>
      </c>
    </row>
    <row r="1256" spans="1:11" hidden="1" x14ac:dyDescent="0.2">
      <c r="A1256">
        <v>1438</v>
      </c>
      <c r="B1256">
        <v>0</v>
      </c>
      <c r="C1256">
        <v>20000</v>
      </c>
      <c r="D1256" s="17">
        <v>29.708344907407408</v>
      </c>
      <c r="E1256">
        <v>8</v>
      </c>
      <c r="F1256" s="5">
        <v>75</v>
      </c>
      <c r="G1256" s="9">
        <v>3</v>
      </c>
      <c r="H1256">
        <v>1</v>
      </c>
      <c r="I1256" s="6">
        <v>3</v>
      </c>
      <c r="J1256" t="s">
        <v>8317</v>
      </c>
      <c r="K1256" t="s">
        <v>8359</v>
      </c>
    </row>
    <row r="1257" spans="1:11" hidden="1" x14ac:dyDescent="0.2">
      <c r="A1257">
        <v>1439</v>
      </c>
      <c r="B1257">
        <v>0</v>
      </c>
      <c r="C1257">
        <v>2725</v>
      </c>
      <c r="D1257" s="17">
        <v>30</v>
      </c>
      <c r="E1257">
        <v>6</v>
      </c>
      <c r="F1257" s="5">
        <v>30</v>
      </c>
      <c r="G1257" s="9">
        <v>2</v>
      </c>
      <c r="H1257">
        <v>4</v>
      </c>
      <c r="I1257" s="6">
        <v>6.6055045871559637</v>
      </c>
      <c r="J1257" t="s">
        <v>8317</v>
      </c>
      <c r="K1257" t="s">
        <v>8359</v>
      </c>
    </row>
    <row r="1258" spans="1:11" hidden="1" x14ac:dyDescent="0.2">
      <c r="A1258">
        <v>1440</v>
      </c>
      <c r="B1258">
        <v>0</v>
      </c>
      <c r="C1258">
        <v>13000</v>
      </c>
      <c r="D1258" s="17">
        <v>30</v>
      </c>
      <c r="E1258">
        <v>1</v>
      </c>
      <c r="F1258" s="5">
        <v>1</v>
      </c>
      <c r="G1258" s="9">
        <v>4</v>
      </c>
      <c r="H1258">
        <v>2</v>
      </c>
      <c r="I1258" s="6">
        <v>7.6923076923076927E-3</v>
      </c>
      <c r="J1258" t="s">
        <v>8317</v>
      </c>
      <c r="K1258" t="s">
        <v>8359</v>
      </c>
    </row>
    <row r="1259" spans="1:11" hidden="1" x14ac:dyDescent="0.2">
      <c r="A1259">
        <v>1441</v>
      </c>
      <c r="B1259">
        <v>0</v>
      </c>
      <c r="C1259">
        <v>180000</v>
      </c>
      <c r="D1259" s="17">
        <v>60</v>
      </c>
      <c r="E1259">
        <v>3</v>
      </c>
      <c r="F1259" s="5">
        <v>673.33333333333337</v>
      </c>
      <c r="G1259" s="9">
        <v>7</v>
      </c>
      <c r="H1259">
        <v>1</v>
      </c>
      <c r="I1259" s="6">
        <v>1.1222222222222222</v>
      </c>
      <c r="J1259" t="s">
        <v>8317</v>
      </c>
      <c r="K1259" t="s">
        <v>8359</v>
      </c>
    </row>
    <row r="1260" spans="1:11" hidden="1" x14ac:dyDescent="0.2">
      <c r="A1260">
        <v>1442</v>
      </c>
      <c r="B1260">
        <v>0</v>
      </c>
      <c r="C1260">
        <v>1500</v>
      </c>
      <c r="D1260" s="17">
        <v>30</v>
      </c>
      <c r="E1260">
        <v>0</v>
      </c>
      <c r="F1260" s="5">
        <v>0</v>
      </c>
      <c r="G1260" s="9">
        <v>4</v>
      </c>
      <c r="H1260">
        <v>1</v>
      </c>
      <c r="I1260" s="6">
        <v>0</v>
      </c>
      <c r="J1260" t="s">
        <v>8317</v>
      </c>
      <c r="K1260" t="s">
        <v>8359</v>
      </c>
    </row>
    <row r="1261" spans="1:11" hidden="1" x14ac:dyDescent="0.2">
      <c r="A1261">
        <v>1443</v>
      </c>
      <c r="B1261">
        <v>0</v>
      </c>
      <c r="C1261">
        <v>13000</v>
      </c>
      <c r="D1261" s="17">
        <v>30</v>
      </c>
      <c r="E1261">
        <v>0</v>
      </c>
      <c r="F1261" s="5">
        <v>0</v>
      </c>
      <c r="G1261" s="9">
        <v>12</v>
      </c>
      <c r="H1261">
        <v>6</v>
      </c>
      <c r="I1261" s="6">
        <v>0</v>
      </c>
      <c r="J1261" t="s">
        <v>8317</v>
      </c>
      <c r="K1261" t="s">
        <v>8359</v>
      </c>
    </row>
    <row r="1262" spans="1:11" hidden="1" x14ac:dyDescent="0.2">
      <c r="A1262">
        <v>1444</v>
      </c>
      <c r="B1262">
        <v>0</v>
      </c>
      <c r="C1262">
        <v>4950</v>
      </c>
      <c r="D1262" s="17">
        <v>60</v>
      </c>
      <c r="E1262">
        <v>0</v>
      </c>
      <c r="F1262" s="5">
        <v>0</v>
      </c>
      <c r="G1262" s="9">
        <v>7</v>
      </c>
      <c r="H1262">
        <v>2</v>
      </c>
      <c r="I1262" s="6">
        <v>0</v>
      </c>
      <c r="J1262" t="s">
        <v>8317</v>
      </c>
      <c r="K1262" t="s">
        <v>8359</v>
      </c>
    </row>
    <row r="1263" spans="1:11" hidden="1" x14ac:dyDescent="0.2">
      <c r="A1263">
        <v>1445</v>
      </c>
      <c r="B1263">
        <v>0</v>
      </c>
      <c r="C1263">
        <v>130000</v>
      </c>
      <c r="D1263" s="17">
        <v>30</v>
      </c>
      <c r="E1263">
        <v>0</v>
      </c>
      <c r="F1263" s="5">
        <v>0</v>
      </c>
      <c r="G1263" s="9">
        <v>5</v>
      </c>
      <c r="H1263">
        <v>5</v>
      </c>
      <c r="I1263" s="6">
        <v>0</v>
      </c>
      <c r="J1263" t="s">
        <v>8317</v>
      </c>
      <c r="K1263" t="s">
        <v>8359</v>
      </c>
    </row>
    <row r="1264" spans="1:11" hidden="1" x14ac:dyDescent="0.2">
      <c r="A1264">
        <v>1446</v>
      </c>
      <c r="B1264">
        <v>0</v>
      </c>
      <c r="C1264">
        <v>900</v>
      </c>
      <c r="D1264" s="17">
        <v>20</v>
      </c>
      <c r="E1264">
        <v>0</v>
      </c>
      <c r="F1264" s="5">
        <v>0</v>
      </c>
      <c r="G1264" s="9">
        <v>4</v>
      </c>
      <c r="H1264">
        <v>5</v>
      </c>
      <c r="I1264" s="6">
        <v>0</v>
      </c>
      <c r="J1264" t="s">
        <v>8317</v>
      </c>
      <c r="K1264" t="s">
        <v>8359</v>
      </c>
    </row>
    <row r="1265" spans="1:11" hidden="1" x14ac:dyDescent="0.2">
      <c r="A1265">
        <v>1447</v>
      </c>
      <c r="B1265">
        <v>0</v>
      </c>
      <c r="C1265">
        <v>500000</v>
      </c>
      <c r="D1265" s="17">
        <v>30</v>
      </c>
      <c r="E1265">
        <v>3</v>
      </c>
      <c r="F1265" s="5">
        <v>25</v>
      </c>
      <c r="G1265" s="9">
        <v>6</v>
      </c>
      <c r="H1265">
        <v>3</v>
      </c>
      <c r="I1265" s="6">
        <v>1.4999999999999999E-2</v>
      </c>
      <c r="J1265" t="s">
        <v>8317</v>
      </c>
      <c r="K1265" t="s">
        <v>8359</v>
      </c>
    </row>
    <row r="1266" spans="1:11" hidden="1" x14ac:dyDescent="0.2">
      <c r="A1266">
        <v>1448</v>
      </c>
      <c r="B1266">
        <v>0</v>
      </c>
      <c r="C1266">
        <v>200000</v>
      </c>
      <c r="D1266" s="17">
        <v>30.289143518518518</v>
      </c>
      <c r="E1266">
        <v>0</v>
      </c>
      <c r="F1266" s="5">
        <v>0</v>
      </c>
      <c r="G1266" s="9">
        <v>4</v>
      </c>
      <c r="H1266">
        <v>2</v>
      </c>
      <c r="I1266" s="6">
        <v>0</v>
      </c>
      <c r="J1266" t="s">
        <v>8317</v>
      </c>
      <c r="K1266" t="s">
        <v>8359</v>
      </c>
    </row>
    <row r="1267" spans="1:11" hidden="1" x14ac:dyDescent="0.2">
      <c r="A1267">
        <v>1449</v>
      </c>
      <c r="B1267">
        <v>0</v>
      </c>
      <c r="C1267">
        <v>8888</v>
      </c>
      <c r="D1267" s="17">
        <v>48</v>
      </c>
      <c r="E1267">
        <v>0</v>
      </c>
      <c r="F1267" s="5">
        <v>0</v>
      </c>
      <c r="G1267" s="9">
        <v>3</v>
      </c>
      <c r="H1267">
        <v>1</v>
      </c>
      <c r="I1267" s="6">
        <v>0</v>
      </c>
      <c r="J1267" t="s">
        <v>8317</v>
      </c>
      <c r="K1267" t="s">
        <v>8359</v>
      </c>
    </row>
    <row r="1268" spans="1:11" hidden="1" x14ac:dyDescent="0.2">
      <c r="A1268">
        <v>1450</v>
      </c>
      <c r="B1268">
        <v>0</v>
      </c>
      <c r="C1268">
        <v>100000</v>
      </c>
      <c r="D1268" s="17">
        <v>30</v>
      </c>
      <c r="E1268">
        <v>1</v>
      </c>
      <c r="F1268" s="5">
        <v>1</v>
      </c>
      <c r="G1268" s="9">
        <v>1</v>
      </c>
      <c r="H1268">
        <v>3</v>
      </c>
      <c r="I1268" s="6">
        <v>1E-3</v>
      </c>
      <c r="J1268" t="s">
        <v>8317</v>
      </c>
      <c r="K1268" t="s">
        <v>8359</v>
      </c>
    </row>
    <row r="1269" spans="1:11" hidden="1" x14ac:dyDescent="0.2">
      <c r="A1269">
        <v>1461</v>
      </c>
      <c r="B1269">
        <v>1</v>
      </c>
      <c r="C1269">
        <v>15000</v>
      </c>
      <c r="D1269" s="17">
        <v>33.354699074074077</v>
      </c>
      <c r="E1269">
        <v>340</v>
      </c>
      <c r="F1269" s="5">
        <v>44.66673529411765</v>
      </c>
      <c r="G1269" s="9">
        <v>9</v>
      </c>
      <c r="H1269">
        <v>3</v>
      </c>
      <c r="I1269" s="6">
        <v>101.24459999999999</v>
      </c>
      <c r="J1269" t="s">
        <v>8317</v>
      </c>
      <c r="K1269" t="s">
        <v>8349</v>
      </c>
    </row>
    <row r="1270" spans="1:11" hidden="1" x14ac:dyDescent="0.2">
      <c r="A1270">
        <v>1462</v>
      </c>
      <c r="B1270">
        <v>1</v>
      </c>
      <c r="C1270">
        <v>4000</v>
      </c>
      <c r="D1270" s="17">
        <v>30</v>
      </c>
      <c r="E1270">
        <v>150</v>
      </c>
      <c r="F1270" s="5">
        <v>28.937999999999999</v>
      </c>
      <c r="G1270" s="9">
        <v>3</v>
      </c>
      <c r="H1270">
        <v>1</v>
      </c>
      <c r="I1270" s="6">
        <v>108.5175</v>
      </c>
      <c r="J1270" t="s">
        <v>8317</v>
      </c>
      <c r="K1270" t="s">
        <v>8349</v>
      </c>
    </row>
    <row r="1271" spans="1:11" hidden="1" x14ac:dyDescent="0.2">
      <c r="A1271">
        <v>1463</v>
      </c>
      <c r="B1271">
        <v>1</v>
      </c>
      <c r="C1271">
        <v>600</v>
      </c>
      <c r="D1271" s="17">
        <v>44.958333333333336</v>
      </c>
      <c r="E1271">
        <v>25</v>
      </c>
      <c r="F1271" s="5">
        <v>35.44</v>
      </c>
      <c r="G1271" s="9">
        <v>2</v>
      </c>
      <c r="H1271">
        <v>4</v>
      </c>
      <c r="I1271" s="6">
        <v>147.66666666666666</v>
      </c>
      <c r="J1271" t="s">
        <v>8317</v>
      </c>
      <c r="K1271" t="s">
        <v>8349</v>
      </c>
    </row>
    <row r="1272" spans="1:11" hidden="1" x14ac:dyDescent="0.2">
      <c r="A1272">
        <v>1464</v>
      </c>
      <c r="B1272">
        <v>1</v>
      </c>
      <c r="C1272">
        <v>5000</v>
      </c>
      <c r="D1272" s="17">
        <v>30</v>
      </c>
      <c r="E1272">
        <v>234</v>
      </c>
      <c r="F1272" s="5">
        <v>34.871794871794869</v>
      </c>
      <c r="G1272" s="9">
        <v>1</v>
      </c>
      <c r="H1272">
        <v>4</v>
      </c>
      <c r="I1272" s="6">
        <v>163.19999999999999</v>
      </c>
      <c r="J1272" t="s">
        <v>8317</v>
      </c>
      <c r="K1272" t="s">
        <v>8349</v>
      </c>
    </row>
    <row r="1273" spans="1:11" hidden="1" x14ac:dyDescent="0.2">
      <c r="A1273">
        <v>1465</v>
      </c>
      <c r="B1273">
        <v>1</v>
      </c>
      <c r="C1273">
        <v>30000</v>
      </c>
      <c r="D1273" s="17">
        <v>30.390601851851851</v>
      </c>
      <c r="E1273">
        <v>2602</v>
      </c>
      <c r="F1273" s="5">
        <v>52.622732513451197</v>
      </c>
      <c r="G1273" s="9">
        <v>2</v>
      </c>
      <c r="H1273">
        <v>1</v>
      </c>
      <c r="I1273" s="6">
        <v>456.41449999999998</v>
      </c>
      <c r="J1273" t="s">
        <v>8317</v>
      </c>
      <c r="K1273" t="s">
        <v>8349</v>
      </c>
    </row>
    <row r="1274" spans="1:11" hidden="1" x14ac:dyDescent="0.2">
      <c r="A1274">
        <v>1466</v>
      </c>
      <c r="B1274">
        <v>1</v>
      </c>
      <c r="C1274">
        <v>16000</v>
      </c>
      <c r="D1274" s="17">
        <v>41.036273148148148</v>
      </c>
      <c r="E1274">
        <v>248</v>
      </c>
      <c r="F1274" s="5">
        <v>69.598266129032254</v>
      </c>
      <c r="G1274" s="9">
        <v>12</v>
      </c>
      <c r="H1274">
        <v>2</v>
      </c>
      <c r="I1274" s="6">
        <v>107.87731249999999</v>
      </c>
      <c r="J1274" t="s">
        <v>8317</v>
      </c>
      <c r="K1274" t="s">
        <v>8349</v>
      </c>
    </row>
    <row r="1275" spans="1:11" hidden="1" x14ac:dyDescent="0.2">
      <c r="A1275">
        <v>1467</v>
      </c>
      <c r="B1275">
        <v>1</v>
      </c>
      <c r="C1275">
        <v>40000</v>
      </c>
      <c r="D1275" s="17">
        <v>59.958333333333336</v>
      </c>
      <c r="E1275">
        <v>600</v>
      </c>
      <c r="F1275" s="5">
        <v>76.72</v>
      </c>
      <c r="G1275" s="9">
        <v>1</v>
      </c>
      <c r="H1275">
        <v>3</v>
      </c>
      <c r="I1275" s="6">
        <v>115.08</v>
      </c>
      <c r="J1275" t="s">
        <v>8317</v>
      </c>
      <c r="K1275" t="s">
        <v>8349</v>
      </c>
    </row>
    <row r="1276" spans="1:11" hidden="1" x14ac:dyDescent="0.2">
      <c r="A1276">
        <v>1468</v>
      </c>
      <c r="B1276">
        <v>1</v>
      </c>
      <c r="C1276">
        <v>9500</v>
      </c>
      <c r="D1276" s="17">
        <v>60</v>
      </c>
      <c r="E1276">
        <v>293</v>
      </c>
      <c r="F1276" s="5">
        <v>33.191126279863482</v>
      </c>
      <c r="G1276" s="9">
        <v>4</v>
      </c>
      <c r="H1276">
        <v>2</v>
      </c>
      <c r="I1276" s="6">
        <v>102.36842105263158</v>
      </c>
      <c r="J1276" t="s">
        <v>8317</v>
      </c>
      <c r="K1276" t="s">
        <v>8349</v>
      </c>
    </row>
    <row r="1277" spans="1:11" hidden="1" x14ac:dyDescent="0.2">
      <c r="A1277">
        <v>1469</v>
      </c>
      <c r="B1277">
        <v>1</v>
      </c>
      <c r="C1277">
        <v>44250</v>
      </c>
      <c r="D1277" s="17">
        <v>30</v>
      </c>
      <c r="E1277">
        <v>321</v>
      </c>
      <c r="F1277" s="5">
        <v>149.46417445482865</v>
      </c>
      <c r="G1277" s="9">
        <v>1</v>
      </c>
      <c r="H1277">
        <v>3</v>
      </c>
      <c r="I1277" s="6">
        <v>108.42485875706214</v>
      </c>
      <c r="J1277" t="s">
        <v>8317</v>
      </c>
      <c r="K1277" t="s">
        <v>8349</v>
      </c>
    </row>
    <row r="1278" spans="1:11" hidden="1" x14ac:dyDescent="0.2">
      <c r="A1278">
        <v>1470</v>
      </c>
      <c r="B1278">
        <v>1</v>
      </c>
      <c r="C1278">
        <v>1500</v>
      </c>
      <c r="D1278" s="17">
        <v>21</v>
      </c>
      <c r="E1278">
        <v>81</v>
      </c>
      <c r="F1278" s="5">
        <v>23.172839506172838</v>
      </c>
      <c r="G1278" s="9">
        <v>12</v>
      </c>
      <c r="H1278">
        <v>5</v>
      </c>
      <c r="I1278" s="6">
        <v>125.13333333333334</v>
      </c>
      <c r="J1278" t="s">
        <v>8317</v>
      </c>
      <c r="K1278" t="s">
        <v>8349</v>
      </c>
    </row>
    <row r="1279" spans="1:11" hidden="1" x14ac:dyDescent="0.2">
      <c r="A1279">
        <v>1471</v>
      </c>
      <c r="B1279">
        <v>1</v>
      </c>
      <c r="C1279">
        <v>32000</v>
      </c>
      <c r="D1279" s="17">
        <v>30</v>
      </c>
      <c r="E1279">
        <v>343</v>
      </c>
      <c r="F1279" s="5">
        <v>96.877551020408163</v>
      </c>
      <c r="G1279" s="9">
        <v>3</v>
      </c>
      <c r="H1279">
        <v>2</v>
      </c>
      <c r="I1279" s="6">
        <v>103.840625</v>
      </c>
      <c r="J1279" t="s">
        <v>8317</v>
      </c>
      <c r="K1279" t="s">
        <v>8349</v>
      </c>
    </row>
    <row r="1280" spans="1:11" hidden="1" x14ac:dyDescent="0.2">
      <c r="A1280">
        <v>1472</v>
      </c>
      <c r="B1280">
        <v>1</v>
      </c>
      <c r="C1280">
        <v>25000</v>
      </c>
      <c r="D1280" s="17">
        <v>30</v>
      </c>
      <c r="E1280">
        <v>336</v>
      </c>
      <c r="F1280" s="5">
        <v>103.20238095238095</v>
      </c>
      <c r="G1280" s="9">
        <v>9</v>
      </c>
      <c r="H1280">
        <v>1</v>
      </c>
      <c r="I1280" s="6">
        <v>138.70400000000001</v>
      </c>
      <c r="J1280" t="s">
        <v>8317</v>
      </c>
      <c r="K1280" t="s">
        <v>8349</v>
      </c>
    </row>
    <row r="1281" spans="1:11" hidden="1" x14ac:dyDescent="0.2">
      <c r="A1281">
        <v>1473</v>
      </c>
      <c r="B1281">
        <v>1</v>
      </c>
      <c r="C1281">
        <v>1500</v>
      </c>
      <c r="D1281" s="17">
        <v>30</v>
      </c>
      <c r="E1281">
        <v>47</v>
      </c>
      <c r="F1281" s="5">
        <v>38.462553191489363</v>
      </c>
      <c r="G1281" s="9">
        <v>1</v>
      </c>
      <c r="H1281">
        <v>2</v>
      </c>
      <c r="I1281" s="6">
        <v>120.51600000000001</v>
      </c>
      <c r="J1281" t="s">
        <v>8317</v>
      </c>
      <c r="K1281" t="s">
        <v>8349</v>
      </c>
    </row>
    <row r="1282" spans="1:11" hidden="1" x14ac:dyDescent="0.2">
      <c r="A1282">
        <v>1474</v>
      </c>
      <c r="B1282">
        <v>1</v>
      </c>
      <c r="C1282">
        <v>3000</v>
      </c>
      <c r="D1282" s="17">
        <v>30</v>
      </c>
      <c r="E1282">
        <v>76</v>
      </c>
      <c r="F1282" s="5">
        <v>44.315789473684212</v>
      </c>
      <c r="G1282" s="9">
        <v>8</v>
      </c>
      <c r="H1282">
        <v>3</v>
      </c>
      <c r="I1282" s="6">
        <v>112.26666666666667</v>
      </c>
      <c r="J1282" t="s">
        <v>8317</v>
      </c>
      <c r="K1282" t="s">
        <v>8349</v>
      </c>
    </row>
    <row r="1283" spans="1:11" hidden="1" x14ac:dyDescent="0.2">
      <c r="A1283">
        <v>1475</v>
      </c>
      <c r="B1283">
        <v>1</v>
      </c>
      <c r="C1283">
        <v>15000</v>
      </c>
      <c r="D1283" s="17">
        <v>32.4846875</v>
      </c>
      <c r="E1283">
        <v>441</v>
      </c>
      <c r="F1283" s="5">
        <v>64.173356009070289</v>
      </c>
      <c r="G1283" s="9">
        <v>11</v>
      </c>
      <c r="H1283">
        <v>1</v>
      </c>
      <c r="I1283" s="6">
        <v>188.66966666666667</v>
      </c>
      <c r="J1283" t="s">
        <v>8317</v>
      </c>
      <c r="K1283" t="s">
        <v>8349</v>
      </c>
    </row>
    <row r="1284" spans="1:11" hidden="1" x14ac:dyDescent="0.2">
      <c r="A1284">
        <v>1476</v>
      </c>
      <c r="B1284">
        <v>1</v>
      </c>
      <c r="C1284">
        <v>6000</v>
      </c>
      <c r="D1284" s="17">
        <v>30</v>
      </c>
      <c r="E1284">
        <v>916</v>
      </c>
      <c r="F1284" s="5">
        <v>43.333275109170302</v>
      </c>
      <c r="G1284" s="9">
        <v>8</v>
      </c>
      <c r="H1284">
        <v>3</v>
      </c>
      <c r="I1284" s="6">
        <v>661.55466666666666</v>
      </c>
      <c r="J1284" t="s">
        <v>8317</v>
      </c>
      <c r="K1284" t="s">
        <v>8349</v>
      </c>
    </row>
    <row r="1285" spans="1:11" hidden="1" x14ac:dyDescent="0.2">
      <c r="A1285">
        <v>1477</v>
      </c>
      <c r="B1285">
        <v>1</v>
      </c>
      <c r="C1285">
        <v>30000</v>
      </c>
      <c r="D1285" s="17">
        <v>59.509212962962955</v>
      </c>
      <c r="E1285">
        <v>369</v>
      </c>
      <c r="F1285" s="5">
        <v>90.495934959349597</v>
      </c>
      <c r="G1285" s="9">
        <v>10</v>
      </c>
      <c r="H1285">
        <v>1</v>
      </c>
      <c r="I1285" s="6">
        <v>111.31</v>
      </c>
      <c r="J1285" t="s">
        <v>8317</v>
      </c>
      <c r="K1285" t="s">
        <v>8349</v>
      </c>
    </row>
    <row r="1286" spans="1:11" hidden="1" x14ac:dyDescent="0.2">
      <c r="A1286">
        <v>1478</v>
      </c>
      <c r="B1286">
        <v>1</v>
      </c>
      <c r="C1286">
        <v>50000</v>
      </c>
      <c r="D1286" s="17">
        <v>14</v>
      </c>
      <c r="E1286">
        <v>20242</v>
      </c>
      <c r="F1286" s="5">
        <v>29.187190495010373</v>
      </c>
      <c r="G1286" s="9">
        <v>4</v>
      </c>
      <c r="H1286">
        <v>2</v>
      </c>
      <c r="I1286" s="6">
        <v>1181.6142199999999</v>
      </c>
      <c r="J1286" t="s">
        <v>8317</v>
      </c>
      <c r="K1286" t="s">
        <v>8349</v>
      </c>
    </row>
    <row r="1287" spans="1:11" hidden="1" x14ac:dyDescent="0.2">
      <c r="A1287">
        <v>1479</v>
      </c>
      <c r="B1287">
        <v>1</v>
      </c>
      <c r="C1287">
        <v>1600</v>
      </c>
      <c r="D1287" s="17">
        <v>14.420729166666666</v>
      </c>
      <c r="E1287">
        <v>71</v>
      </c>
      <c r="F1287" s="5">
        <v>30.95774647887324</v>
      </c>
      <c r="G1287" s="9">
        <v>4</v>
      </c>
      <c r="H1287">
        <v>5</v>
      </c>
      <c r="I1287" s="6">
        <v>137.375</v>
      </c>
      <c r="J1287" t="s">
        <v>8317</v>
      </c>
      <c r="K1287" t="s">
        <v>8349</v>
      </c>
    </row>
    <row r="1288" spans="1:11" hidden="1" x14ac:dyDescent="0.2">
      <c r="A1288">
        <v>1480</v>
      </c>
      <c r="B1288">
        <v>1</v>
      </c>
      <c r="C1288">
        <v>50000</v>
      </c>
      <c r="D1288" s="17">
        <v>16.77431712962963</v>
      </c>
      <c r="E1288">
        <v>635</v>
      </c>
      <c r="F1288" s="5">
        <v>92.157795275590544</v>
      </c>
      <c r="G1288" s="9">
        <v>7</v>
      </c>
      <c r="H1288">
        <v>2</v>
      </c>
      <c r="I1288" s="6">
        <v>117.04040000000001</v>
      </c>
      <c r="J1288" t="s">
        <v>8317</v>
      </c>
      <c r="K1288" t="s">
        <v>8349</v>
      </c>
    </row>
    <row r="1289" spans="1:11" hidden="1" x14ac:dyDescent="0.2">
      <c r="A1289">
        <v>1481</v>
      </c>
      <c r="B1289">
        <v>0</v>
      </c>
      <c r="C1289">
        <v>5000</v>
      </c>
      <c r="D1289" s="17">
        <v>30</v>
      </c>
      <c r="E1289">
        <v>6</v>
      </c>
      <c r="F1289" s="5">
        <v>17.5</v>
      </c>
      <c r="G1289" s="9">
        <v>10</v>
      </c>
      <c r="H1289">
        <v>4</v>
      </c>
      <c r="I1289" s="6">
        <v>2.1</v>
      </c>
      <c r="J1289" t="s">
        <v>8317</v>
      </c>
      <c r="K1289" t="s">
        <v>8332</v>
      </c>
    </row>
    <row r="1290" spans="1:11" hidden="1" x14ac:dyDescent="0.2">
      <c r="A1290">
        <v>1482</v>
      </c>
      <c r="B1290">
        <v>0</v>
      </c>
      <c r="C1290">
        <v>5000</v>
      </c>
      <c r="D1290" s="17">
        <v>22.469027777777779</v>
      </c>
      <c r="E1290">
        <v>1</v>
      </c>
      <c r="F1290" s="5">
        <v>5</v>
      </c>
      <c r="G1290" s="9">
        <v>8</v>
      </c>
      <c r="H1290">
        <v>3</v>
      </c>
      <c r="I1290" s="6">
        <v>0.1</v>
      </c>
      <c r="J1290" t="s">
        <v>8317</v>
      </c>
      <c r="K1290" t="s">
        <v>8332</v>
      </c>
    </row>
    <row r="1291" spans="1:11" hidden="1" x14ac:dyDescent="0.2">
      <c r="A1291">
        <v>1483</v>
      </c>
      <c r="B1291">
        <v>0</v>
      </c>
      <c r="C1291">
        <v>7000</v>
      </c>
      <c r="D1291" s="17">
        <v>25</v>
      </c>
      <c r="E1291">
        <v>2</v>
      </c>
      <c r="F1291" s="5">
        <v>25</v>
      </c>
      <c r="G1291" s="9">
        <v>6</v>
      </c>
      <c r="H1291">
        <v>7</v>
      </c>
      <c r="I1291" s="6">
        <v>0.7142857142857143</v>
      </c>
      <c r="J1291" t="s">
        <v>8317</v>
      </c>
      <c r="K1291" t="s">
        <v>8332</v>
      </c>
    </row>
    <row r="1292" spans="1:11" hidden="1" x14ac:dyDescent="0.2">
      <c r="A1292">
        <v>1484</v>
      </c>
      <c r="B1292">
        <v>0</v>
      </c>
      <c r="C1292">
        <v>2000</v>
      </c>
      <c r="D1292" s="17">
        <v>58.417789351851859</v>
      </c>
      <c r="E1292">
        <v>0</v>
      </c>
      <c r="F1292" s="5">
        <v>0</v>
      </c>
      <c r="G1292" s="9">
        <v>5</v>
      </c>
      <c r="H1292">
        <v>3</v>
      </c>
      <c r="I1292" s="6">
        <v>0</v>
      </c>
      <c r="J1292" t="s">
        <v>8317</v>
      </c>
      <c r="K1292" t="s">
        <v>8332</v>
      </c>
    </row>
    <row r="1293" spans="1:11" hidden="1" x14ac:dyDescent="0.2">
      <c r="A1293">
        <v>1485</v>
      </c>
      <c r="B1293">
        <v>0</v>
      </c>
      <c r="C1293">
        <v>6700</v>
      </c>
      <c r="D1293" s="17">
        <v>45</v>
      </c>
      <c r="E1293">
        <v>3</v>
      </c>
      <c r="F1293" s="5">
        <v>50</v>
      </c>
      <c r="G1293" s="9">
        <v>5</v>
      </c>
      <c r="H1293">
        <v>3</v>
      </c>
      <c r="I1293" s="6">
        <v>2.2388059701492535</v>
      </c>
      <c r="J1293" t="s">
        <v>8317</v>
      </c>
      <c r="K1293" t="s">
        <v>8332</v>
      </c>
    </row>
    <row r="1294" spans="1:11" hidden="1" x14ac:dyDescent="0.2">
      <c r="A1294">
        <v>1486</v>
      </c>
      <c r="B1294">
        <v>0</v>
      </c>
      <c r="C1294">
        <v>20000</v>
      </c>
      <c r="D1294" s="17">
        <v>30</v>
      </c>
      <c r="E1294">
        <v>3</v>
      </c>
      <c r="F1294" s="5">
        <v>16</v>
      </c>
      <c r="G1294" s="9">
        <v>1</v>
      </c>
      <c r="H1294">
        <v>2</v>
      </c>
      <c r="I1294" s="6">
        <v>0.24</v>
      </c>
      <c r="J1294" t="s">
        <v>8317</v>
      </c>
      <c r="K1294" t="s">
        <v>8332</v>
      </c>
    </row>
    <row r="1295" spans="1:11" hidden="1" x14ac:dyDescent="0.2">
      <c r="A1295">
        <v>1487</v>
      </c>
      <c r="B1295">
        <v>0</v>
      </c>
      <c r="C1295">
        <v>10000</v>
      </c>
      <c r="D1295" s="17">
        <v>30</v>
      </c>
      <c r="E1295">
        <v>0</v>
      </c>
      <c r="F1295" s="5">
        <v>0</v>
      </c>
      <c r="G1295" s="9">
        <v>7</v>
      </c>
      <c r="H1295">
        <v>7</v>
      </c>
      <c r="I1295" s="6">
        <v>0</v>
      </c>
      <c r="J1295" t="s">
        <v>8317</v>
      </c>
      <c r="K1295" t="s">
        <v>8332</v>
      </c>
    </row>
    <row r="1296" spans="1:11" hidden="1" x14ac:dyDescent="0.2">
      <c r="A1296">
        <v>1488</v>
      </c>
      <c r="B1296">
        <v>0</v>
      </c>
      <c r="C1296">
        <v>15000</v>
      </c>
      <c r="D1296" s="17">
        <v>30</v>
      </c>
      <c r="E1296">
        <v>6</v>
      </c>
      <c r="F1296" s="5">
        <v>60</v>
      </c>
      <c r="G1296" s="9">
        <v>12</v>
      </c>
      <c r="H1296">
        <v>5</v>
      </c>
      <c r="I1296" s="6">
        <v>2.4</v>
      </c>
      <c r="J1296" t="s">
        <v>8317</v>
      </c>
      <c r="K1296" t="s">
        <v>8332</v>
      </c>
    </row>
    <row r="1297" spans="1:11" hidden="1" x14ac:dyDescent="0.2">
      <c r="A1297">
        <v>1489</v>
      </c>
      <c r="B1297">
        <v>0</v>
      </c>
      <c r="C1297">
        <v>5000</v>
      </c>
      <c r="D1297" s="17">
        <v>30.041666666666668</v>
      </c>
      <c r="E1297">
        <v>0</v>
      </c>
      <c r="F1297" s="5">
        <v>0</v>
      </c>
      <c r="G1297" s="9">
        <v>10</v>
      </c>
      <c r="H1297">
        <v>2</v>
      </c>
      <c r="I1297" s="6">
        <v>0</v>
      </c>
      <c r="J1297" t="s">
        <v>8317</v>
      </c>
      <c r="K1297" t="s">
        <v>8332</v>
      </c>
    </row>
    <row r="1298" spans="1:11" hidden="1" x14ac:dyDescent="0.2">
      <c r="A1298">
        <v>1490</v>
      </c>
      <c r="B1298">
        <v>0</v>
      </c>
      <c r="C1298">
        <v>2900</v>
      </c>
      <c r="D1298" s="17">
        <v>29</v>
      </c>
      <c r="E1298">
        <v>19</v>
      </c>
      <c r="F1298" s="5">
        <v>47.10526315789474</v>
      </c>
      <c r="G1298" s="9">
        <v>9</v>
      </c>
      <c r="H1298">
        <v>2</v>
      </c>
      <c r="I1298" s="6">
        <v>30.862068965517242</v>
      </c>
      <c r="J1298" t="s">
        <v>8317</v>
      </c>
      <c r="K1298" t="s">
        <v>8332</v>
      </c>
    </row>
    <row r="1299" spans="1:11" hidden="1" x14ac:dyDescent="0.2">
      <c r="A1299">
        <v>1491</v>
      </c>
      <c r="B1299">
        <v>0</v>
      </c>
      <c r="C1299">
        <v>1200</v>
      </c>
      <c r="D1299" s="17">
        <v>58.937928240740746</v>
      </c>
      <c r="E1299">
        <v>1</v>
      </c>
      <c r="F1299" s="5">
        <v>100</v>
      </c>
      <c r="G1299" s="9">
        <v>12</v>
      </c>
      <c r="H1299">
        <v>4</v>
      </c>
      <c r="I1299" s="6">
        <v>8.3333333333333321</v>
      </c>
      <c r="J1299" t="s">
        <v>8317</v>
      </c>
      <c r="K1299" t="s">
        <v>8332</v>
      </c>
    </row>
    <row r="1300" spans="1:11" hidden="1" x14ac:dyDescent="0.2">
      <c r="A1300">
        <v>1492</v>
      </c>
      <c r="B1300">
        <v>0</v>
      </c>
      <c r="C1300">
        <v>4000</v>
      </c>
      <c r="D1300" s="17">
        <v>30</v>
      </c>
      <c r="E1300">
        <v>2</v>
      </c>
      <c r="F1300" s="5">
        <v>15</v>
      </c>
      <c r="G1300" s="9">
        <v>5</v>
      </c>
      <c r="H1300">
        <v>4</v>
      </c>
      <c r="I1300" s="6">
        <v>0.75</v>
      </c>
      <c r="J1300" t="s">
        <v>8317</v>
      </c>
      <c r="K1300" t="s">
        <v>8332</v>
      </c>
    </row>
    <row r="1301" spans="1:11" hidden="1" x14ac:dyDescent="0.2">
      <c r="A1301">
        <v>1493</v>
      </c>
      <c r="B1301">
        <v>0</v>
      </c>
      <c r="C1301">
        <v>2400</v>
      </c>
      <c r="D1301" s="17">
        <v>30</v>
      </c>
      <c r="E1301">
        <v>0</v>
      </c>
      <c r="F1301" s="5">
        <v>0</v>
      </c>
      <c r="G1301" s="9">
        <v>5</v>
      </c>
      <c r="H1301">
        <v>5</v>
      </c>
      <c r="I1301" s="6">
        <v>0</v>
      </c>
      <c r="J1301" t="s">
        <v>8317</v>
      </c>
      <c r="K1301" t="s">
        <v>8332</v>
      </c>
    </row>
    <row r="1302" spans="1:11" hidden="1" x14ac:dyDescent="0.2">
      <c r="A1302">
        <v>1494</v>
      </c>
      <c r="B1302">
        <v>0</v>
      </c>
      <c r="C1302">
        <v>5000</v>
      </c>
      <c r="D1302" s="17">
        <v>29.9290162037037</v>
      </c>
      <c r="E1302">
        <v>11</v>
      </c>
      <c r="F1302" s="5">
        <v>40.454545454545453</v>
      </c>
      <c r="G1302" s="9">
        <v>3</v>
      </c>
      <c r="H1302">
        <v>3</v>
      </c>
      <c r="I1302" s="6">
        <v>8.9</v>
      </c>
      <c r="J1302" t="s">
        <v>8317</v>
      </c>
      <c r="K1302" t="s">
        <v>8332</v>
      </c>
    </row>
    <row r="1303" spans="1:11" hidden="1" x14ac:dyDescent="0.2">
      <c r="A1303">
        <v>1495</v>
      </c>
      <c r="B1303">
        <v>0</v>
      </c>
      <c r="C1303">
        <v>2000</v>
      </c>
      <c r="D1303" s="17">
        <v>30</v>
      </c>
      <c r="E1303">
        <v>0</v>
      </c>
      <c r="F1303" s="5">
        <v>0</v>
      </c>
      <c r="G1303" s="9">
        <v>7</v>
      </c>
      <c r="H1303">
        <v>4</v>
      </c>
      <c r="I1303" s="6">
        <v>0</v>
      </c>
      <c r="J1303" t="s">
        <v>8317</v>
      </c>
      <c r="K1303" t="s">
        <v>8332</v>
      </c>
    </row>
    <row r="1304" spans="1:11" hidden="1" x14ac:dyDescent="0.2">
      <c r="A1304">
        <v>1496</v>
      </c>
      <c r="B1304">
        <v>0</v>
      </c>
      <c r="C1304">
        <v>1500</v>
      </c>
      <c r="D1304" s="17">
        <v>60</v>
      </c>
      <c r="E1304">
        <v>0</v>
      </c>
      <c r="F1304" s="5">
        <v>0</v>
      </c>
      <c r="G1304" s="9">
        <v>7</v>
      </c>
      <c r="H1304">
        <v>5</v>
      </c>
      <c r="I1304" s="6">
        <v>0</v>
      </c>
      <c r="J1304" t="s">
        <v>8317</v>
      </c>
      <c r="K1304" t="s">
        <v>8332</v>
      </c>
    </row>
    <row r="1305" spans="1:11" hidden="1" x14ac:dyDescent="0.2">
      <c r="A1305">
        <v>1497</v>
      </c>
      <c r="B1305">
        <v>0</v>
      </c>
      <c r="C1305">
        <v>15000</v>
      </c>
      <c r="D1305" s="17">
        <v>42.178912037037037</v>
      </c>
      <c r="E1305">
        <v>1</v>
      </c>
      <c r="F1305" s="5">
        <v>1</v>
      </c>
      <c r="G1305" s="9">
        <v>6</v>
      </c>
      <c r="H1305">
        <v>3</v>
      </c>
      <c r="I1305" s="6">
        <v>6.6666666666666671E-3</v>
      </c>
      <c r="J1305" t="s">
        <v>8317</v>
      </c>
      <c r="K1305" t="s">
        <v>8332</v>
      </c>
    </row>
    <row r="1306" spans="1:11" hidden="1" x14ac:dyDescent="0.2">
      <c r="A1306">
        <v>1498</v>
      </c>
      <c r="B1306">
        <v>0</v>
      </c>
      <c r="C1306">
        <v>3000</v>
      </c>
      <c r="D1306" s="17">
        <v>45</v>
      </c>
      <c r="E1306">
        <v>3</v>
      </c>
      <c r="F1306" s="5">
        <v>19</v>
      </c>
      <c r="G1306" s="9">
        <v>7</v>
      </c>
      <c r="H1306">
        <v>7</v>
      </c>
      <c r="I1306" s="6">
        <v>1.9</v>
      </c>
      <c r="J1306" t="s">
        <v>8317</v>
      </c>
      <c r="K1306" t="s">
        <v>8332</v>
      </c>
    </row>
    <row r="1307" spans="1:11" hidden="1" x14ac:dyDescent="0.2">
      <c r="A1307">
        <v>1499</v>
      </c>
      <c r="B1307">
        <v>0</v>
      </c>
      <c r="C1307">
        <v>2000</v>
      </c>
      <c r="D1307" s="17">
        <v>60</v>
      </c>
      <c r="E1307">
        <v>1</v>
      </c>
      <c r="F1307" s="5">
        <v>5</v>
      </c>
      <c r="G1307" s="9">
        <v>6</v>
      </c>
      <c r="H1307">
        <v>7</v>
      </c>
      <c r="I1307" s="6">
        <v>0.25</v>
      </c>
      <c r="J1307" t="s">
        <v>8317</v>
      </c>
      <c r="K1307" t="s">
        <v>8332</v>
      </c>
    </row>
    <row r="1308" spans="1:11" hidden="1" x14ac:dyDescent="0.2">
      <c r="A1308">
        <v>1500</v>
      </c>
      <c r="B1308">
        <v>0</v>
      </c>
      <c r="C1308">
        <v>2800</v>
      </c>
      <c r="D1308" s="17">
        <v>30</v>
      </c>
      <c r="E1308">
        <v>15</v>
      </c>
      <c r="F1308" s="5">
        <v>46.733333333333334</v>
      </c>
      <c r="G1308" s="9">
        <v>4</v>
      </c>
      <c r="H1308">
        <v>1</v>
      </c>
      <c r="I1308" s="6">
        <v>25.035714285714285</v>
      </c>
      <c r="J1308" t="s">
        <v>8317</v>
      </c>
      <c r="K1308" t="s">
        <v>8332</v>
      </c>
    </row>
    <row r="1309" spans="1:11" hidden="1" x14ac:dyDescent="0.2">
      <c r="A1309">
        <v>1501</v>
      </c>
      <c r="B1309">
        <v>1</v>
      </c>
      <c r="C1309">
        <v>52000</v>
      </c>
      <c r="D1309" s="17">
        <v>30</v>
      </c>
      <c r="E1309">
        <v>885</v>
      </c>
      <c r="F1309" s="5">
        <v>97.731073446327684</v>
      </c>
      <c r="G1309" s="9">
        <v>6</v>
      </c>
      <c r="H1309">
        <v>1</v>
      </c>
      <c r="I1309" s="6">
        <v>166.33076923076925</v>
      </c>
      <c r="J1309" t="s">
        <v>8316</v>
      </c>
      <c r="K1309" t="s">
        <v>8345</v>
      </c>
    </row>
    <row r="1310" spans="1:11" hidden="1" x14ac:dyDescent="0.2">
      <c r="A1310">
        <v>1502</v>
      </c>
      <c r="B1310">
        <v>1</v>
      </c>
      <c r="C1310">
        <v>22000</v>
      </c>
      <c r="D1310" s="17">
        <v>28.374074074074073</v>
      </c>
      <c r="E1310">
        <v>329</v>
      </c>
      <c r="F1310" s="5">
        <v>67.835866261398181</v>
      </c>
      <c r="G1310" s="9">
        <v>2</v>
      </c>
      <c r="H1310">
        <v>5</v>
      </c>
      <c r="I1310" s="6">
        <v>101.44545454545455</v>
      </c>
      <c r="J1310" t="s">
        <v>8316</v>
      </c>
      <c r="K1310" t="s">
        <v>8345</v>
      </c>
    </row>
    <row r="1311" spans="1:11" hidden="1" x14ac:dyDescent="0.2">
      <c r="A1311">
        <v>1503</v>
      </c>
      <c r="B1311">
        <v>1</v>
      </c>
      <c r="C1311">
        <v>3750</v>
      </c>
      <c r="D1311" s="17">
        <v>60</v>
      </c>
      <c r="E1311">
        <v>71</v>
      </c>
      <c r="F1311" s="5">
        <v>56.98492957746479</v>
      </c>
      <c r="G1311" s="9">
        <v>8</v>
      </c>
      <c r="H1311">
        <v>3</v>
      </c>
      <c r="I1311" s="6">
        <v>107.89146666666667</v>
      </c>
      <c r="J1311" t="s">
        <v>8316</v>
      </c>
      <c r="K1311" t="s">
        <v>8345</v>
      </c>
    </row>
    <row r="1312" spans="1:11" hidden="1" x14ac:dyDescent="0.2">
      <c r="A1312">
        <v>1504</v>
      </c>
      <c r="B1312">
        <v>1</v>
      </c>
      <c r="C1312">
        <v>6500</v>
      </c>
      <c r="D1312" s="17">
        <v>27.698564814814816</v>
      </c>
      <c r="E1312">
        <v>269</v>
      </c>
      <c r="F1312" s="5">
        <v>67.159851301115239</v>
      </c>
      <c r="G1312" s="9">
        <v>5</v>
      </c>
      <c r="H1312">
        <v>2</v>
      </c>
      <c r="I1312" s="6">
        <v>277.93846153846158</v>
      </c>
      <c r="J1312" t="s">
        <v>8316</v>
      </c>
      <c r="K1312" t="s">
        <v>8345</v>
      </c>
    </row>
    <row r="1313" spans="1:11" hidden="1" x14ac:dyDescent="0.2">
      <c r="A1313">
        <v>1505</v>
      </c>
      <c r="B1313">
        <v>1</v>
      </c>
      <c r="C1313">
        <v>16000</v>
      </c>
      <c r="D1313" s="17">
        <v>37.390706018518522</v>
      </c>
      <c r="E1313">
        <v>345</v>
      </c>
      <c r="F1313" s="5">
        <v>48.037681159420288</v>
      </c>
      <c r="G1313" s="9">
        <v>2</v>
      </c>
      <c r="H1313">
        <v>7</v>
      </c>
      <c r="I1313" s="6">
        <v>103.58125</v>
      </c>
      <c r="J1313" t="s">
        <v>8316</v>
      </c>
      <c r="K1313" t="s">
        <v>8345</v>
      </c>
    </row>
    <row r="1314" spans="1:11" hidden="1" x14ac:dyDescent="0.2">
      <c r="A1314">
        <v>1506</v>
      </c>
      <c r="B1314">
        <v>1</v>
      </c>
      <c r="C1314">
        <v>1500</v>
      </c>
      <c r="D1314" s="17">
        <v>30</v>
      </c>
      <c r="E1314">
        <v>43</v>
      </c>
      <c r="F1314" s="5">
        <v>38.860465116279073</v>
      </c>
      <c r="G1314" s="9">
        <v>6</v>
      </c>
      <c r="H1314">
        <v>2</v>
      </c>
      <c r="I1314" s="6">
        <v>111.4</v>
      </c>
      <c r="J1314" t="s">
        <v>8316</v>
      </c>
      <c r="K1314" t="s">
        <v>8345</v>
      </c>
    </row>
    <row r="1315" spans="1:11" hidden="1" x14ac:dyDescent="0.2">
      <c r="A1315">
        <v>1507</v>
      </c>
      <c r="B1315">
        <v>1</v>
      </c>
      <c r="C1315">
        <v>1200</v>
      </c>
      <c r="D1315" s="17">
        <v>58.889942129629624</v>
      </c>
      <c r="E1315">
        <v>33</v>
      </c>
      <c r="F1315" s="5">
        <v>78.181818181818187</v>
      </c>
      <c r="G1315" s="9">
        <v>3</v>
      </c>
      <c r="H1315">
        <v>3</v>
      </c>
      <c r="I1315" s="6">
        <v>215</v>
      </c>
      <c r="J1315" t="s">
        <v>8316</v>
      </c>
      <c r="K1315" t="s">
        <v>8345</v>
      </c>
    </row>
    <row r="1316" spans="1:11" hidden="1" x14ac:dyDescent="0.2">
      <c r="A1316">
        <v>1508</v>
      </c>
      <c r="B1316">
        <v>1</v>
      </c>
      <c r="C1316">
        <v>18500</v>
      </c>
      <c r="D1316" s="17">
        <v>31</v>
      </c>
      <c r="E1316">
        <v>211</v>
      </c>
      <c r="F1316" s="5">
        <v>97.113744075829388</v>
      </c>
      <c r="G1316" s="9">
        <v>5</v>
      </c>
      <c r="H1316">
        <v>2</v>
      </c>
      <c r="I1316" s="6">
        <v>110.76216216216217</v>
      </c>
      <c r="J1316" t="s">
        <v>8316</v>
      </c>
      <c r="K1316" t="s">
        <v>8345</v>
      </c>
    </row>
    <row r="1317" spans="1:11" hidden="1" x14ac:dyDescent="0.2">
      <c r="A1317">
        <v>1509</v>
      </c>
      <c r="B1317">
        <v>1</v>
      </c>
      <c r="C1317">
        <v>17500</v>
      </c>
      <c r="D1317" s="17">
        <v>29.424247685185183</v>
      </c>
      <c r="E1317">
        <v>196</v>
      </c>
      <c r="F1317" s="5">
        <v>110.39397959183674</v>
      </c>
      <c r="G1317" s="9">
        <v>1</v>
      </c>
      <c r="H1317">
        <v>1</v>
      </c>
      <c r="I1317" s="6">
        <v>123.64125714285714</v>
      </c>
      <c r="J1317" t="s">
        <v>8316</v>
      </c>
      <c r="K1317" t="s">
        <v>8345</v>
      </c>
    </row>
    <row r="1318" spans="1:11" hidden="1" x14ac:dyDescent="0.2">
      <c r="A1318">
        <v>1510</v>
      </c>
      <c r="B1318">
        <v>1</v>
      </c>
      <c r="C1318">
        <v>16000</v>
      </c>
      <c r="D1318" s="17">
        <v>30</v>
      </c>
      <c r="E1318">
        <v>405</v>
      </c>
      <c r="F1318" s="5">
        <v>39.91506172839506</v>
      </c>
      <c r="G1318" s="9">
        <v>6</v>
      </c>
      <c r="H1318">
        <v>4</v>
      </c>
      <c r="I1318" s="6">
        <v>101.03500000000001</v>
      </c>
      <c r="J1318" t="s">
        <v>8316</v>
      </c>
      <c r="K1318" t="s">
        <v>8345</v>
      </c>
    </row>
    <row r="1319" spans="1:11" hidden="1" x14ac:dyDescent="0.2">
      <c r="A1319">
        <v>1511</v>
      </c>
      <c r="B1319">
        <v>1</v>
      </c>
      <c r="C1319">
        <v>14000</v>
      </c>
      <c r="D1319" s="17">
        <v>30.041666666666668</v>
      </c>
      <c r="E1319">
        <v>206</v>
      </c>
      <c r="F1319" s="5">
        <v>75.975728155339809</v>
      </c>
      <c r="G1319" s="9">
        <v>10</v>
      </c>
      <c r="H1319">
        <v>1</v>
      </c>
      <c r="I1319" s="6">
        <v>111.79285714285714</v>
      </c>
      <c r="J1319" t="s">
        <v>8316</v>
      </c>
      <c r="K1319" t="s">
        <v>8345</v>
      </c>
    </row>
    <row r="1320" spans="1:11" hidden="1" x14ac:dyDescent="0.2">
      <c r="A1320">
        <v>1512</v>
      </c>
      <c r="B1320">
        <v>1</v>
      </c>
      <c r="C1320">
        <v>3500</v>
      </c>
      <c r="D1320" s="17">
        <v>30</v>
      </c>
      <c r="E1320">
        <v>335</v>
      </c>
      <c r="F1320" s="5">
        <v>58.379104477611939</v>
      </c>
      <c r="G1320" s="9">
        <v>1</v>
      </c>
      <c r="H1320">
        <v>5</v>
      </c>
      <c r="I1320" s="6">
        <v>558.7714285714286</v>
      </c>
      <c r="J1320" t="s">
        <v>8316</v>
      </c>
      <c r="K1320" t="s">
        <v>8345</v>
      </c>
    </row>
    <row r="1321" spans="1:11" hidden="1" x14ac:dyDescent="0.2">
      <c r="A1321">
        <v>1513</v>
      </c>
      <c r="B1321">
        <v>1</v>
      </c>
      <c r="C1321">
        <v>8000</v>
      </c>
      <c r="D1321" s="17">
        <v>30</v>
      </c>
      <c r="E1321">
        <v>215</v>
      </c>
      <c r="F1321" s="5">
        <v>55.82093023255814</v>
      </c>
      <c r="G1321" s="9">
        <v>6</v>
      </c>
      <c r="H1321">
        <v>1</v>
      </c>
      <c r="I1321" s="6">
        <v>150.01875000000001</v>
      </c>
      <c r="J1321" t="s">
        <v>8316</v>
      </c>
      <c r="K1321" t="s">
        <v>8345</v>
      </c>
    </row>
    <row r="1322" spans="1:11" hidden="1" x14ac:dyDescent="0.2">
      <c r="A1322">
        <v>1514</v>
      </c>
      <c r="B1322">
        <v>1</v>
      </c>
      <c r="C1322">
        <v>25000</v>
      </c>
      <c r="D1322" s="17">
        <v>40</v>
      </c>
      <c r="E1322">
        <v>176</v>
      </c>
      <c r="F1322" s="5">
        <v>151.24431818181819</v>
      </c>
      <c r="G1322" s="9">
        <v>8</v>
      </c>
      <c r="H1322">
        <v>2</v>
      </c>
      <c r="I1322" s="6">
        <v>106.476</v>
      </c>
      <c r="J1322" t="s">
        <v>8316</v>
      </c>
      <c r="K1322" t="s">
        <v>8345</v>
      </c>
    </row>
    <row r="1323" spans="1:11" hidden="1" x14ac:dyDescent="0.2">
      <c r="A1323">
        <v>1515</v>
      </c>
      <c r="B1323">
        <v>1</v>
      </c>
      <c r="C1323">
        <v>300000</v>
      </c>
      <c r="D1323" s="17">
        <v>29.958333333333332</v>
      </c>
      <c r="E1323">
        <v>555</v>
      </c>
      <c r="F1323" s="5">
        <v>849.67027027027029</v>
      </c>
      <c r="G1323" s="9">
        <v>2</v>
      </c>
      <c r="H1323">
        <v>7</v>
      </c>
      <c r="I1323" s="6">
        <v>157.18899999999999</v>
      </c>
      <c r="J1323" t="s">
        <v>8316</v>
      </c>
      <c r="K1323" t="s">
        <v>8345</v>
      </c>
    </row>
    <row r="1324" spans="1:11" hidden="1" x14ac:dyDescent="0.2">
      <c r="A1324">
        <v>1516</v>
      </c>
      <c r="B1324">
        <v>1</v>
      </c>
      <c r="C1324">
        <v>17000</v>
      </c>
      <c r="D1324" s="17">
        <v>30.116990740740743</v>
      </c>
      <c r="E1324">
        <v>116</v>
      </c>
      <c r="F1324" s="5">
        <v>159.24137931034483</v>
      </c>
      <c r="G1324" s="9">
        <v>9</v>
      </c>
      <c r="H1324">
        <v>2</v>
      </c>
      <c r="I1324" s="6">
        <v>108.65882352941176</v>
      </c>
      <c r="J1324" t="s">
        <v>8316</v>
      </c>
      <c r="K1324" t="s">
        <v>8345</v>
      </c>
    </row>
    <row r="1325" spans="1:11" hidden="1" x14ac:dyDescent="0.2">
      <c r="A1325">
        <v>1517</v>
      </c>
      <c r="B1325">
        <v>1</v>
      </c>
      <c r="C1325">
        <v>15000</v>
      </c>
      <c r="D1325" s="17">
        <v>30.683414351851852</v>
      </c>
      <c r="E1325">
        <v>615</v>
      </c>
      <c r="F1325" s="5">
        <v>39.507317073170732</v>
      </c>
      <c r="G1325" s="9">
        <v>11</v>
      </c>
      <c r="H1325">
        <v>3</v>
      </c>
      <c r="I1325" s="6">
        <v>161.97999999999999</v>
      </c>
      <c r="J1325" t="s">
        <v>8316</v>
      </c>
      <c r="K1325" t="s">
        <v>8345</v>
      </c>
    </row>
    <row r="1326" spans="1:11" hidden="1" x14ac:dyDescent="0.2">
      <c r="A1326">
        <v>1518</v>
      </c>
      <c r="B1326">
        <v>1</v>
      </c>
      <c r="C1326">
        <v>15000</v>
      </c>
      <c r="D1326" s="17">
        <v>30</v>
      </c>
      <c r="E1326">
        <v>236</v>
      </c>
      <c r="F1326" s="5">
        <v>130.52966101694915</v>
      </c>
      <c r="G1326" s="9">
        <v>5</v>
      </c>
      <c r="H1326">
        <v>4</v>
      </c>
      <c r="I1326" s="6">
        <v>205.36666666666665</v>
      </c>
      <c r="J1326" t="s">
        <v>8316</v>
      </c>
      <c r="K1326" t="s">
        <v>8345</v>
      </c>
    </row>
    <row r="1327" spans="1:11" hidden="1" x14ac:dyDescent="0.2">
      <c r="A1327">
        <v>1519</v>
      </c>
      <c r="B1327">
        <v>1</v>
      </c>
      <c r="C1327">
        <v>9000</v>
      </c>
      <c r="D1327" s="17">
        <v>28.174270833333335</v>
      </c>
      <c r="E1327">
        <v>145</v>
      </c>
      <c r="F1327" s="5">
        <v>64.156896551724131</v>
      </c>
      <c r="G1327" s="9">
        <v>5</v>
      </c>
      <c r="H1327">
        <v>5</v>
      </c>
      <c r="I1327" s="6">
        <v>103.36388888888889</v>
      </c>
      <c r="J1327" t="s">
        <v>8316</v>
      </c>
      <c r="K1327" t="s">
        <v>8345</v>
      </c>
    </row>
    <row r="1328" spans="1:11" hidden="1" x14ac:dyDescent="0.2">
      <c r="A1328">
        <v>1520</v>
      </c>
      <c r="B1328">
        <v>1</v>
      </c>
      <c r="C1328">
        <v>18000</v>
      </c>
      <c r="D1328" s="17">
        <v>36.308877314814815</v>
      </c>
      <c r="E1328">
        <v>167</v>
      </c>
      <c r="F1328" s="5">
        <v>111.52694610778443</v>
      </c>
      <c r="G1328" s="9">
        <v>11</v>
      </c>
      <c r="H1328">
        <v>3</v>
      </c>
      <c r="I1328" s="6">
        <v>103.47222222222223</v>
      </c>
      <c r="J1328" t="s">
        <v>8316</v>
      </c>
      <c r="K1328" t="s">
        <v>8345</v>
      </c>
    </row>
    <row r="1329" spans="1:11" hidden="1" x14ac:dyDescent="0.2">
      <c r="A1329">
        <v>1521</v>
      </c>
      <c r="B1329">
        <v>1</v>
      </c>
      <c r="C1329">
        <v>37500</v>
      </c>
      <c r="D1329" s="17">
        <v>35</v>
      </c>
      <c r="E1329">
        <v>235</v>
      </c>
      <c r="F1329" s="5">
        <v>170.44680851063831</v>
      </c>
      <c r="G1329" s="9">
        <v>5</v>
      </c>
      <c r="H1329">
        <v>1</v>
      </c>
      <c r="I1329" s="6">
        <v>106.81333333333333</v>
      </c>
      <c r="J1329" t="s">
        <v>8316</v>
      </c>
      <c r="K1329" t="s">
        <v>8345</v>
      </c>
    </row>
    <row r="1330" spans="1:11" hidden="1" x14ac:dyDescent="0.2">
      <c r="A1330">
        <v>1522</v>
      </c>
      <c r="B1330">
        <v>1</v>
      </c>
      <c r="C1330">
        <v>43500</v>
      </c>
      <c r="D1330" s="17">
        <v>30</v>
      </c>
      <c r="E1330">
        <v>452</v>
      </c>
      <c r="F1330" s="5">
        <v>133.7391592920354</v>
      </c>
      <c r="G1330" s="9">
        <v>9</v>
      </c>
      <c r="H1330">
        <v>3</v>
      </c>
      <c r="I1330" s="6">
        <v>138.96574712643678</v>
      </c>
      <c r="J1330" t="s">
        <v>8316</v>
      </c>
      <c r="K1330" t="s">
        <v>8345</v>
      </c>
    </row>
    <row r="1331" spans="1:11" hidden="1" x14ac:dyDescent="0.2">
      <c r="A1331">
        <v>1523</v>
      </c>
      <c r="B1331">
        <v>1</v>
      </c>
      <c r="C1331">
        <v>18500</v>
      </c>
      <c r="D1331" s="17">
        <v>31.248657407407407</v>
      </c>
      <c r="E1331">
        <v>241</v>
      </c>
      <c r="F1331" s="5">
        <v>95.834024896265561</v>
      </c>
      <c r="G1331" s="9">
        <v>11</v>
      </c>
      <c r="H1331">
        <v>5</v>
      </c>
      <c r="I1331" s="6">
        <v>124.84324324324325</v>
      </c>
      <c r="J1331" t="s">
        <v>8316</v>
      </c>
      <c r="K1331" t="s">
        <v>8345</v>
      </c>
    </row>
    <row r="1332" spans="1:11" hidden="1" x14ac:dyDescent="0.2">
      <c r="A1332">
        <v>1524</v>
      </c>
      <c r="B1332">
        <v>1</v>
      </c>
      <c r="C1332">
        <v>3000</v>
      </c>
      <c r="D1332" s="17">
        <v>30</v>
      </c>
      <c r="E1332">
        <v>28</v>
      </c>
      <c r="F1332" s="5">
        <v>221.78571428571428</v>
      </c>
      <c r="G1332" s="9">
        <v>1</v>
      </c>
      <c r="H1332">
        <v>6</v>
      </c>
      <c r="I1332" s="6">
        <v>206.99999999999997</v>
      </c>
      <c r="J1332" t="s">
        <v>8316</v>
      </c>
      <c r="K1332" t="s">
        <v>8345</v>
      </c>
    </row>
    <row r="1333" spans="1:11" hidden="1" x14ac:dyDescent="0.2">
      <c r="A1333">
        <v>1525</v>
      </c>
      <c r="B1333">
        <v>1</v>
      </c>
      <c r="C1333">
        <v>2600</v>
      </c>
      <c r="D1333" s="17">
        <v>30</v>
      </c>
      <c r="E1333">
        <v>140</v>
      </c>
      <c r="F1333" s="5">
        <v>32.315357142857138</v>
      </c>
      <c r="G1333" s="9">
        <v>7</v>
      </c>
      <c r="H1333">
        <v>2</v>
      </c>
      <c r="I1333" s="6">
        <v>174.00576923076923</v>
      </c>
      <c r="J1333" t="s">
        <v>8316</v>
      </c>
      <c r="K1333" t="s">
        <v>8345</v>
      </c>
    </row>
    <row r="1334" spans="1:11" hidden="1" x14ac:dyDescent="0.2">
      <c r="A1334">
        <v>1526</v>
      </c>
      <c r="B1334">
        <v>1</v>
      </c>
      <c r="C1334">
        <v>23000</v>
      </c>
      <c r="D1334" s="17">
        <v>49</v>
      </c>
      <c r="E1334">
        <v>280</v>
      </c>
      <c r="F1334" s="5">
        <v>98.839285714285708</v>
      </c>
      <c r="G1334" s="9">
        <v>11</v>
      </c>
      <c r="H1334">
        <v>1</v>
      </c>
      <c r="I1334" s="6">
        <v>120.32608695652173</v>
      </c>
      <c r="J1334" t="s">
        <v>8316</v>
      </c>
      <c r="K1334" t="s">
        <v>8345</v>
      </c>
    </row>
    <row r="1335" spans="1:11" hidden="1" x14ac:dyDescent="0.2">
      <c r="A1335">
        <v>1527</v>
      </c>
      <c r="B1335">
        <v>1</v>
      </c>
      <c r="C1335">
        <v>3500</v>
      </c>
      <c r="D1335" s="17">
        <v>27.958333333333332</v>
      </c>
      <c r="E1335">
        <v>70</v>
      </c>
      <c r="F1335" s="5">
        <v>55.222142857142863</v>
      </c>
      <c r="G1335" s="9">
        <v>2</v>
      </c>
      <c r="H1335">
        <v>2</v>
      </c>
      <c r="I1335" s="6">
        <v>110.44428571428573</v>
      </c>
      <c r="J1335" t="s">
        <v>8316</v>
      </c>
      <c r="K1335" t="s">
        <v>8345</v>
      </c>
    </row>
    <row r="1336" spans="1:11" hidden="1" x14ac:dyDescent="0.2">
      <c r="A1336">
        <v>1528</v>
      </c>
      <c r="B1336">
        <v>1</v>
      </c>
      <c r="C1336">
        <v>3000</v>
      </c>
      <c r="D1336" s="17">
        <v>30.267106481481481</v>
      </c>
      <c r="E1336">
        <v>160</v>
      </c>
      <c r="F1336" s="5">
        <v>52.793750000000003</v>
      </c>
      <c r="G1336" s="9">
        <v>1</v>
      </c>
      <c r="H1336">
        <v>7</v>
      </c>
      <c r="I1336" s="6">
        <v>281.56666666666666</v>
      </c>
      <c r="J1336" t="s">
        <v>8316</v>
      </c>
      <c r="K1336" t="s">
        <v>8345</v>
      </c>
    </row>
    <row r="1337" spans="1:11" hidden="1" x14ac:dyDescent="0.2">
      <c r="A1337">
        <v>1529</v>
      </c>
      <c r="B1337">
        <v>1</v>
      </c>
      <c r="C1337">
        <v>19000</v>
      </c>
      <c r="D1337" s="17">
        <v>29.958333333333332</v>
      </c>
      <c r="E1337">
        <v>141</v>
      </c>
      <c r="F1337" s="5">
        <v>135.66666666666666</v>
      </c>
      <c r="G1337" s="9">
        <v>2</v>
      </c>
      <c r="H1337">
        <v>2</v>
      </c>
      <c r="I1337" s="6">
        <v>100.67894736842105</v>
      </c>
      <c r="J1337" t="s">
        <v>8316</v>
      </c>
      <c r="K1337" t="s">
        <v>8345</v>
      </c>
    </row>
    <row r="1338" spans="1:11" hidden="1" x14ac:dyDescent="0.2">
      <c r="A1338">
        <v>1530</v>
      </c>
      <c r="B1338">
        <v>1</v>
      </c>
      <c r="C1338">
        <v>35000</v>
      </c>
      <c r="D1338" s="17">
        <v>25</v>
      </c>
      <c r="E1338">
        <v>874</v>
      </c>
      <c r="F1338" s="5">
        <v>53.991990846681922</v>
      </c>
      <c r="G1338" s="9">
        <v>9</v>
      </c>
      <c r="H1338">
        <v>1</v>
      </c>
      <c r="I1338" s="6">
        <v>134.82571428571427</v>
      </c>
      <c r="J1338" t="s">
        <v>8316</v>
      </c>
      <c r="K1338" t="s">
        <v>8345</v>
      </c>
    </row>
    <row r="1339" spans="1:11" hidden="1" x14ac:dyDescent="0.2">
      <c r="A1339">
        <v>1531</v>
      </c>
      <c r="B1339">
        <v>1</v>
      </c>
      <c r="C1339">
        <v>2350</v>
      </c>
      <c r="D1339" s="17">
        <v>32.322615740740737</v>
      </c>
      <c r="E1339">
        <v>73</v>
      </c>
      <c r="F1339" s="5">
        <v>56.643835616438359</v>
      </c>
      <c r="G1339" s="9">
        <v>10</v>
      </c>
      <c r="H1339">
        <v>3</v>
      </c>
      <c r="I1339" s="6">
        <v>175.95744680851064</v>
      </c>
      <c r="J1339" t="s">
        <v>8316</v>
      </c>
      <c r="K1339" t="s">
        <v>8345</v>
      </c>
    </row>
    <row r="1340" spans="1:11" hidden="1" x14ac:dyDescent="0.2">
      <c r="A1340">
        <v>1532</v>
      </c>
      <c r="B1340">
        <v>1</v>
      </c>
      <c r="C1340">
        <v>5000</v>
      </c>
      <c r="D1340" s="17">
        <v>24.149710648148147</v>
      </c>
      <c r="E1340">
        <v>294</v>
      </c>
      <c r="F1340" s="5">
        <v>82.316326530612244</v>
      </c>
      <c r="G1340" s="9">
        <v>1</v>
      </c>
      <c r="H1340">
        <v>5</v>
      </c>
      <c r="I1340" s="6">
        <v>484.02000000000004</v>
      </c>
      <c r="J1340" t="s">
        <v>8316</v>
      </c>
      <c r="K1340" t="s">
        <v>8345</v>
      </c>
    </row>
    <row r="1341" spans="1:11" hidden="1" x14ac:dyDescent="0.2">
      <c r="A1341">
        <v>1533</v>
      </c>
      <c r="B1341">
        <v>1</v>
      </c>
      <c r="C1341">
        <v>45000</v>
      </c>
      <c r="D1341" s="17">
        <v>49.163923611111109</v>
      </c>
      <c r="E1341">
        <v>740</v>
      </c>
      <c r="F1341" s="5">
        <v>88.26081081081081</v>
      </c>
      <c r="G1341" s="9">
        <v>3</v>
      </c>
      <c r="H1341">
        <v>7</v>
      </c>
      <c r="I1341" s="6">
        <v>145.14000000000001</v>
      </c>
      <c r="J1341" t="s">
        <v>8316</v>
      </c>
      <c r="K1341" t="s">
        <v>8345</v>
      </c>
    </row>
    <row r="1342" spans="1:11" hidden="1" x14ac:dyDescent="0.2">
      <c r="A1342">
        <v>1534</v>
      </c>
      <c r="B1342">
        <v>1</v>
      </c>
      <c r="C1342">
        <v>7500</v>
      </c>
      <c r="D1342" s="17">
        <v>30</v>
      </c>
      <c r="E1342">
        <v>369</v>
      </c>
      <c r="F1342" s="5">
        <v>84.905149051490511</v>
      </c>
      <c r="G1342" s="9">
        <v>8</v>
      </c>
      <c r="H1342">
        <v>3</v>
      </c>
      <c r="I1342" s="6">
        <v>417.73333333333335</v>
      </c>
      <c r="J1342" t="s">
        <v>8316</v>
      </c>
      <c r="K1342" t="s">
        <v>8345</v>
      </c>
    </row>
    <row r="1343" spans="1:11" hidden="1" x14ac:dyDescent="0.2">
      <c r="A1343">
        <v>1535</v>
      </c>
      <c r="B1343">
        <v>1</v>
      </c>
      <c r="C1343">
        <v>4000</v>
      </c>
      <c r="D1343" s="17">
        <v>29.087604166666669</v>
      </c>
      <c r="E1343">
        <v>110</v>
      </c>
      <c r="F1343" s="5">
        <v>48.154545454545456</v>
      </c>
      <c r="G1343" s="9">
        <v>4</v>
      </c>
      <c r="H1343">
        <v>7</v>
      </c>
      <c r="I1343" s="6">
        <v>132.42499999999998</v>
      </c>
      <c r="J1343" t="s">
        <v>8316</v>
      </c>
      <c r="K1343" t="s">
        <v>8345</v>
      </c>
    </row>
    <row r="1344" spans="1:11" hidden="1" x14ac:dyDescent="0.2">
      <c r="A1344">
        <v>1536</v>
      </c>
      <c r="B1344">
        <v>1</v>
      </c>
      <c r="C1344">
        <v>12000</v>
      </c>
      <c r="D1344" s="17">
        <v>30</v>
      </c>
      <c r="E1344">
        <v>455</v>
      </c>
      <c r="F1344" s="5">
        <v>66.015406593406595</v>
      </c>
      <c r="G1344" s="9">
        <v>7</v>
      </c>
      <c r="H1344">
        <v>2</v>
      </c>
      <c r="I1344" s="6">
        <v>250.30841666666666</v>
      </c>
      <c r="J1344" t="s">
        <v>8316</v>
      </c>
      <c r="K1344" t="s">
        <v>8345</v>
      </c>
    </row>
    <row r="1345" spans="1:11" hidden="1" x14ac:dyDescent="0.2">
      <c r="A1345">
        <v>1537</v>
      </c>
      <c r="B1345">
        <v>1</v>
      </c>
      <c r="C1345">
        <v>12000</v>
      </c>
      <c r="D1345" s="17">
        <v>36.434872685185184</v>
      </c>
      <c r="E1345">
        <v>224</v>
      </c>
      <c r="F1345" s="5">
        <v>96.375</v>
      </c>
      <c r="G1345" s="9">
        <v>6</v>
      </c>
      <c r="H1345">
        <v>4</v>
      </c>
      <c r="I1345" s="6">
        <v>179.9</v>
      </c>
      <c r="J1345" t="s">
        <v>8316</v>
      </c>
      <c r="K1345" t="s">
        <v>8345</v>
      </c>
    </row>
    <row r="1346" spans="1:11" hidden="1" x14ac:dyDescent="0.2">
      <c r="A1346">
        <v>1538</v>
      </c>
      <c r="B1346">
        <v>1</v>
      </c>
      <c r="C1346">
        <v>7000</v>
      </c>
      <c r="D1346" s="17">
        <v>45</v>
      </c>
      <c r="E1346">
        <v>46</v>
      </c>
      <c r="F1346" s="5">
        <v>156.17391304347825</v>
      </c>
      <c r="G1346" s="9">
        <v>12</v>
      </c>
      <c r="H1346">
        <v>1</v>
      </c>
      <c r="I1346" s="6">
        <v>102.62857142857142</v>
      </c>
      <c r="J1346" t="s">
        <v>8316</v>
      </c>
      <c r="K1346" t="s">
        <v>8345</v>
      </c>
    </row>
    <row r="1347" spans="1:11" hidden="1" x14ac:dyDescent="0.2">
      <c r="A1347">
        <v>1539</v>
      </c>
      <c r="B1347">
        <v>1</v>
      </c>
      <c r="C1347">
        <v>20000</v>
      </c>
      <c r="D1347" s="17">
        <v>33</v>
      </c>
      <c r="E1347">
        <v>284</v>
      </c>
      <c r="F1347" s="5">
        <v>95.764859154929582</v>
      </c>
      <c r="G1347" s="9">
        <v>12</v>
      </c>
      <c r="H1347">
        <v>4</v>
      </c>
      <c r="I1347" s="6">
        <v>135.98609999999999</v>
      </c>
      <c r="J1347" t="s">
        <v>8316</v>
      </c>
      <c r="K1347" t="s">
        <v>8345</v>
      </c>
    </row>
    <row r="1348" spans="1:11" hidden="1" x14ac:dyDescent="0.2">
      <c r="A1348">
        <v>1540</v>
      </c>
      <c r="B1348">
        <v>1</v>
      </c>
      <c r="C1348">
        <v>15000</v>
      </c>
      <c r="D1348" s="17">
        <v>30.044953703703701</v>
      </c>
      <c r="E1348">
        <v>98</v>
      </c>
      <c r="F1348" s="5">
        <v>180.40816326530611</v>
      </c>
      <c r="G1348" s="9">
        <v>10</v>
      </c>
      <c r="H1348">
        <v>7</v>
      </c>
      <c r="I1348" s="6">
        <v>117.86666666666667</v>
      </c>
      <c r="J1348" t="s">
        <v>8316</v>
      </c>
      <c r="K1348" t="s">
        <v>8345</v>
      </c>
    </row>
    <row r="1349" spans="1:11" hidden="1" x14ac:dyDescent="0.2">
      <c r="A1349">
        <v>1541</v>
      </c>
      <c r="B1349">
        <v>0</v>
      </c>
      <c r="C1349">
        <v>18000</v>
      </c>
      <c r="D1349" s="17">
        <v>30</v>
      </c>
      <c r="E1349">
        <v>2</v>
      </c>
      <c r="F1349" s="5">
        <v>3</v>
      </c>
      <c r="G1349" s="9">
        <v>12</v>
      </c>
      <c r="H1349">
        <v>1</v>
      </c>
      <c r="I1349" s="6">
        <v>3.3333333333333333E-2</v>
      </c>
      <c r="J1349" t="s">
        <v>8316</v>
      </c>
      <c r="K1349" t="s">
        <v>8342</v>
      </c>
    </row>
    <row r="1350" spans="1:11" hidden="1" x14ac:dyDescent="0.2">
      <c r="A1350">
        <v>1542</v>
      </c>
      <c r="B1350">
        <v>0</v>
      </c>
      <c r="C1350">
        <v>500</v>
      </c>
      <c r="D1350" s="17">
        <v>15</v>
      </c>
      <c r="E1350">
        <v>1</v>
      </c>
      <c r="F1350" s="5">
        <v>20</v>
      </c>
      <c r="G1350" s="9">
        <v>6</v>
      </c>
      <c r="H1350">
        <v>1</v>
      </c>
      <c r="I1350" s="6">
        <v>4</v>
      </c>
      <c r="J1350" t="s">
        <v>8316</v>
      </c>
      <c r="K1350" t="s">
        <v>8342</v>
      </c>
    </row>
    <row r="1351" spans="1:11" hidden="1" x14ac:dyDescent="0.2">
      <c r="A1351">
        <v>1543</v>
      </c>
      <c r="B1351">
        <v>0</v>
      </c>
      <c r="C1351">
        <v>2250</v>
      </c>
      <c r="D1351" s="17">
        <v>30.041666666666668</v>
      </c>
      <c r="E1351">
        <v>1</v>
      </c>
      <c r="F1351" s="5">
        <v>10</v>
      </c>
      <c r="G1351" s="9">
        <v>10</v>
      </c>
      <c r="H1351">
        <v>4</v>
      </c>
      <c r="I1351" s="6">
        <v>0.44444444444444442</v>
      </c>
      <c r="J1351" t="s">
        <v>8316</v>
      </c>
      <c r="K1351" t="s">
        <v>8342</v>
      </c>
    </row>
    <row r="1352" spans="1:11" hidden="1" x14ac:dyDescent="0.2">
      <c r="A1352">
        <v>1544</v>
      </c>
      <c r="B1352">
        <v>0</v>
      </c>
      <c r="C1352">
        <v>1000</v>
      </c>
      <c r="D1352" s="17">
        <v>41.961296296296297</v>
      </c>
      <c r="E1352">
        <v>0</v>
      </c>
      <c r="F1352" s="5">
        <v>0</v>
      </c>
      <c r="G1352" s="9">
        <v>2</v>
      </c>
      <c r="H1352">
        <v>2</v>
      </c>
      <c r="I1352" s="6">
        <v>0</v>
      </c>
      <c r="J1352" t="s">
        <v>8316</v>
      </c>
      <c r="K1352" t="s">
        <v>8342</v>
      </c>
    </row>
    <row r="1353" spans="1:11" hidden="1" x14ac:dyDescent="0.2">
      <c r="A1353">
        <v>1545</v>
      </c>
      <c r="B1353">
        <v>0</v>
      </c>
      <c r="C1353">
        <v>3000</v>
      </c>
      <c r="D1353" s="17">
        <v>34.001458333333332</v>
      </c>
      <c r="E1353">
        <v>1</v>
      </c>
      <c r="F1353" s="5">
        <v>1</v>
      </c>
      <c r="G1353" s="9">
        <v>1</v>
      </c>
      <c r="H1353">
        <v>2</v>
      </c>
      <c r="I1353" s="6">
        <v>3.3333333333333333E-2</v>
      </c>
      <c r="J1353" t="s">
        <v>8316</v>
      </c>
      <c r="K1353" t="s">
        <v>8342</v>
      </c>
    </row>
    <row r="1354" spans="1:11" hidden="1" x14ac:dyDescent="0.2">
      <c r="A1354">
        <v>1546</v>
      </c>
      <c r="B1354">
        <v>0</v>
      </c>
      <c r="C1354">
        <v>1000</v>
      </c>
      <c r="D1354" s="17">
        <v>60</v>
      </c>
      <c r="E1354">
        <v>11</v>
      </c>
      <c r="F1354" s="5">
        <v>26.272727272727273</v>
      </c>
      <c r="G1354" s="9">
        <v>7</v>
      </c>
      <c r="H1354">
        <v>5</v>
      </c>
      <c r="I1354" s="6">
        <v>28.9</v>
      </c>
      <c r="J1354" t="s">
        <v>8316</v>
      </c>
      <c r="K1354" t="s">
        <v>8342</v>
      </c>
    </row>
    <row r="1355" spans="1:11" hidden="1" x14ac:dyDescent="0.2">
      <c r="A1355">
        <v>1547</v>
      </c>
      <c r="B1355">
        <v>0</v>
      </c>
      <c r="C1355">
        <v>20</v>
      </c>
      <c r="D1355" s="17">
        <v>7</v>
      </c>
      <c r="E1355">
        <v>0</v>
      </c>
      <c r="F1355" s="5">
        <v>0</v>
      </c>
      <c r="G1355" s="9">
        <v>2</v>
      </c>
      <c r="H1355">
        <v>4</v>
      </c>
      <c r="I1355" s="6">
        <v>0</v>
      </c>
      <c r="J1355" t="s">
        <v>8316</v>
      </c>
      <c r="K1355" t="s">
        <v>8342</v>
      </c>
    </row>
    <row r="1356" spans="1:11" hidden="1" x14ac:dyDescent="0.2">
      <c r="A1356">
        <v>1548</v>
      </c>
      <c r="B1356">
        <v>0</v>
      </c>
      <c r="C1356">
        <v>700</v>
      </c>
      <c r="D1356" s="17">
        <v>30.041666666666668</v>
      </c>
      <c r="E1356">
        <v>1</v>
      </c>
      <c r="F1356" s="5">
        <v>60</v>
      </c>
      <c r="G1356" s="9">
        <v>10</v>
      </c>
      <c r="H1356">
        <v>5</v>
      </c>
      <c r="I1356" s="6">
        <v>8.5714285714285712</v>
      </c>
      <c r="J1356" t="s">
        <v>8316</v>
      </c>
      <c r="K1356" t="s">
        <v>8342</v>
      </c>
    </row>
    <row r="1357" spans="1:11" hidden="1" x14ac:dyDescent="0.2">
      <c r="A1357">
        <v>1549</v>
      </c>
      <c r="B1357">
        <v>0</v>
      </c>
      <c r="C1357">
        <v>500</v>
      </c>
      <c r="D1357" s="17">
        <v>30.041666666666668</v>
      </c>
      <c r="E1357">
        <v>6</v>
      </c>
      <c r="F1357" s="5">
        <v>28.333333333333332</v>
      </c>
      <c r="G1357" s="9">
        <v>10</v>
      </c>
      <c r="H1357">
        <v>6</v>
      </c>
      <c r="I1357" s="6">
        <v>34</v>
      </c>
      <c r="J1357" t="s">
        <v>8316</v>
      </c>
      <c r="K1357" t="s">
        <v>8342</v>
      </c>
    </row>
    <row r="1358" spans="1:11" hidden="1" x14ac:dyDescent="0.2">
      <c r="A1358">
        <v>1550</v>
      </c>
      <c r="B1358">
        <v>0</v>
      </c>
      <c r="C1358">
        <v>750</v>
      </c>
      <c r="D1358" s="17">
        <v>30</v>
      </c>
      <c r="E1358">
        <v>7</v>
      </c>
      <c r="F1358" s="5">
        <v>14.428571428571429</v>
      </c>
      <c r="G1358" s="9">
        <v>4</v>
      </c>
      <c r="H1358">
        <v>2</v>
      </c>
      <c r="I1358" s="6">
        <v>13.466666666666665</v>
      </c>
      <c r="J1358" t="s">
        <v>8316</v>
      </c>
      <c r="K1358" t="s">
        <v>8342</v>
      </c>
    </row>
    <row r="1359" spans="1:11" hidden="1" x14ac:dyDescent="0.2">
      <c r="A1359">
        <v>1551</v>
      </c>
      <c r="B1359">
        <v>0</v>
      </c>
      <c r="C1359">
        <v>3500</v>
      </c>
      <c r="D1359" s="17">
        <v>30</v>
      </c>
      <c r="E1359">
        <v>0</v>
      </c>
      <c r="F1359" s="5">
        <v>0</v>
      </c>
      <c r="G1359" s="9">
        <v>4</v>
      </c>
      <c r="H1359">
        <v>1</v>
      </c>
      <c r="I1359" s="6">
        <v>0</v>
      </c>
      <c r="J1359" t="s">
        <v>8316</v>
      </c>
      <c r="K1359" t="s">
        <v>8342</v>
      </c>
    </row>
    <row r="1360" spans="1:11" hidden="1" x14ac:dyDescent="0.2">
      <c r="A1360">
        <v>1552</v>
      </c>
      <c r="B1360">
        <v>0</v>
      </c>
      <c r="C1360">
        <v>4300</v>
      </c>
      <c r="D1360" s="17">
        <v>20.47722222222222</v>
      </c>
      <c r="E1360">
        <v>16</v>
      </c>
      <c r="F1360" s="5">
        <v>132.1875</v>
      </c>
      <c r="G1360" s="9">
        <v>9</v>
      </c>
      <c r="H1360">
        <v>3</v>
      </c>
      <c r="I1360" s="6">
        <v>49.186046511627907</v>
      </c>
      <c r="J1360" t="s">
        <v>8316</v>
      </c>
      <c r="K1360" t="s">
        <v>8342</v>
      </c>
    </row>
    <row r="1361" spans="1:11" hidden="1" x14ac:dyDescent="0.2">
      <c r="A1361">
        <v>1553</v>
      </c>
      <c r="B1361">
        <v>0</v>
      </c>
      <c r="C1361">
        <v>6000</v>
      </c>
      <c r="D1361" s="17">
        <v>30</v>
      </c>
      <c r="E1361">
        <v>0</v>
      </c>
      <c r="F1361" s="5">
        <v>0</v>
      </c>
      <c r="G1361" s="9">
        <v>8</v>
      </c>
      <c r="H1361">
        <v>7</v>
      </c>
      <c r="I1361" s="6">
        <v>0</v>
      </c>
      <c r="J1361" t="s">
        <v>8316</v>
      </c>
      <c r="K1361" t="s">
        <v>8342</v>
      </c>
    </row>
    <row r="1362" spans="1:11" hidden="1" x14ac:dyDescent="0.2">
      <c r="A1362">
        <v>1554</v>
      </c>
      <c r="B1362">
        <v>0</v>
      </c>
      <c r="C1362">
        <v>20000</v>
      </c>
      <c r="D1362" s="17">
        <v>30</v>
      </c>
      <c r="E1362">
        <v>0</v>
      </c>
      <c r="F1362" s="5">
        <v>0</v>
      </c>
      <c r="G1362" s="9">
        <v>7</v>
      </c>
      <c r="H1362">
        <v>4</v>
      </c>
      <c r="I1362" s="6">
        <v>0</v>
      </c>
      <c r="J1362" t="s">
        <v>8316</v>
      </c>
      <c r="K1362" t="s">
        <v>8342</v>
      </c>
    </row>
    <row r="1363" spans="1:11" hidden="1" x14ac:dyDescent="0.2">
      <c r="A1363">
        <v>1555</v>
      </c>
      <c r="B1363">
        <v>0</v>
      </c>
      <c r="C1363">
        <v>750</v>
      </c>
      <c r="D1363" s="17">
        <v>23.094537037037039</v>
      </c>
      <c r="E1363">
        <v>0</v>
      </c>
      <c r="F1363" s="5">
        <v>0</v>
      </c>
      <c r="G1363" s="9">
        <v>8</v>
      </c>
      <c r="H1363">
        <v>2</v>
      </c>
      <c r="I1363" s="6">
        <v>0</v>
      </c>
      <c r="J1363" t="s">
        <v>8316</v>
      </c>
      <c r="K1363" t="s">
        <v>8342</v>
      </c>
    </row>
    <row r="1364" spans="1:11" hidden="1" x14ac:dyDescent="0.2">
      <c r="A1364">
        <v>1556</v>
      </c>
      <c r="B1364">
        <v>0</v>
      </c>
      <c r="C1364">
        <v>1500</v>
      </c>
      <c r="D1364" s="17">
        <v>30</v>
      </c>
      <c r="E1364">
        <v>12</v>
      </c>
      <c r="F1364" s="5">
        <v>56.416666666666664</v>
      </c>
      <c r="G1364" s="9">
        <v>6</v>
      </c>
      <c r="H1364">
        <v>5</v>
      </c>
      <c r="I1364" s="6">
        <v>45.133333333333333</v>
      </c>
      <c r="J1364" t="s">
        <v>8316</v>
      </c>
      <c r="K1364" t="s">
        <v>8342</v>
      </c>
    </row>
    <row r="1365" spans="1:11" hidden="1" x14ac:dyDescent="0.2">
      <c r="A1365">
        <v>1557</v>
      </c>
      <c r="B1365">
        <v>0</v>
      </c>
      <c r="C1365">
        <v>2500</v>
      </c>
      <c r="D1365" s="17">
        <v>31</v>
      </c>
      <c r="E1365">
        <v>1</v>
      </c>
      <c r="F1365" s="5">
        <v>100</v>
      </c>
      <c r="G1365" s="9">
        <v>8</v>
      </c>
      <c r="H1365">
        <v>3</v>
      </c>
      <c r="I1365" s="6">
        <v>4</v>
      </c>
      <c r="J1365" t="s">
        <v>8316</v>
      </c>
      <c r="K1365" t="s">
        <v>8342</v>
      </c>
    </row>
    <row r="1366" spans="1:11" hidden="1" x14ac:dyDescent="0.2">
      <c r="A1366">
        <v>1558</v>
      </c>
      <c r="B1366">
        <v>0</v>
      </c>
      <c r="C1366">
        <v>750</v>
      </c>
      <c r="D1366" s="17">
        <v>59.110659722222231</v>
      </c>
      <c r="E1366">
        <v>3</v>
      </c>
      <c r="F1366" s="5">
        <v>11.666666666666666</v>
      </c>
      <c r="G1366" s="9">
        <v>6</v>
      </c>
      <c r="H1366">
        <v>2</v>
      </c>
      <c r="I1366" s="6">
        <v>4.666666666666667</v>
      </c>
      <c r="J1366" t="s">
        <v>8316</v>
      </c>
      <c r="K1366" t="s">
        <v>8342</v>
      </c>
    </row>
    <row r="1367" spans="1:11" hidden="1" x14ac:dyDescent="0.2">
      <c r="A1367">
        <v>1559</v>
      </c>
      <c r="B1367">
        <v>0</v>
      </c>
      <c r="C1367">
        <v>15000</v>
      </c>
      <c r="D1367" s="17">
        <v>15</v>
      </c>
      <c r="E1367">
        <v>1</v>
      </c>
      <c r="F1367" s="5">
        <v>50</v>
      </c>
      <c r="G1367" s="9">
        <v>4</v>
      </c>
      <c r="H1367">
        <v>1</v>
      </c>
      <c r="I1367" s="6">
        <v>0.33333333333333337</v>
      </c>
      <c r="J1367" t="s">
        <v>8316</v>
      </c>
      <c r="K1367" t="s">
        <v>8342</v>
      </c>
    </row>
    <row r="1368" spans="1:11" hidden="1" x14ac:dyDescent="0.2">
      <c r="A1368">
        <v>1560</v>
      </c>
      <c r="B1368">
        <v>0</v>
      </c>
      <c r="C1368">
        <v>2500</v>
      </c>
      <c r="D1368" s="17">
        <v>20.041666666666668</v>
      </c>
      <c r="E1368">
        <v>4</v>
      </c>
      <c r="F1368" s="5">
        <v>23.5</v>
      </c>
      <c r="G1368" s="9">
        <v>10</v>
      </c>
      <c r="H1368">
        <v>4</v>
      </c>
      <c r="I1368" s="6">
        <v>3.7600000000000002</v>
      </c>
      <c r="J1368" t="s">
        <v>8316</v>
      </c>
      <c r="K1368" t="s">
        <v>8342</v>
      </c>
    </row>
    <row r="1369" spans="1:11" hidden="1" x14ac:dyDescent="0.2">
      <c r="A1369">
        <v>1581</v>
      </c>
      <c r="B1369">
        <v>0</v>
      </c>
      <c r="C1369">
        <v>1000</v>
      </c>
      <c r="D1369" s="17">
        <v>32</v>
      </c>
      <c r="E1369">
        <v>1</v>
      </c>
      <c r="F1369" s="5">
        <v>5</v>
      </c>
      <c r="G1369" s="9">
        <v>11</v>
      </c>
      <c r="H1369">
        <v>2</v>
      </c>
      <c r="I1369" s="6">
        <v>0.5</v>
      </c>
      <c r="J1369" t="s">
        <v>8316</v>
      </c>
      <c r="K1369" t="s">
        <v>8346</v>
      </c>
    </row>
    <row r="1370" spans="1:11" hidden="1" x14ac:dyDescent="0.2">
      <c r="A1370">
        <v>1582</v>
      </c>
      <c r="B1370">
        <v>0</v>
      </c>
      <c r="C1370">
        <v>1000</v>
      </c>
      <c r="D1370" s="17">
        <v>57.098923611111111</v>
      </c>
      <c r="E1370">
        <v>3</v>
      </c>
      <c r="F1370" s="5">
        <v>31</v>
      </c>
      <c r="G1370" s="9">
        <v>8</v>
      </c>
      <c r="H1370">
        <v>7</v>
      </c>
      <c r="I1370" s="6">
        <v>9.3000000000000007</v>
      </c>
      <c r="J1370" t="s">
        <v>8316</v>
      </c>
      <c r="K1370" t="s">
        <v>8346</v>
      </c>
    </row>
    <row r="1371" spans="1:11" hidden="1" x14ac:dyDescent="0.2">
      <c r="A1371">
        <v>1583</v>
      </c>
      <c r="B1371">
        <v>0</v>
      </c>
      <c r="C1371">
        <v>20000</v>
      </c>
      <c r="D1371" s="17">
        <v>30</v>
      </c>
      <c r="E1371">
        <v>1</v>
      </c>
      <c r="F1371" s="5">
        <v>15</v>
      </c>
      <c r="G1371" s="9">
        <v>8</v>
      </c>
      <c r="H1371">
        <v>2</v>
      </c>
      <c r="I1371" s="6">
        <v>7.4999999999999997E-2</v>
      </c>
      <c r="J1371" t="s">
        <v>8316</v>
      </c>
      <c r="K1371" t="s">
        <v>8346</v>
      </c>
    </row>
    <row r="1372" spans="1:11" hidden="1" x14ac:dyDescent="0.2">
      <c r="A1372">
        <v>1584</v>
      </c>
      <c r="B1372">
        <v>0</v>
      </c>
      <c r="C1372">
        <v>1200</v>
      </c>
      <c r="D1372" s="17">
        <v>10</v>
      </c>
      <c r="E1372">
        <v>0</v>
      </c>
      <c r="F1372" s="5">
        <v>0</v>
      </c>
      <c r="G1372" s="9">
        <v>5</v>
      </c>
      <c r="H1372">
        <v>2</v>
      </c>
      <c r="I1372" s="6">
        <v>0</v>
      </c>
      <c r="J1372" t="s">
        <v>8316</v>
      </c>
      <c r="K1372" t="s">
        <v>8346</v>
      </c>
    </row>
    <row r="1373" spans="1:11" hidden="1" x14ac:dyDescent="0.2">
      <c r="A1373">
        <v>1585</v>
      </c>
      <c r="B1373">
        <v>0</v>
      </c>
      <c r="C1373">
        <v>2000</v>
      </c>
      <c r="D1373" s="17">
        <v>21.562870370370373</v>
      </c>
      <c r="E1373">
        <v>12</v>
      </c>
      <c r="F1373" s="5">
        <v>131.66666666666666</v>
      </c>
      <c r="G1373" s="9">
        <v>12</v>
      </c>
      <c r="H1373">
        <v>6</v>
      </c>
      <c r="I1373" s="6">
        <v>79</v>
      </c>
      <c r="J1373" t="s">
        <v>8316</v>
      </c>
      <c r="K1373" t="s">
        <v>8346</v>
      </c>
    </row>
    <row r="1374" spans="1:11" hidden="1" x14ac:dyDescent="0.2">
      <c r="A1374">
        <v>1586</v>
      </c>
      <c r="B1374">
        <v>0</v>
      </c>
      <c r="C1374">
        <v>1500</v>
      </c>
      <c r="D1374" s="17">
        <v>29.958333333333332</v>
      </c>
      <c r="E1374">
        <v>0</v>
      </c>
      <c r="F1374" s="5">
        <v>0</v>
      </c>
      <c r="G1374" s="9">
        <v>3</v>
      </c>
      <c r="H1374">
        <v>4</v>
      </c>
      <c r="I1374" s="6">
        <v>0</v>
      </c>
      <c r="J1374" t="s">
        <v>8316</v>
      </c>
      <c r="K1374" t="s">
        <v>8346</v>
      </c>
    </row>
    <row r="1375" spans="1:11" hidden="1" x14ac:dyDescent="0.2">
      <c r="A1375">
        <v>1587</v>
      </c>
      <c r="B1375">
        <v>0</v>
      </c>
      <c r="C1375">
        <v>7500</v>
      </c>
      <c r="D1375" s="17">
        <v>30</v>
      </c>
      <c r="E1375">
        <v>1</v>
      </c>
      <c r="F1375" s="5">
        <v>1</v>
      </c>
      <c r="G1375" s="9">
        <v>11</v>
      </c>
      <c r="H1375">
        <v>4</v>
      </c>
      <c r="I1375" s="6">
        <v>1.3333333333333334E-2</v>
      </c>
      <c r="J1375" t="s">
        <v>8316</v>
      </c>
      <c r="K1375" t="s">
        <v>8346</v>
      </c>
    </row>
    <row r="1376" spans="1:11" hidden="1" x14ac:dyDescent="0.2">
      <c r="A1376">
        <v>1588</v>
      </c>
      <c r="B1376">
        <v>0</v>
      </c>
      <c r="C1376">
        <v>516</v>
      </c>
      <c r="D1376" s="17">
        <v>30.591678240740745</v>
      </c>
      <c r="E1376">
        <v>0</v>
      </c>
      <c r="F1376" s="5">
        <v>0</v>
      </c>
      <c r="G1376" s="9">
        <v>12</v>
      </c>
      <c r="H1376">
        <v>3</v>
      </c>
      <c r="I1376" s="6">
        <v>0</v>
      </c>
      <c r="J1376" t="s">
        <v>8316</v>
      </c>
      <c r="K1376" t="s">
        <v>8346</v>
      </c>
    </row>
    <row r="1377" spans="1:11" hidden="1" x14ac:dyDescent="0.2">
      <c r="A1377">
        <v>1589</v>
      </c>
      <c r="B1377">
        <v>0</v>
      </c>
      <c r="C1377">
        <v>1200</v>
      </c>
      <c r="D1377" s="17">
        <v>30</v>
      </c>
      <c r="E1377">
        <v>0</v>
      </c>
      <c r="F1377" s="5">
        <v>0</v>
      </c>
      <c r="G1377" s="9">
        <v>9</v>
      </c>
      <c r="H1377">
        <v>3</v>
      </c>
      <c r="I1377" s="6">
        <v>0</v>
      </c>
      <c r="J1377" t="s">
        <v>8316</v>
      </c>
      <c r="K1377" t="s">
        <v>8346</v>
      </c>
    </row>
    <row r="1378" spans="1:11" hidden="1" x14ac:dyDescent="0.2">
      <c r="A1378">
        <v>1590</v>
      </c>
      <c r="B1378">
        <v>0</v>
      </c>
      <c r="C1378">
        <v>60000</v>
      </c>
      <c r="D1378" s="17">
        <v>30</v>
      </c>
      <c r="E1378">
        <v>2</v>
      </c>
      <c r="F1378" s="5">
        <v>510</v>
      </c>
      <c r="G1378" s="9">
        <v>8</v>
      </c>
      <c r="H1378">
        <v>1</v>
      </c>
      <c r="I1378" s="6">
        <v>1.7000000000000002</v>
      </c>
      <c r="J1378" t="s">
        <v>8316</v>
      </c>
      <c r="K1378" t="s">
        <v>8346</v>
      </c>
    </row>
    <row r="1379" spans="1:11" hidden="1" x14ac:dyDescent="0.2">
      <c r="A1379">
        <v>1591</v>
      </c>
      <c r="B1379">
        <v>0</v>
      </c>
      <c r="C1379">
        <v>14000</v>
      </c>
      <c r="D1379" s="17">
        <v>29.958333333333332</v>
      </c>
      <c r="E1379">
        <v>92</v>
      </c>
      <c r="F1379" s="5">
        <v>44.478260869565219</v>
      </c>
      <c r="G1379" s="9">
        <v>3</v>
      </c>
      <c r="H1379">
        <v>5</v>
      </c>
      <c r="I1379" s="6">
        <v>29.228571428571428</v>
      </c>
      <c r="J1379" t="s">
        <v>8316</v>
      </c>
      <c r="K1379" t="s">
        <v>8346</v>
      </c>
    </row>
    <row r="1380" spans="1:11" hidden="1" x14ac:dyDescent="0.2">
      <c r="A1380">
        <v>1592</v>
      </c>
      <c r="B1380">
        <v>0</v>
      </c>
      <c r="C1380">
        <v>25</v>
      </c>
      <c r="D1380" s="17">
        <v>44.958333333333336</v>
      </c>
      <c r="E1380">
        <v>0</v>
      </c>
      <c r="F1380" s="5">
        <v>0</v>
      </c>
      <c r="G1380" s="9">
        <v>2</v>
      </c>
      <c r="H1380">
        <v>2</v>
      </c>
      <c r="I1380" s="6">
        <v>0</v>
      </c>
      <c r="J1380" t="s">
        <v>8316</v>
      </c>
      <c r="K1380" t="s">
        <v>8346</v>
      </c>
    </row>
    <row r="1381" spans="1:11" hidden="1" x14ac:dyDescent="0.2">
      <c r="A1381">
        <v>1593</v>
      </c>
      <c r="B1381">
        <v>0</v>
      </c>
      <c r="C1381">
        <v>22000</v>
      </c>
      <c r="D1381" s="17">
        <v>30</v>
      </c>
      <c r="E1381">
        <v>3</v>
      </c>
      <c r="F1381" s="5">
        <v>1</v>
      </c>
      <c r="G1381" s="9">
        <v>1</v>
      </c>
      <c r="H1381">
        <v>4</v>
      </c>
      <c r="I1381" s="6">
        <v>1.3636363636363637E-2</v>
      </c>
      <c r="J1381" t="s">
        <v>8316</v>
      </c>
      <c r="K1381" t="s">
        <v>8346</v>
      </c>
    </row>
    <row r="1382" spans="1:11" hidden="1" x14ac:dyDescent="0.2">
      <c r="A1382">
        <v>1594</v>
      </c>
      <c r="B1382">
        <v>0</v>
      </c>
      <c r="C1382">
        <v>1000</v>
      </c>
      <c r="D1382" s="17">
        <v>59.96849537037037</v>
      </c>
      <c r="E1382">
        <v>10</v>
      </c>
      <c r="F1382" s="5">
        <v>20.5</v>
      </c>
      <c r="G1382" s="9">
        <v>3</v>
      </c>
      <c r="H1382">
        <v>3</v>
      </c>
      <c r="I1382" s="6">
        <v>20.5</v>
      </c>
      <c r="J1382" t="s">
        <v>8316</v>
      </c>
      <c r="K1382" t="s">
        <v>8346</v>
      </c>
    </row>
    <row r="1383" spans="1:11" hidden="1" x14ac:dyDescent="0.2">
      <c r="A1383">
        <v>1595</v>
      </c>
      <c r="B1383">
        <v>0</v>
      </c>
      <c r="C1383">
        <v>100000</v>
      </c>
      <c r="D1383" s="17">
        <v>28.792268518518522</v>
      </c>
      <c r="E1383">
        <v>7</v>
      </c>
      <c r="F1383" s="5">
        <v>40</v>
      </c>
      <c r="G1383" s="9">
        <v>5</v>
      </c>
      <c r="H1383">
        <v>2</v>
      </c>
      <c r="I1383" s="6">
        <v>0.27999999999999997</v>
      </c>
      <c r="J1383" t="s">
        <v>8316</v>
      </c>
      <c r="K1383" t="s">
        <v>8346</v>
      </c>
    </row>
    <row r="1384" spans="1:11" hidden="1" x14ac:dyDescent="0.2">
      <c r="A1384">
        <v>1596</v>
      </c>
      <c r="B1384">
        <v>0</v>
      </c>
      <c r="C1384">
        <v>3250</v>
      </c>
      <c r="D1384" s="17">
        <v>45.041666666666664</v>
      </c>
      <c r="E1384">
        <v>3</v>
      </c>
      <c r="F1384" s="5">
        <v>25</v>
      </c>
      <c r="G1384" s="9">
        <v>10</v>
      </c>
      <c r="H1384">
        <v>3</v>
      </c>
      <c r="I1384" s="6">
        <v>2.3076923076923079</v>
      </c>
      <c r="J1384" t="s">
        <v>8316</v>
      </c>
      <c r="K1384" t="s">
        <v>8346</v>
      </c>
    </row>
    <row r="1385" spans="1:11" hidden="1" x14ac:dyDescent="0.2">
      <c r="A1385">
        <v>1597</v>
      </c>
      <c r="B1385">
        <v>0</v>
      </c>
      <c r="C1385">
        <v>15000</v>
      </c>
      <c r="D1385" s="17">
        <v>30</v>
      </c>
      <c r="E1385">
        <v>0</v>
      </c>
      <c r="F1385" s="5">
        <v>0</v>
      </c>
      <c r="G1385" s="9">
        <v>8</v>
      </c>
      <c r="H1385">
        <v>7</v>
      </c>
      <c r="I1385" s="6">
        <v>0</v>
      </c>
      <c r="J1385" t="s">
        <v>8316</v>
      </c>
      <c r="K1385" t="s">
        <v>8346</v>
      </c>
    </row>
    <row r="1386" spans="1:11" hidden="1" x14ac:dyDescent="0.2">
      <c r="A1386">
        <v>1598</v>
      </c>
      <c r="B1386">
        <v>0</v>
      </c>
      <c r="C1386">
        <v>800</v>
      </c>
      <c r="D1386" s="17">
        <v>60</v>
      </c>
      <c r="E1386">
        <v>1</v>
      </c>
      <c r="F1386" s="5">
        <v>1</v>
      </c>
      <c r="G1386" s="9">
        <v>5</v>
      </c>
      <c r="H1386">
        <v>3</v>
      </c>
      <c r="I1386" s="6">
        <v>0.125</v>
      </c>
      <c r="J1386" t="s">
        <v>8316</v>
      </c>
      <c r="K1386" t="s">
        <v>8346</v>
      </c>
    </row>
    <row r="1387" spans="1:11" hidden="1" x14ac:dyDescent="0.2">
      <c r="A1387">
        <v>1599</v>
      </c>
      <c r="B1387">
        <v>0</v>
      </c>
      <c r="C1387">
        <v>500</v>
      </c>
      <c r="D1387" s="17">
        <v>29.958333333333332</v>
      </c>
      <c r="E1387">
        <v>0</v>
      </c>
      <c r="F1387" s="5">
        <v>0</v>
      </c>
      <c r="G1387" s="9">
        <v>3</v>
      </c>
      <c r="H1387">
        <v>3</v>
      </c>
      <c r="I1387" s="6">
        <v>0</v>
      </c>
      <c r="J1387" t="s">
        <v>8316</v>
      </c>
      <c r="K1387" t="s">
        <v>8346</v>
      </c>
    </row>
    <row r="1388" spans="1:11" hidden="1" x14ac:dyDescent="0.2">
      <c r="A1388">
        <v>1600</v>
      </c>
      <c r="B1388">
        <v>0</v>
      </c>
      <c r="C1388">
        <v>5000</v>
      </c>
      <c r="D1388" s="17">
        <v>44.158657407407411</v>
      </c>
      <c r="E1388">
        <v>9</v>
      </c>
      <c r="F1388" s="5">
        <v>40.777777777777779</v>
      </c>
      <c r="G1388" s="9">
        <v>5</v>
      </c>
      <c r="H1388">
        <v>6</v>
      </c>
      <c r="I1388" s="6">
        <v>7.3400000000000007</v>
      </c>
      <c r="J1388" t="s">
        <v>8316</v>
      </c>
      <c r="K1388" t="s">
        <v>8346</v>
      </c>
    </row>
    <row r="1389" spans="1:11" x14ac:dyDescent="0.2">
      <c r="A1389">
        <v>1601</v>
      </c>
      <c r="B1389">
        <v>1</v>
      </c>
      <c r="C1389">
        <v>2500</v>
      </c>
      <c r="D1389" s="17">
        <v>30</v>
      </c>
      <c r="E1389">
        <v>56</v>
      </c>
      <c r="F1389" s="5">
        <v>48.325535714285714</v>
      </c>
      <c r="G1389" s="9">
        <v>4</v>
      </c>
      <c r="H1389">
        <v>1</v>
      </c>
      <c r="I1389" s="6">
        <v>108.2492</v>
      </c>
      <c r="J1389" t="s">
        <v>8315</v>
      </c>
      <c r="K1389" t="s">
        <v>8351</v>
      </c>
    </row>
    <row r="1390" spans="1:11" x14ac:dyDescent="0.2">
      <c r="A1390">
        <v>1602</v>
      </c>
      <c r="B1390">
        <v>1</v>
      </c>
      <c r="C1390">
        <v>1500</v>
      </c>
      <c r="D1390" s="17">
        <v>42.660682870370373</v>
      </c>
      <c r="E1390">
        <v>32</v>
      </c>
      <c r="F1390" s="5">
        <v>46.953125</v>
      </c>
      <c r="G1390" s="9">
        <v>9</v>
      </c>
      <c r="H1390">
        <v>4</v>
      </c>
      <c r="I1390" s="6">
        <v>100.16666666666667</v>
      </c>
      <c r="J1390" t="s">
        <v>8315</v>
      </c>
      <c r="K1390" t="s">
        <v>8351</v>
      </c>
    </row>
    <row r="1391" spans="1:11" x14ac:dyDescent="0.2">
      <c r="A1391">
        <v>1603</v>
      </c>
      <c r="B1391">
        <v>1</v>
      </c>
      <c r="C1391">
        <v>2000</v>
      </c>
      <c r="D1391" s="17">
        <v>60</v>
      </c>
      <c r="E1391">
        <v>30</v>
      </c>
      <c r="F1391" s="5">
        <v>66.688666666666663</v>
      </c>
      <c r="G1391" s="9">
        <v>11</v>
      </c>
      <c r="H1391">
        <v>1</v>
      </c>
      <c r="I1391" s="6">
        <v>100.03299999999999</v>
      </c>
      <c r="J1391" t="s">
        <v>8315</v>
      </c>
      <c r="K1391" t="s">
        <v>8351</v>
      </c>
    </row>
    <row r="1392" spans="1:11" x14ac:dyDescent="0.2">
      <c r="A1392">
        <v>1604</v>
      </c>
      <c r="B1392">
        <v>1</v>
      </c>
      <c r="C1392">
        <v>2800</v>
      </c>
      <c r="D1392" s="17">
        <v>39.958333333333336</v>
      </c>
      <c r="E1392">
        <v>70</v>
      </c>
      <c r="F1392" s="5">
        <v>48.842857142857142</v>
      </c>
      <c r="G1392" s="9">
        <v>2</v>
      </c>
      <c r="H1392">
        <v>1</v>
      </c>
      <c r="I1392" s="6">
        <v>122.10714285714286</v>
      </c>
      <c r="J1392" t="s">
        <v>8315</v>
      </c>
      <c r="K1392" t="s">
        <v>8351</v>
      </c>
    </row>
    <row r="1393" spans="1:11" x14ac:dyDescent="0.2">
      <c r="A1393">
        <v>1605</v>
      </c>
      <c r="B1393">
        <v>1</v>
      </c>
      <c r="C1393">
        <v>6000</v>
      </c>
      <c r="D1393" s="17">
        <v>9.2787847222222233</v>
      </c>
      <c r="E1393">
        <v>44</v>
      </c>
      <c r="F1393" s="5">
        <v>137.30909090909091</v>
      </c>
      <c r="G1393" s="9">
        <v>7</v>
      </c>
      <c r="H1393">
        <v>5</v>
      </c>
      <c r="I1393" s="6">
        <v>100.69333333333334</v>
      </c>
      <c r="J1393" t="s">
        <v>8315</v>
      </c>
      <c r="K1393" t="s">
        <v>8351</v>
      </c>
    </row>
    <row r="1394" spans="1:11" x14ac:dyDescent="0.2">
      <c r="A1394">
        <v>1606</v>
      </c>
      <c r="B1394">
        <v>1</v>
      </c>
      <c r="C1394">
        <v>8000</v>
      </c>
      <c r="D1394" s="17">
        <v>89.958333333333329</v>
      </c>
      <c r="E1394">
        <v>92</v>
      </c>
      <c r="F1394" s="5">
        <v>87.829673913043479</v>
      </c>
      <c r="G1394" s="9">
        <v>12</v>
      </c>
      <c r="H1394">
        <v>4</v>
      </c>
      <c r="I1394" s="6">
        <v>101.004125</v>
      </c>
      <c r="J1394" t="s">
        <v>8315</v>
      </c>
      <c r="K1394" t="s">
        <v>8351</v>
      </c>
    </row>
    <row r="1395" spans="1:11" x14ac:dyDescent="0.2">
      <c r="A1395">
        <v>1607</v>
      </c>
      <c r="B1395">
        <v>1</v>
      </c>
      <c r="C1395">
        <v>10000</v>
      </c>
      <c r="D1395" s="17">
        <v>21</v>
      </c>
      <c r="E1395">
        <v>205</v>
      </c>
      <c r="F1395" s="5">
        <v>70.785365853658533</v>
      </c>
      <c r="G1395" s="9">
        <v>5</v>
      </c>
      <c r="H1395">
        <v>4</v>
      </c>
      <c r="I1395" s="6">
        <v>145.11000000000001</v>
      </c>
      <c r="J1395" t="s">
        <v>8315</v>
      </c>
      <c r="K1395" t="s">
        <v>8351</v>
      </c>
    </row>
    <row r="1396" spans="1:11" x14ac:dyDescent="0.2">
      <c r="A1396">
        <v>1608</v>
      </c>
      <c r="B1396">
        <v>1</v>
      </c>
      <c r="C1396">
        <v>1200</v>
      </c>
      <c r="D1396" s="17">
        <v>32.395532407407408</v>
      </c>
      <c r="E1396">
        <v>23</v>
      </c>
      <c r="F1396" s="5">
        <v>52.826086956521742</v>
      </c>
      <c r="G1396" s="9">
        <v>11</v>
      </c>
      <c r="H1396">
        <v>5</v>
      </c>
      <c r="I1396" s="6">
        <v>101.25</v>
      </c>
      <c r="J1396" t="s">
        <v>8315</v>
      </c>
      <c r="K1396" t="s">
        <v>8351</v>
      </c>
    </row>
    <row r="1397" spans="1:11" x14ac:dyDescent="0.2">
      <c r="A1397">
        <v>1609</v>
      </c>
      <c r="B1397">
        <v>1</v>
      </c>
      <c r="C1397">
        <v>1500</v>
      </c>
      <c r="D1397" s="17">
        <v>53.332071759259264</v>
      </c>
      <c r="E1397">
        <v>4</v>
      </c>
      <c r="F1397" s="5">
        <v>443.75</v>
      </c>
      <c r="G1397" s="9">
        <v>9</v>
      </c>
      <c r="H1397">
        <v>5</v>
      </c>
      <c r="I1397" s="6">
        <v>118.33333333333333</v>
      </c>
      <c r="J1397" t="s">
        <v>8315</v>
      </c>
      <c r="K1397" t="s">
        <v>8351</v>
      </c>
    </row>
    <row r="1398" spans="1:11" x14ac:dyDescent="0.2">
      <c r="A1398">
        <v>1610</v>
      </c>
      <c r="B1398">
        <v>1</v>
      </c>
      <c r="C1398">
        <v>2000</v>
      </c>
      <c r="D1398" s="17">
        <v>30</v>
      </c>
      <c r="E1398">
        <v>112</v>
      </c>
      <c r="F1398" s="5">
        <v>48.544642857142854</v>
      </c>
      <c r="G1398" s="9">
        <v>11</v>
      </c>
      <c r="H1398">
        <v>4</v>
      </c>
      <c r="I1398" s="6">
        <v>271.85000000000002</v>
      </c>
      <c r="J1398" t="s">
        <v>8315</v>
      </c>
      <c r="K1398" t="s">
        <v>8351</v>
      </c>
    </row>
    <row r="1399" spans="1:11" x14ac:dyDescent="0.2">
      <c r="A1399">
        <v>1611</v>
      </c>
      <c r="B1399">
        <v>1</v>
      </c>
      <c r="C1399">
        <v>800</v>
      </c>
      <c r="D1399" s="17">
        <v>21</v>
      </c>
      <c r="E1399">
        <v>27</v>
      </c>
      <c r="F1399" s="5">
        <v>37.074074074074076</v>
      </c>
      <c r="G1399" s="9">
        <v>5</v>
      </c>
      <c r="H1399">
        <v>2</v>
      </c>
      <c r="I1399" s="6">
        <v>125.125</v>
      </c>
      <c r="J1399" t="s">
        <v>8315</v>
      </c>
      <c r="K1399" t="s">
        <v>8351</v>
      </c>
    </row>
    <row r="1400" spans="1:11" x14ac:dyDescent="0.2">
      <c r="A1400">
        <v>1612</v>
      </c>
      <c r="B1400">
        <v>1</v>
      </c>
      <c r="C1400">
        <v>500</v>
      </c>
      <c r="D1400" s="17">
        <v>30</v>
      </c>
      <c r="E1400">
        <v>11</v>
      </c>
      <c r="F1400" s="5">
        <v>50</v>
      </c>
      <c r="G1400" s="9">
        <v>12</v>
      </c>
      <c r="H1400">
        <v>1</v>
      </c>
      <c r="I1400" s="6">
        <v>110.00000000000001</v>
      </c>
      <c r="J1400" t="s">
        <v>8315</v>
      </c>
      <c r="K1400" t="s">
        <v>8351</v>
      </c>
    </row>
    <row r="1401" spans="1:11" x14ac:dyDescent="0.2">
      <c r="A1401">
        <v>1613</v>
      </c>
      <c r="B1401">
        <v>1</v>
      </c>
      <c r="C1401">
        <v>1000</v>
      </c>
      <c r="D1401" s="17">
        <v>30</v>
      </c>
      <c r="E1401">
        <v>26</v>
      </c>
      <c r="F1401" s="5">
        <v>39.03846153846154</v>
      </c>
      <c r="G1401" s="9">
        <v>6</v>
      </c>
      <c r="H1401">
        <v>4</v>
      </c>
      <c r="I1401" s="6">
        <v>101.49999999999999</v>
      </c>
      <c r="J1401" t="s">
        <v>8315</v>
      </c>
      <c r="K1401" t="s">
        <v>8351</v>
      </c>
    </row>
    <row r="1402" spans="1:11" x14ac:dyDescent="0.2">
      <c r="A1402">
        <v>1614</v>
      </c>
      <c r="B1402">
        <v>1</v>
      </c>
      <c r="C1402">
        <v>5000</v>
      </c>
      <c r="D1402" s="17">
        <v>59.727210648148144</v>
      </c>
      <c r="E1402">
        <v>77</v>
      </c>
      <c r="F1402" s="5">
        <v>66.688311688311686</v>
      </c>
      <c r="G1402" s="9">
        <v>6</v>
      </c>
      <c r="H1402">
        <v>3</v>
      </c>
      <c r="I1402" s="6">
        <v>102.69999999999999</v>
      </c>
      <c r="J1402" t="s">
        <v>8315</v>
      </c>
      <c r="K1402" t="s">
        <v>8351</v>
      </c>
    </row>
    <row r="1403" spans="1:11" x14ac:dyDescent="0.2">
      <c r="A1403">
        <v>1615</v>
      </c>
      <c r="B1403">
        <v>1</v>
      </c>
      <c r="C1403">
        <v>8000</v>
      </c>
      <c r="D1403" s="17">
        <v>45.041666666666664</v>
      </c>
      <c r="E1403">
        <v>136</v>
      </c>
      <c r="F1403" s="5">
        <v>67.132352941176464</v>
      </c>
      <c r="G1403" s="9">
        <v>10</v>
      </c>
      <c r="H1403">
        <v>5</v>
      </c>
      <c r="I1403" s="6">
        <v>114.12500000000001</v>
      </c>
      <c r="J1403" t="s">
        <v>8315</v>
      </c>
      <c r="K1403" t="s">
        <v>8351</v>
      </c>
    </row>
    <row r="1404" spans="1:11" x14ac:dyDescent="0.2">
      <c r="A1404">
        <v>1616</v>
      </c>
      <c r="B1404">
        <v>1</v>
      </c>
      <c r="C1404">
        <v>10000</v>
      </c>
      <c r="D1404" s="17">
        <v>41.201145833333335</v>
      </c>
      <c r="E1404">
        <v>157</v>
      </c>
      <c r="F1404" s="5">
        <v>66.369426751592357</v>
      </c>
      <c r="G1404" s="9">
        <v>10</v>
      </c>
      <c r="H1404">
        <v>5</v>
      </c>
      <c r="I1404" s="6">
        <v>104.2</v>
      </c>
      <c r="J1404" t="s">
        <v>8315</v>
      </c>
      <c r="K1404" t="s">
        <v>8351</v>
      </c>
    </row>
    <row r="1405" spans="1:11" x14ac:dyDescent="0.2">
      <c r="A1405">
        <v>1617</v>
      </c>
      <c r="B1405">
        <v>1</v>
      </c>
      <c r="C1405">
        <v>7000</v>
      </c>
      <c r="D1405" s="17">
        <v>33.127453703703701</v>
      </c>
      <c r="E1405">
        <v>158</v>
      </c>
      <c r="F1405" s="5">
        <v>64.620253164556956</v>
      </c>
      <c r="G1405" s="9">
        <v>9</v>
      </c>
      <c r="H1405">
        <v>7</v>
      </c>
      <c r="I1405" s="6">
        <v>145.85714285714286</v>
      </c>
      <c r="J1405" t="s">
        <v>8315</v>
      </c>
      <c r="K1405" t="s">
        <v>8351</v>
      </c>
    </row>
    <row r="1406" spans="1:11" x14ac:dyDescent="0.2">
      <c r="A1406">
        <v>1618</v>
      </c>
      <c r="B1406">
        <v>1</v>
      </c>
      <c r="C1406">
        <v>1500</v>
      </c>
      <c r="D1406" s="17">
        <v>40</v>
      </c>
      <c r="E1406">
        <v>27</v>
      </c>
      <c r="F1406" s="5">
        <v>58.370370370370374</v>
      </c>
      <c r="G1406" s="9">
        <v>1</v>
      </c>
      <c r="H1406">
        <v>7</v>
      </c>
      <c r="I1406" s="6">
        <v>105.06666666666666</v>
      </c>
      <c r="J1406" t="s">
        <v>8315</v>
      </c>
      <c r="K1406" t="s">
        <v>8351</v>
      </c>
    </row>
    <row r="1407" spans="1:11" x14ac:dyDescent="0.2">
      <c r="A1407">
        <v>1619</v>
      </c>
      <c r="B1407">
        <v>1</v>
      </c>
      <c r="C1407">
        <v>1500</v>
      </c>
      <c r="D1407" s="17">
        <v>21</v>
      </c>
      <c r="E1407">
        <v>23</v>
      </c>
      <c r="F1407" s="5">
        <v>86.956521739130437</v>
      </c>
      <c r="G1407" s="9">
        <v>8</v>
      </c>
      <c r="H1407">
        <v>7</v>
      </c>
      <c r="I1407" s="6">
        <v>133.33333333333331</v>
      </c>
      <c r="J1407" t="s">
        <v>8315</v>
      </c>
      <c r="K1407" t="s">
        <v>8351</v>
      </c>
    </row>
    <row r="1408" spans="1:11" x14ac:dyDescent="0.2">
      <c r="A1408">
        <v>1620</v>
      </c>
      <c r="B1408">
        <v>1</v>
      </c>
      <c r="C1408">
        <v>1000</v>
      </c>
      <c r="D1408" s="17">
        <v>7</v>
      </c>
      <c r="E1408">
        <v>17</v>
      </c>
      <c r="F1408" s="5">
        <v>66.470588235294116</v>
      </c>
      <c r="G1408" s="9">
        <v>2</v>
      </c>
      <c r="H1408">
        <v>6</v>
      </c>
      <c r="I1408" s="6">
        <v>112.99999999999999</v>
      </c>
      <c r="J1408" t="s">
        <v>8315</v>
      </c>
      <c r="K1408" t="s">
        <v>8351</v>
      </c>
    </row>
    <row r="1409" spans="1:11" x14ac:dyDescent="0.2">
      <c r="A1409">
        <v>1621</v>
      </c>
      <c r="B1409">
        <v>1</v>
      </c>
      <c r="C1409">
        <v>5000</v>
      </c>
      <c r="D1409" s="17">
        <v>53.559317129629626</v>
      </c>
      <c r="E1409">
        <v>37</v>
      </c>
      <c r="F1409" s="5">
        <v>163.78378378378378</v>
      </c>
      <c r="G1409" s="9">
        <v>4</v>
      </c>
      <c r="H1409">
        <v>3</v>
      </c>
      <c r="I1409" s="6">
        <v>121.2</v>
      </c>
      <c r="J1409" t="s">
        <v>8315</v>
      </c>
      <c r="K1409" t="s">
        <v>8351</v>
      </c>
    </row>
    <row r="1410" spans="1:11" x14ac:dyDescent="0.2">
      <c r="A1410">
        <v>1622</v>
      </c>
      <c r="B1410">
        <v>1</v>
      </c>
      <c r="C1410">
        <v>6900</v>
      </c>
      <c r="D1410" s="17">
        <v>40.037800925925929</v>
      </c>
      <c r="E1410">
        <v>65</v>
      </c>
      <c r="F1410" s="5">
        <v>107.98461538461538</v>
      </c>
      <c r="G1410" s="9">
        <v>11</v>
      </c>
      <c r="H1410">
        <v>4</v>
      </c>
      <c r="I1410" s="6">
        <v>101.72463768115942</v>
      </c>
      <c r="J1410" t="s">
        <v>8315</v>
      </c>
      <c r="K1410" t="s">
        <v>8351</v>
      </c>
    </row>
    <row r="1411" spans="1:11" x14ac:dyDescent="0.2">
      <c r="A1411">
        <v>1623</v>
      </c>
      <c r="B1411">
        <v>1</v>
      </c>
      <c r="C1411">
        <v>750</v>
      </c>
      <c r="D1411" s="17">
        <v>60</v>
      </c>
      <c r="E1411">
        <v>18</v>
      </c>
      <c r="F1411" s="5">
        <v>42.111111111111114</v>
      </c>
      <c r="G1411" s="9">
        <v>6</v>
      </c>
      <c r="H1411">
        <v>5</v>
      </c>
      <c r="I1411" s="6">
        <v>101.06666666666666</v>
      </c>
      <c r="J1411" t="s">
        <v>8315</v>
      </c>
      <c r="K1411" t="s">
        <v>8351</v>
      </c>
    </row>
    <row r="1412" spans="1:11" x14ac:dyDescent="0.2">
      <c r="A1412">
        <v>1624</v>
      </c>
      <c r="B1412">
        <v>1</v>
      </c>
      <c r="C1412">
        <v>1000</v>
      </c>
      <c r="D1412" s="17">
        <v>40</v>
      </c>
      <c r="E1412">
        <v>25</v>
      </c>
      <c r="F1412" s="5">
        <v>47.2</v>
      </c>
      <c r="G1412" s="9">
        <v>11</v>
      </c>
      <c r="H1412">
        <v>5</v>
      </c>
      <c r="I1412" s="6">
        <v>118</v>
      </c>
      <c r="J1412" t="s">
        <v>8315</v>
      </c>
      <c r="K1412" t="s">
        <v>8351</v>
      </c>
    </row>
    <row r="1413" spans="1:11" x14ac:dyDescent="0.2">
      <c r="A1413">
        <v>1625</v>
      </c>
      <c r="B1413">
        <v>1</v>
      </c>
      <c r="C1413">
        <v>7500</v>
      </c>
      <c r="D1413" s="17">
        <v>28</v>
      </c>
      <c r="E1413">
        <v>104</v>
      </c>
      <c r="F1413" s="5">
        <v>112.01923076923077</v>
      </c>
      <c r="G1413" s="9">
        <v>8</v>
      </c>
      <c r="H1413">
        <v>2</v>
      </c>
      <c r="I1413" s="6">
        <v>155.33333333333331</v>
      </c>
      <c r="J1413" t="s">
        <v>8315</v>
      </c>
      <c r="K1413" t="s">
        <v>8351</v>
      </c>
    </row>
    <row r="1414" spans="1:11" x14ac:dyDescent="0.2">
      <c r="A1414">
        <v>1626</v>
      </c>
      <c r="B1414">
        <v>1</v>
      </c>
      <c r="C1414">
        <v>8000</v>
      </c>
      <c r="D1414" s="17">
        <v>30.041666666666668</v>
      </c>
      <c r="E1414">
        <v>108</v>
      </c>
      <c r="F1414" s="5">
        <v>74.953703703703709</v>
      </c>
      <c r="G1414" s="9">
        <v>11</v>
      </c>
      <c r="H1414">
        <v>5</v>
      </c>
      <c r="I1414" s="6">
        <v>101.18750000000001</v>
      </c>
      <c r="J1414" t="s">
        <v>8315</v>
      </c>
      <c r="K1414" t="s">
        <v>8351</v>
      </c>
    </row>
    <row r="1415" spans="1:11" x14ac:dyDescent="0.2">
      <c r="A1415">
        <v>1627</v>
      </c>
      <c r="B1415">
        <v>1</v>
      </c>
      <c r="C1415">
        <v>2000</v>
      </c>
      <c r="D1415" s="17">
        <v>33.500590277777775</v>
      </c>
      <c r="E1415">
        <v>38</v>
      </c>
      <c r="F1415" s="5">
        <v>61.578947368421055</v>
      </c>
      <c r="G1415" s="9">
        <v>10</v>
      </c>
      <c r="H1415">
        <v>2</v>
      </c>
      <c r="I1415" s="6">
        <v>117</v>
      </c>
      <c r="J1415" t="s">
        <v>8315</v>
      </c>
      <c r="K1415" t="s">
        <v>8351</v>
      </c>
    </row>
    <row r="1416" spans="1:11" x14ac:dyDescent="0.2">
      <c r="A1416">
        <v>1628</v>
      </c>
      <c r="B1416">
        <v>1</v>
      </c>
      <c r="C1416">
        <v>4000</v>
      </c>
      <c r="D1416" s="17">
        <v>33</v>
      </c>
      <c r="E1416">
        <v>88</v>
      </c>
      <c r="F1416" s="5">
        <v>45.875</v>
      </c>
      <c r="G1416" s="9">
        <v>5</v>
      </c>
      <c r="H1416">
        <v>4</v>
      </c>
      <c r="I1416" s="6">
        <v>100.925</v>
      </c>
      <c r="J1416" t="s">
        <v>8315</v>
      </c>
      <c r="K1416" t="s">
        <v>8351</v>
      </c>
    </row>
    <row r="1417" spans="1:11" x14ac:dyDescent="0.2">
      <c r="A1417">
        <v>1629</v>
      </c>
      <c r="B1417">
        <v>1</v>
      </c>
      <c r="C1417">
        <v>6000</v>
      </c>
      <c r="D1417" s="17">
        <v>45</v>
      </c>
      <c r="E1417">
        <v>82</v>
      </c>
      <c r="F1417" s="5">
        <v>75.853658536585371</v>
      </c>
      <c r="G1417" s="9">
        <v>1</v>
      </c>
      <c r="H1417">
        <v>1</v>
      </c>
      <c r="I1417" s="6">
        <v>103.66666666666666</v>
      </c>
      <c r="J1417" t="s">
        <v>8315</v>
      </c>
      <c r="K1417" t="s">
        <v>8351</v>
      </c>
    </row>
    <row r="1418" spans="1:11" x14ac:dyDescent="0.2">
      <c r="A1418">
        <v>1630</v>
      </c>
      <c r="B1418">
        <v>1</v>
      </c>
      <c r="C1418">
        <v>4000</v>
      </c>
      <c r="D1418" s="17">
        <v>30.453298611111112</v>
      </c>
      <c r="E1418">
        <v>126</v>
      </c>
      <c r="F1418" s="5">
        <v>84.206349206349202</v>
      </c>
      <c r="G1418" s="9">
        <v>1</v>
      </c>
      <c r="H1418">
        <v>2</v>
      </c>
      <c r="I1418" s="6">
        <v>265.25</v>
      </c>
      <c r="J1418" t="s">
        <v>8315</v>
      </c>
      <c r="K1418" t="s">
        <v>8351</v>
      </c>
    </row>
    <row r="1419" spans="1:11" x14ac:dyDescent="0.2">
      <c r="A1419">
        <v>1631</v>
      </c>
      <c r="B1419">
        <v>1</v>
      </c>
      <c r="C1419">
        <v>10000</v>
      </c>
      <c r="D1419" s="17">
        <v>30</v>
      </c>
      <c r="E1419">
        <v>133</v>
      </c>
      <c r="F1419" s="5">
        <v>117.22556390977444</v>
      </c>
      <c r="G1419" s="9">
        <v>9</v>
      </c>
      <c r="H1419">
        <v>3</v>
      </c>
      <c r="I1419" s="6">
        <v>155.91</v>
      </c>
      <c r="J1419" t="s">
        <v>8315</v>
      </c>
      <c r="K1419" t="s">
        <v>8351</v>
      </c>
    </row>
    <row r="1420" spans="1:11" x14ac:dyDescent="0.2">
      <c r="A1420">
        <v>1632</v>
      </c>
      <c r="B1420">
        <v>1</v>
      </c>
      <c r="C1420">
        <v>4000</v>
      </c>
      <c r="D1420" s="17">
        <v>60</v>
      </c>
      <c r="E1420">
        <v>47</v>
      </c>
      <c r="F1420" s="5">
        <v>86.489361702127653</v>
      </c>
      <c r="G1420" s="9">
        <v>7</v>
      </c>
      <c r="H1420">
        <v>2</v>
      </c>
      <c r="I1420" s="6">
        <v>101.62500000000001</v>
      </c>
      <c r="J1420" t="s">
        <v>8315</v>
      </c>
      <c r="K1420" t="s">
        <v>8351</v>
      </c>
    </row>
    <row r="1421" spans="1:11" x14ac:dyDescent="0.2">
      <c r="A1421">
        <v>1633</v>
      </c>
      <c r="B1421">
        <v>1</v>
      </c>
      <c r="C1421">
        <v>10000</v>
      </c>
      <c r="D1421" s="17">
        <v>27.324583333333337</v>
      </c>
      <c r="E1421">
        <v>58</v>
      </c>
      <c r="F1421" s="5">
        <v>172.41379310344828</v>
      </c>
      <c r="G1421" s="9">
        <v>12</v>
      </c>
      <c r="H1421">
        <v>1</v>
      </c>
      <c r="I1421" s="6">
        <v>100</v>
      </c>
      <c r="J1421" t="s">
        <v>8315</v>
      </c>
      <c r="K1421" t="s">
        <v>8351</v>
      </c>
    </row>
    <row r="1422" spans="1:11" x14ac:dyDescent="0.2">
      <c r="A1422">
        <v>1634</v>
      </c>
      <c r="B1422">
        <v>1</v>
      </c>
      <c r="C1422">
        <v>2000</v>
      </c>
      <c r="D1422" s="17">
        <v>38.059479166666669</v>
      </c>
      <c r="E1422">
        <v>32</v>
      </c>
      <c r="F1422" s="5">
        <v>62.8125</v>
      </c>
      <c r="G1422" s="9">
        <v>4</v>
      </c>
      <c r="H1422">
        <v>7</v>
      </c>
      <c r="I1422" s="6">
        <v>100.49999999999999</v>
      </c>
      <c r="J1422" t="s">
        <v>8315</v>
      </c>
      <c r="K1422" t="s">
        <v>8351</v>
      </c>
    </row>
    <row r="1423" spans="1:11" x14ac:dyDescent="0.2">
      <c r="A1423">
        <v>1635</v>
      </c>
      <c r="B1423">
        <v>1</v>
      </c>
      <c r="C1423">
        <v>2000</v>
      </c>
      <c r="D1423" s="17">
        <v>60</v>
      </c>
      <c r="E1423">
        <v>37</v>
      </c>
      <c r="F1423" s="5">
        <v>67.729729729729726</v>
      </c>
      <c r="G1423" s="9">
        <v>5</v>
      </c>
      <c r="H1423">
        <v>4</v>
      </c>
      <c r="I1423" s="6">
        <v>125.29999999999998</v>
      </c>
      <c r="J1423" t="s">
        <v>8315</v>
      </c>
      <c r="K1423" t="s">
        <v>8351</v>
      </c>
    </row>
    <row r="1424" spans="1:11" x14ac:dyDescent="0.2">
      <c r="A1424">
        <v>1636</v>
      </c>
      <c r="B1424">
        <v>1</v>
      </c>
      <c r="C1424">
        <v>4500</v>
      </c>
      <c r="D1424" s="17">
        <v>43.079999999999991</v>
      </c>
      <c r="E1424">
        <v>87</v>
      </c>
      <c r="F1424" s="5">
        <v>53.5632183908046</v>
      </c>
      <c r="G1424" s="9">
        <v>4</v>
      </c>
      <c r="H1424">
        <v>5</v>
      </c>
      <c r="I1424" s="6">
        <v>103.55555555555556</v>
      </c>
      <c r="J1424" t="s">
        <v>8315</v>
      </c>
      <c r="K1424" t="s">
        <v>8351</v>
      </c>
    </row>
    <row r="1425" spans="1:11" x14ac:dyDescent="0.2">
      <c r="A1425">
        <v>1637</v>
      </c>
      <c r="B1425">
        <v>1</v>
      </c>
      <c r="C1425">
        <v>500</v>
      </c>
      <c r="D1425" s="17">
        <v>56.233796296296298</v>
      </c>
      <c r="E1425">
        <v>15</v>
      </c>
      <c r="F1425" s="5">
        <v>34.6</v>
      </c>
      <c r="G1425" s="9">
        <v>11</v>
      </c>
      <c r="H1425">
        <v>4</v>
      </c>
      <c r="I1425" s="6">
        <v>103.8</v>
      </c>
      <c r="J1425" t="s">
        <v>8315</v>
      </c>
      <c r="K1425" t="s">
        <v>8351</v>
      </c>
    </row>
    <row r="1426" spans="1:11" x14ac:dyDescent="0.2">
      <c r="A1426">
        <v>1638</v>
      </c>
      <c r="B1426">
        <v>1</v>
      </c>
      <c r="C1426">
        <v>1000</v>
      </c>
      <c r="D1426" s="17">
        <v>45.205231481481484</v>
      </c>
      <c r="E1426">
        <v>27</v>
      </c>
      <c r="F1426" s="5">
        <v>38.888888888888886</v>
      </c>
      <c r="G1426" s="9">
        <v>1</v>
      </c>
      <c r="H1426">
        <v>1</v>
      </c>
      <c r="I1426" s="6">
        <v>105</v>
      </c>
      <c r="J1426" t="s">
        <v>8315</v>
      </c>
      <c r="K1426" t="s">
        <v>8351</v>
      </c>
    </row>
    <row r="1427" spans="1:11" x14ac:dyDescent="0.2">
      <c r="A1427">
        <v>1639</v>
      </c>
      <c r="B1427">
        <v>1</v>
      </c>
      <c r="C1427">
        <v>1800</v>
      </c>
      <c r="D1427" s="17">
        <v>30</v>
      </c>
      <c r="E1427">
        <v>19</v>
      </c>
      <c r="F1427" s="5">
        <v>94.736842105263165</v>
      </c>
      <c r="G1427" s="9">
        <v>2</v>
      </c>
      <c r="H1427">
        <v>4</v>
      </c>
      <c r="I1427" s="6">
        <v>100</v>
      </c>
      <c r="J1427" t="s">
        <v>8315</v>
      </c>
      <c r="K1427" t="s">
        <v>8351</v>
      </c>
    </row>
    <row r="1428" spans="1:11" x14ac:dyDescent="0.2">
      <c r="A1428">
        <v>1640</v>
      </c>
      <c r="B1428">
        <v>1</v>
      </c>
      <c r="C1428">
        <v>400</v>
      </c>
      <c r="D1428" s="17">
        <v>13.851678240740741</v>
      </c>
      <c r="E1428">
        <v>17</v>
      </c>
      <c r="F1428" s="5">
        <v>39.967058823529413</v>
      </c>
      <c r="G1428" s="9">
        <v>7</v>
      </c>
      <c r="H1428">
        <v>1</v>
      </c>
      <c r="I1428" s="6">
        <v>169.86</v>
      </c>
      <c r="J1428" t="s">
        <v>8315</v>
      </c>
      <c r="K1428" t="s">
        <v>8351</v>
      </c>
    </row>
    <row r="1429" spans="1:11" x14ac:dyDescent="0.2">
      <c r="A1429">
        <v>1641</v>
      </c>
      <c r="B1429">
        <v>1</v>
      </c>
      <c r="C1429">
        <v>2500</v>
      </c>
      <c r="D1429" s="17">
        <v>30</v>
      </c>
      <c r="E1429">
        <v>26</v>
      </c>
      <c r="F1429" s="5">
        <v>97.5</v>
      </c>
      <c r="G1429" s="9">
        <v>11</v>
      </c>
      <c r="H1429">
        <v>3</v>
      </c>
      <c r="I1429" s="6">
        <v>101.4</v>
      </c>
      <c r="J1429" t="s">
        <v>8315</v>
      </c>
      <c r="K1429" t="s">
        <v>8348</v>
      </c>
    </row>
    <row r="1430" spans="1:11" x14ac:dyDescent="0.2">
      <c r="A1430">
        <v>1642</v>
      </c>
      <c r="B1430">
        <v>1</v>
      </c>
      <c r="C1430">
        <v>1200</v>
      </c>
      <c r="D1430" s="17">
        <v>20</v>
      </c>
      <c r="E1430">
        <v>28</v>
      </c>
      <c r="F1430" s="5">
        <v>42.857142857142854</v>
      </c>
      <c r="G1430" s="9">
        <v>5</v>
      </c>
      <c r="H1430">
        <v>2</v>
      </c>
      <c r="I1430" s="6">
        <v>100</v>
      </c>
      <c r="J1430" t="s">
        <v>8315</v>
      </c>
      <c r="K1430" t="s">
        <v>8348</v>
      </c>
    </row>
    <row r="1431" spans="1:11" x14ac:dyDescent="0.2">
      <c r="A1431">
        <v>1643</v>
      </c>
      <c r="B1431">
        <v>1</v>
      </c>
      <c r="C1431">
        <v>5000</v>
      </c>
      <c r="D1431" s="17">
        <v>30</v>
      </c>
      <c r="E1431">
        <v>37</v>
      </c>
      <c r="F1431" s="5">
        <v>168.51351351351352</v>
      </c>
      <c r="G1431" s="9">
        <v>8</v>
      </c>
      <c r="H1431">
        <v>6</v>
      </c>
      <c r="I1431" s="6">
        <v>124.70000000000002</v>
      </c>
      <c r="J1431" t="s">
        <v>8315</v>
      </c>
      <c r="K1431" t="s">
        <v>8348</v>
      </c>
    </row>
    <row r="1432" spans="1:11" x14ac:dyDescent="0.2">
      <c r="A1432">
        <v>1644</v>
      </c>
      <c r="B1432">
        <v>1</v>
      </c>
      <c r="C1432">
        <v>10000</v>
      </c>
      <c r="D1432" s="17">
        <v>60.041666666666664</v>
      </c>
      <c r="E1432">
        <v>128</v>
      </c>
      <c r="F1432" s="5">
        <v>85.546875</v>
      </c>
      <c r="G1432" s="9">
        <v>9</v>
      </c>
      <c r="H1432">
        <v>6</v>
      </c>
      <c r="I1432" s="6">
        <v>109.5</v>
      </c>
      <c r="J1432" t="s">
        <v>8315</v>
      </c>
      <c r="K1432" t="s">
        <v>8348</v>
      </c>
    </row>
    <row r="1433" spans="1:11" x14ac:dyDescent="0.2">
      <c r="A1433">
        <v>1645</v>
      </c>
      <c r="B1433">
        <v>1</v>
      </c>
      <c r="C1433">
        <v>5000</v>
      </c>
      <c r="D1433" s="17">
        <v>14</v>
      </c>
      <c r="E1433">
        <v>10</v>
      </c>
      <c r="F1433" s="5">
        <v>554</v>
      </c>
      <c r="G1433" s="9">
        <v>9</v>
      </c>
      <c r="H1433">
        <v>3</v>
      </c>
      <c r="I1433" s="6">
        <v>110.80000000000001</v>
      </c>
      <c r="J1433" t="s">
        <v>8315</v>
      </c>
      <c r="K1433" t="s">
        <v>8348</v>
      </c>
    </row>
    <row r="1434" spans="1:11" x14ac:dyDescent="0.2">
      <c r="A1434">
        <v>1646</v>
      </c>
      <c r="B1434">
        <v>1</v>
      </c>
      <c r="C1434">
        <v>2000</v>
      </c>
      <c r="D1434" s="17">
        <v>32.307372685185186</v>
      </c>
      <c r="E1434">
        <v>83</v>
      </c>
      <c r="F1434" s="5">
        <v>26.554216867469879</v>
      </c>
      <c r="G1434" s="9">
        <v>7</v>
      </c>
      <c r="H1434">
        <v>7</v>
      </c>
      <c r="I1434" s="6">
        <v>110.2</v>
      </c>
      <c r="J1434" t="s">
        <v>8315</v>
      </c>
      <c r="K1434" t="s">
        <v>8348</v>
      </c>
    </row>
    <row r="1435" spans="1:11" x14ac:dyDescent="0.2">
      <c r="A1435">
        <v>1647</v>
      </c>
      <c r="B1435">
        <v>1</v>
      </c>
      <c r="C1435">
        <v>5000</v>
      </c>
      <c r="D1435" s="17">
        <v>30</v>
      </c>
      <c r="E1435">
        <v>46</v>
      </c>
      <c r="F1435" s="5">
        <v>113.82608695652173</v>
      </c>
      <c r="G1435" s="9">
        <v>5</v>
      </c>
      <c r="H1435">
        <v>4</v>
      </c>
      <c r="I1435" s="6">
        <v>104.71999999999998</v>
      </c>
      <c r="J1435" t="s">
        <v>8315</v>
      </c>
      <c r="K1435" t="s">
        <v>8348</v>
      </c>
    </row>
    <row r="1436" spans="1:11" x14ac:dyDescent="0.2">
      <c r="A1436">
        <v>1648</v>
      </c>
      <c r="B1436">
        <v>1</v>
      </c>
      <c r="C1436">
        <v>2300</v>
      </c>
      <c r="D1436" s="17">
        <v>29.958333333333332</v>
      </c>
      <c r="E1436">
        <v>90</v>
      </c>
      <c r="F1436" s="5">
        <v>32.011111111111113</v>
      </c>
      <c r="G1436" s="9">
        <v>2</v>
      </c>
      <c r="H1436">
        <v>5</v>
      </c>
      <c r="I1436" s="6">
        <v>125.26086956521738</v>
      </c>
      <c r="J1436" t="s">
        <v>8315</v>
      </c>
      <c r="K1436" t="s">
        <v>8348</v>
      </c>
    </row>
    <row r="1437" spans="1:11" x14ac:dyDescent="0.2">
      <c r="A1437">
        <v>1649</v>
      </c>
      <c r="B1437">
        <v>1</v>
      </c>
      <c r="C1437">
        <v>3800</v>
      </c>
      <c r="D1437" s="17">
        <v>45</v>
      </c>
      <c r="E1437">
        <v>81</v>
      </c>
      <c r="F1437" s="5">
        <v>47.189259259259259</v>
      </c>
      <c r="G1437" s="9">
        <v>4</v>
      </c>
      <c r="H1437">
        <v>2</v>
      </c>
      <c r="I1437" s="6">
        <v>100.58763157894737</v>
      </c>
      <c r="J1437" t="s">
        <v>8315</v>
      </c>
      <c r="K1437" t="s">
        <v>8348</v>
      </c>
    </row>
    <row r="1438" spans="1:11" x14ac:dyDescent="0.2">
      <c r="A1438">
        <v>1650</v>
      </c>
      <c r="B1438">
        <v>1</v>
      </c>
      <c r="C1438">
        <v>2000</v>
      </c>
      <c r="D1438" s="17">
        <v>30</v>
      </c>
      <c r="E1438">
        <v>32</v>
      </c>
      <c r="F1438" s="5">
        <v>88.46875</v>
      </c>
      <c r="G1438" s="9">
        <v>9</v>
      </c>
      <c r="H1438">
        <v>1</v>
      </c>
      <c r="I1438" s="6">
        <v>141.55000000000001</v>
      </c>
      <c r="J1438" t="s">
        <v>8315</v>
      </c>
      <c r="K1438" t="s">
        <v>8348</v>
      </c>
    </row>
    <row r="1439" spans="1:11" x14ac:dyDescent="0.2">
      <c r="A1439">
        <v>1651</v>
      </c>
      <c r="B1439">
        <v>1</v>
      </c>
      <c r="C1439">
        <v>2000</v>
      </c>
      <c r="D1439" s="17">
        <v>33.390277777777776</v>
      </c>
      <c r="E1439">
        <v>20</v>
      </c>
      <c r="F1439" s="5">
        <v>100.75</v>
      </c>
      <c r="G1439" s="9">
        <v>3</v>
      </c>
      <c r="H1439">
        <v>3</v>
      </c>
      <c r="I1439" s="6">
        <v>100.75</v>
      </c>
      <c r="J1439" t="s">
        <v>8315</v>
      </c>
      <c r="K1439" t="s">
        <v>8348</v>
      </c>
    </row>
    <row r="1440" spans="1:11" x14ac:dyDescent="0.2">
      <c r="A1440">
        <v>1652</v>
      </c>
      <c r="B1440">
        <v>1</v>
      </c>
      <c r="C1440">
        <v>4500</v>
      </c>
      <c r="D1440" s="17">
        <v>30.041666666666668</v>
      </c>
      <c r="E1440">
        <v>70</v>
      </c>
      <c r="F1440" s="5">
        <v>64.714285714285708</v>
      </c>
      <c r="G1440" s="9">
        <v>10</v>
      </c>
      <c r="H1440">
        <v>5</v>
      </c>
      <c r="I1440" s="6">
        <v>100.66666666666666</v>
      </c>
      <c r="J1440" t="s">
        <v>8315</v>
      </c>
      <c r="K1440" t="s">
        <v>8348</v>
      </c>
    </row>
    <row r="1441" spans="1:11" x14ac:dyDescent="0.2">
      <c r="A1441">
        <v>1653</v>
      </c>
      <c r="B1441">
        <v>1</v>
      </c>
      <c r="C1441">
        <v>5000</v>
      </c>
      <c r="D1441" s="17">
        <v>31</v>
      </c>
      <c r="E1441">
        <v>168</v>
      </c>
      <c r="F1441" s="5">
        <v>51.854285714285716</v>
      </c>
      <c r="G1441" s="9">
        <v>3</v>
      </c>
      <c r="H1441">
        <v>4</v>
      </c>
      <c r="I1441" s="6">
        <v>174.2304</v>
      </c>
      <c r="J1441" t="s">
        <v>8315</v>
      </c>
      <c r="K1441" t="s">
        <v>8348</v>
      </c>
    </row>
    <row r="1442" spans="1:11" x14ac:dyDescent="0.2">
      <c r="A1442">
        <v>1654</v>
      </c>
      <c r="B1442">
        <v>1</v>
      </c>
      <c r="C1442">
        <v>1100</v>
      </c>
      <c r="D1442" s="17">
        <v>30</v>
      </c>
      <c r="E1442">
        <v>34</v>
      </c>
      <c r="F1442" s="5">
        <v>38.794117647058826</v>
      </c>
      <c r="G1442" s="9">
        <v>3</v>
      </c>
      <c r="H1442">
        <v>1</v>
      </c>
      <c r="I1442" s="6">
        <v>119.90909090909089</v>
      </c>
      <c r="J1442" t="s">
        <v>8315</v>
      </c>
      <c r="K1442" t="s">
        <v>8348</v>
      </c>
    </row>
    <row r="1443" spans="1:11" x14ac:dyDescent="0.2">
      <c r="A1443">
        <v>1655</v>
      </c>
      <c r="B1443">
        <v>1</v>
      </c>
      <c r="C1443">
        <v>1500</v>
      </c>
      <c r="D1443" s="17">
        <v>29.958333333333332</v>
      </c>
      <c r="E1443">
        <v>48</v>
      </c>
      <c r="F1443" s="5">
        <v>44.645833333333336</v>
      </c>
      <c r="G1443" s="9">
        <v>3</v>
      </c>
      <c r="H1443">
        <v>2</v>
      </c>
      <c r="I1443" s="6">
        <v>142.86666666666667</v>
      </c>
      <c r="J1443" t="s">
        <v>8315</v>
      </c>
      <c r="K1443" t="s">
        <v>8348</v>
      </c>
    </row>
    <row r="1444" spans="1:11" x14ac:dyDescent="0.2">
      <c r="A1444">
        <v>1656</v>
      </c>
      <c r="B1444">
        <v>1</v>
      </c>
      <c r="C1444">
        <v>7500</v>
      </c>
      <c r="D1444" s="17">
        <v>30</v>
      </c>
      <c r="E1444">
        <v>48</v>
      </c>
      <c r="F1444" s="5">
        <v>156.77333333333334</v>
      </c>
      <c r="G1444" s="9">
        <v>11</v>
      </c>
      <c r="H1444">
        <v>2</v>
      </c>
      <c r="I1444" s="6">
        <v>100.33493333333334</v>
      </c>
      <c r="J1444" t="s">
        <v>8315</v>
      </c>
      <c r="K1444" t="s">
        <v>8348</v>
      </c>
    </row>
    <row r="1445" spans="1:11" x14ac:dyDescent="0.2">
      <c r="A1445">
        <v>1657</v>
      </c>
      <c r="B1445">
        <v>1</v>
      </c>
      <c r="C1445">
        <v>25000</v>
      </c>
      <c r="D1445" s="17">
        <v>30</v>
      </c>
      <c r="E1445">
        <v>221</v>
      </c>
      <c r="F1445" s="5">
        <v>118.70339366515837</v>
      </c>
      <c r="G1445" s="9">
        <v>4</v>
      </c>
      <c r="H1445">
        <v>2</v>
      </c>
      <c r="I1445" s="6">
        <v>104.93380000000001</v>
      </c>
      <c r="J1445" t="s">
        <v>8315</v>
      </c>
      <c r="K1445" t="s">
        <v>8348</v>
      </c>
    </row>
    <row r="1446" spans="1:11" x14ac:dyDescent="0.2">
      <c r="A1446">
        <v>1658</v>
      </c>
      <c r="B1446">
        <v>1</v>
      </c>
      <c r="C1446">
        <v>6000</v>
      </c>
      <c r="D1446" s="17">
        <v>38.375381944444449</v>
      </c>
      <c r="E1446">
        <v>107</v>
      </c>
      <c r="F1446" s="5">
        <v>74.149532710280369</v>
      </c>
      <c r="G1446" s="9">
        <v>11</v>
      </c>
      <c r="H1446">
        <v>5</v>
      </c>
      <c r="I1446" s="6">
        <v>132.23333333333335</v>
      </c>
      <c r="J1446" t="s">
        <v>8315</v>
      </c>
      <c r="K1446" t="s">
        <v>8348</v>
      </c>
    </row>
    <row r="1447" spans="1:11" x14ac:dyDescent="0.2">
      <c r="A1447">
        <v>1659</v>
      </c>
      <c r="B1447">
        <v>1</v>
      </c>
      <c r="C1447">
        <v>500</v>
      </c>
      <c r="D1447" s="17">
        <v>28.586562499999999</v>
      </c>
      <c r="E1447">
        <v>45</v>
      </c>
      <c r="F1447" s="5">
        <v>12.533333333333333</v>
      </c>
      <c r="G1447" s="9">
        <v>11</v>
      </c>
      <c r="H1447">
        <v>1</v>
      </c>
      <c r="I1447" s="6">
        <v>112.79999999999998</v>
      </c>
      <c r="J1447" t="s">
        <v>8315</v>
      </c>
      <c r="K1447" t="s">
        <v>8348</v>
      </c>
    </row>
    <row r="1448" spans="1:11" x14ac:dyDescent="0.2">
      <c r="A1448">
        <v>1660</v>
      </c>
      <c r="B1448">
        <v>1</v>
      </c>
      <c r="C1448">
        <v>80</v>
      </c>
      <c r="D1448" s="17">
        <v>31.222106481481486</v>
      </c>
      <c r="E1448">
        <v>36</v>
      </c>
      <c r="F1448" s="5">
        <v>27.861111111111111</v>
      </c>
      <c r="G1448" s="9">
        <v>3</v>
      </c>
      <c r="H1448">
        <v>3</v>
      </c>
      <c r="I1448" s="6">
        <v>1253.75</v>
      </c>
      <c r="J1448" t="s">
        <v>8315</v>
      </c>
      <c r="K1448" t="s">
        <v>8348</v>
      </c>
    </row>
    <row r="1449" spans="1:11" x14ac:dyDescent="0.2">
      <c r="A1449">
        <v>1661</v>
      </c>
      <c r="B1449">
        <v>1</v>
      </c>
      <c r="C1449">
        <v>7900</v>
      </c>
      <c r="D1449" s="17">
        <v>42.87695601851852</v>
      </c>
      <c r="E1449">
        <v>101</v>
      </c>
      <c r="F1449" s="5">
        <v>80.178217821782184</v>
      </c>
      <c r="G1449" s="9">
        <v>12</v>
      </c>
      <c r="H1449">
        <v>6</v>
      </c>
      <c r="I1449" s="6">
        <v>102.50632911392405</v>
      </c>
      <c r="J1449" t="s">
        <v>8315</v>
      </c>
      <c r="K1449" t="s">
        <v>8348</v>
      </c>
    </row>
    <row r="1450" spans="1:11" x14ac:dyDescent="0.2">
      <c r="A1450">
        <v>1662</v>
      </c>
      <c r="B1450">
        <v>1</v>
      </c>
      <c r="C1450">
        <v>8000</v>
      </c>
      <c r="D1450" s="17">
        <v>60.041666666666664</v>
      </c>
      <c r="E1450">
        <v>62</v>
      </c>
      <c r="F1450" s="5">
        <v>132.43548387096774</v>
      </c>
      <c r="G1450" s="9">
        <v>10</v>
      </c>
      <c r="H1450">
        <v>1</v>
      </c>
      <c r="I1450" s="6">
        <v>102.6375</v>
      </c>
      <c r="J1450" t="s">
        <v>8315</v>
      </c>
      <c r="K1450" t="s">
        <v>8348</v>
      </c>
    </row>
    <row r="1451" spans="1:11" x14ac:dyDescent="0.2">
      <c r="A1451">
        <v>1663</v>
      </c>
      <c r="B1451">
        <v>1</v>
      </c>
      <c r="C1451">
        <v>1000</v>
      </c>
      <c r="D1451" s="17">
        <v>30</v>
      </c>
      <c r="E1451">
        <v>32</v>
      </c>
      <c r="F1451" s="5">
        <v>33.75</v>
      </c>
      <c r="G1451" s="9">
        <v>1</v>
      </c>
      <c r="H1451">
        <v>4</v>
      </c>
      <c r="I1451" s="6">
        <v>108</v>
      </c>
      <c r="J1451" t="s">
        <v>8315</v>
      </c>
      <c r="K1451" t="s">
        <v>8348</v>
      </c>
    </row>
    <row r="1452" spans="1:11" x14ac:dyDescent="0.2">
      <c r="A1452">
        <v>1664</v>
      </c>
      <c r="B1452">
        <v>1</v>
      </c>
      <c r="C1452">
        <v>2500</v>
      </c>
      <c r="D1452" s="17">
        <v>44.404189814814821</v>
      </c>
      <c r="E1452">
        <v>89</v>
      </c>
      <c r="F1452" s="5">
        <v>34.384494382022467</v>
      </c>
      <c r="G1452" s="9">
        <v>1</v>
      </c>
      <c r="H1452">
        <v>2</v>
      </c>
      <c r="I1452" s="6">
        <v>122.40879999999999</v>
      </c>
      <c r="J1452" t="s">
        <v>8315</v>
      </c>
      <c r="K1452" t="s">
        <v>8348</v>
      </c>
    </row>
    <row r="1453" spans="1:11" x14ac:dyDescent="0.2">
      <c r="A1453">
        <v>1665</v>
      </c>
      <c r="B1453">
        <v>1</v>
      </c>
      <c r="C1453">
        <v>3500</v>
      </c>
      <c r="D1453" s="17">
        <v>31.475543981481479</v>
      </c>
      <c r="E1453">
        <v>93</v>
      </c>
      <c r="F1453" s="5">
        <v>44.956989247311824</v>
      </c>
      <c r="G1453" s="9">
        <v>1</v>
      </c>
      <c r="H1453">
        <v>5</v>
      </c>
      <c r="I1453" s="6">
        <v>119.45714285714286</v>
      </c>
      <c r="J1453" t="s">
        <v>8315</v>
      </c>
      <c r="K1453" t="s">
        <v>8348</v>
      </c>
    </row>
    <row r="1454" spans="1:11" x14ac:dyDescent="0.2">
      <c r="A1454">
        <v>1666</v>
      </c>
      <c r="B1454">
        <v>1</v>
      </c>
      <c r="C1454">
        <v>2500</v>
      </c>
      <c r="D1454" s="17">
        <v>29.958333333333332</v>
      </c>
      <c r="E1454">
        <v>98</v>
      </c>
      <c r="F1454" s="5">
        <v>41.04081632653061</v>
      </c>
      <c r="G1454" s="9">
        <v>2</v>
      </c>
      <c r="H1454">
        <v>1</v>
      </c>
      <c r="I1454" s="6">
        <v>160.88</v>
      </c>
      <c r="J1454" t="s">
        <v>8315</v>
      </c>
      <c r="K1454" t="s">
        <v>8348</v>
      </c>
    </row>
    <row r="1455" spans="1:11" x14ac:dyDescent="0.2">
      <c r="A1455">
        <v>1667</v>
      </c>
      <c r="B1455">
        <v>1</v>
      </c>
      <c r="C1455">
        <v>3400</v>
      </c>
      <c r="D1455" s="17">
        <v>27.22039351851852</v>
      </c>
      <c r="E1455">
        <v>82</v>
      </c>
      <c r="F1455" s="5">
        <v>52.597560975609753</v>
      </c>
      <c r="G1455" s="9">
        <v>2</v>
      </c>
      <c r="H1455">
        <v>2</v>
      </c>
      <c r="I1455" s="6">
        <v>126.85294117647059</v>
      </c>
      <c r="J1455" t="s">
        <v>8315</v>
      </c>
      <c r="K1455" t="s">
        <v>8348</v>
      </c>
    </row>
    <row r="1456" spans="1:11" x14ac:dyDescent="0.2">
      <c r="A1456">
        <v>1668</v>
      </c>
      <c r="B1456">
        <v>1</v>
      </c>
      <c r="C1456">
        <v>8000</v>
      </c>
      <c r="D1456" s="17">
        <v>30.041666666666668</v>
      </c>
      <c r="E1456">
        <v>116</v>
      </c>
      <c r="F1456" s="5">
        <v>70.784482758620683</v>
      </c>
      <c r="G1456" s="9">
        <v>10</v>
      </c>
      <c r="H1456">
        <v>5</v>
      </c>
      <c r="I1456" s="6">
        <v>102.6375</v>
      </c>
      <c r="J1456" t="s">
        <v>8315</v>
      </c>
      <c r="K1456" t="s">
        <v>8348</v>
      </c>
    </row>
    <row r="1457" spans="1:11" x14ac:dyDescent="0.2">
      <c r="A1457">
        <v>1669</v>
      </c>
      <c r="B1457">
        <v>1</v>
      </c>
      <c r="C1457">
        <v>2000</v>
      </c>
      <c r="D1457" s="17">
        <v>60</v>
      </c>
      <c r="E1457">
        <v>52</v>
      </c>
      <c r="F1457" s="5">
        <v>53.75</v>
      </c>
      <c r="G1457" s="9">
        <v>4</v>
      </c>
      <c r="H1457">
        <v>5</v>
      </c>
      <c r="I1457" s="6">
        <v>139.75</v>
      </c>
      <c r="J1457" t="s">
        <v>8315</v>
      </c>
      <c r="K1457" t="s">
        <v>8348</v>
      </c>
    </row>
    <row r="1458" spans="1:11" x14ac:dyDescent="0.2">
      <c r="A1458">
        <v>1670</v>
      </c>
      <c r="B1458">
        <v>1</v>
      </c>
      <c r="C1458">
        <v>1000</v>
      </c>
      <c r="D1458" s="17">
        <v>50.236122685185187</v>
      </c>
      <c r="E1458">
        <v>23</v>
      </c>
      <c r="F1458" s="5">
        <v>44.608695652173914</v>
      </c>
      <c r="G1458" s="9">
        <v>5</v>
      </c>
      <c r="H1458">
        <v>6</v>
      </c>
      <c r="I1458" s="6">
        <v>102.60000000000001</v>
      </c>
      <c r="J1458" t="s">
        <v>8315</v>
      </c>
      <c r="K1458" t="s">
        <v>8348</v>
      </c>
    </row>
    <row r="1459" spans="1:11" x14ac:dyDescent="0.2">
      <c r="A1459">
        <v>1671</v>
      </c>
      <c r="B1459">
        <v>1</v>
      </c>
      <c r="C1459">
        <v>2000</v>
      </c>
      <c r="D1459" s="17">
        <v>30</v>
      </c>
      <c r="E1459">
        <v>77</v>
      </c>
      <c r="F1459" s="5">
        <v>26.148961038961041</v>
      </c>
      <c r="G1459" s="9">
        <v>7</v>
      </c>
      <c r="H1459">
        <v>6</v>
      </c>
      <c r="I1459" s="6">
        <v>100.67349999999999</v>
      </c>
      <c r="J1459" t="s">
        <v>8315</v>
      </c>
      <c r="K1459" t="s">
        <v>8348</v>
      </c>
    </row>
    <row r="1460" spans="1:11" x14ac:dyDescent="0.2">
      <c r="A1460">
        <v>1672</v>
      </c>
      <c r="B1460">
        <v>1</v>
      </c>
      <c r="C1460">
        <v>1700</v>
      </c>
      <c r="D1460" s="17">
        <v>30</v>
      </c>
      <c r="E1460">
        <v>49</v>
      </c>
      <c r="F1460" s="5">
        <v>39.183673469387756</v>
      </c>
      <c r="G1460" s="9">
        <v>5</v>
      </c>
      <c r="H1460">
        <v>6</v>
      </c>
      <c r="I1460" s="6">
        <v>112.94117647058823</v>
      </c>
      <c r="J1460" t="s">
        <v>8315</v>
      </c>
      <c r="K1460" t="s">
        <v>8348</v>
      </c>
    </row>
    <row r="1461" spans="1:11" x14ac:dyDescent="0.2">
      <c r="A1461">
        <v>1673</v>
      </c>
      <c r="B1461">
        <v>1</v>
      </c>
      <c r="C1461">
        <v>2100</v>
      </c>
      <c r="D1461" s="17">
        <v>30</v>
      </c>
      <c r="E1461">
        <v>59</v>
      </c>
      <c r="F1461" s="5">
        <v>45.593220338983052</v>
      </c>
      <c r="G1461" s="9">
        <v>2</v>
      </c>
      <c r="H1461">
        <v>3</v>
      </c>
      <c r="I1461" s="6">
        <v>128.09523809523807</v>
      </c>
      <c r="J1461" t="s">
        <v>8315</v>
      </c>
      <c r="K1461" t="s">
        <v>8348</v>
      </c>
    </row>
    <row r="1462" spans="1:11" x14ac:dyDescent="0.2">
      <c r="A1462">
        <v>1674</v>
      </c>
      <c r="B1462">
        <v>1</v>
      </c>
      <c r="C1462">
        <v>5000</v>
      </c>
      <c r="D1462" s="17">
        <v>30.685578703703701</v>
      </c>
      <c r="E1462">
        <v>113</v>
      </c>
      <c r="F1462" s="5">
        <v>89.247787610619469</v>
      </c>
      <c r="G1462" s="9">
        <v>7</v>
      </c>
      <c r="H1462">
        <v>1</v>
      </c>
      <c r="I1462" s="6">
        <v>201.7</v>
      </c>
      <c r="J1462" t="s">
        <v>8315</v>
      </c>
      <c r="K1462" t="s">
        <v>8348</v>
      </c>
    </row>
    <row r="1463" spans="1:11" x14ac:dyDescent="0.2">
      <c r="A1463">
        <v>1675</v>
      </c>
      <c r="B1463">
        <v>1</v>
      </c>
      <c r="C1463">
        <v>1000</v>
      </c>
      <c r="D1463" s="17">
        <v>30.18564814814815</v>
      </c>
      <c r="E1463">
        <v>34</v>
      </c>
      <c r="F1463" s="5">
        <v>40.416470588235299</v>
      </c>
      <c r="G1463" s="9">
        <v>9</v>
      </c>
      <c r="H1463">
        <v>5</v>
      </c>
      <c r="I1463" s="6">
        <v>137.416</v>
      </c>
      <c r="J1463" t="s">
        <v>8315</v>
      </c>
      <c r="K1463" t="s">
        <v>8348</v>
      </c>
    </row>
    <row r="1464" spans="1:11" x14ac:dyDescent="0.2">
      <c r="A1464">
        <v>1676</v>
      </c>
      <c r="B1464">
        <v>1</v>
      </c>
      <c r="C1464">
        <v>3000</v>
      </c>
      <c r="D1464" s="17">
        <v>46.439733796296288</v>
      </c>
      <c r="E1464">
        <v>42</v>
      </c>
      <c r="F1464" s="5">
        <v>82.38095238095238</v>
      </c>
      <c r="G1464" s="9">
        <v>3</v>
      </c>
      <c r="H1464">
        <v>1</v>
      </c>
      <c r="I1464" s="6">
        <v>115.33333333333333</v>
      </c>
      <c r="J1464" t="s">
        <v>8315</v>
      </c>
      <c r="K1464" t="s">
        <v>8348</v>
      </c>
    </row>
    <row r="1465" spans="1:11" x14ac:dyDescent="0.2">
      <c r="A1465">
        <v>1677</v>
      </c>
      <c r="B1465">
        <v>1</v>
      </c>
      <c r="C1465">
        <v>6000</v>
      </c>
      <c r="D1465" s="17">
        <v>59.842175925925922</v>
      </c>
      <c r="E1465">
        <v>42</v>
      </c>
      <c r="F1465" s="5">
        <v>159.52380952380952</v>
      </c>
      <c r="G1465" s="9">
        <v>2</v>
      </c>
      <c r="H1465">
        <v>2</v>
      </c>
      <c r="I1465" s="6">
        <v>111.66666666666667</v>
      </c>
      <c r="J1465" t="s">
        <v>8315</v>
      </c>
      <c r="K1465" t="s">
        <v>8348</v>
      </c>
    </row>
    <row r="1466" spans="1:11" x14ac:dyDescent="0.2">
      <c r="A1466">
        <v>1678</v>
      </c>
      <c r="B1466">
        <v>1</v>
      </c>
      <c r="C1466">
        <v>1500</v>
      </c>
      <c r="D1466" s="17">
        <v>14</v>
      </c>
      <c r="E1466">
        <v>49</v>
      </c>
      <c r="F1466" s="5">
        <v>36.244897959183675</v>
      </c>
      <c r="G1466" s="9">
        <v>1</v>
      </c>
      <c r="H1466">
        <v>4</v>
      </c>
      <c r="I1466" s="6">
        <v>118.39999999999999</v>
      </c>
      <c r="J1466" t="s">
        <v>8315</v>
      </c>
      <c r="K1466" t="s">
        <v>8348</v>
      </c>
    </row>
    <row r="1467" spans="1:11" x14ac:dyDescent="0.2">
      <c r="A1467">
        <v>1679</v>
      </c>
      <c r="B1467">
        <v>1</v>
      </c>
      <c r="C1467">
        <v>2000</v>
      </c>
      <c r="D1467" s="17">
        <v>23</v>
      </c>
      <c r="E1467">
        <v>56</v>
      </c>
      <c r="F1467" s="5">
        <v>62.5</v>
      </c>
      <c r="G1467" s="9">
        <v>6</v>
      </c>
      <c r="H1467">
        <v>2</v>
      </c>
      <c r="I1467" s="6">
        <v>175</v>
      </c>
      <c r="J1467" t="s">
        <v>8315</v>
      </c>
      <c r="K1467" t="s">
        <v>8348</v>
      </c>
    </row>
    <row r="1468" spans="1:11" x14ac:dyDescent="0.2">
      <c r="A1468">
        <v>1680</v>
      </c>
      <c r="B1468">
        <v>1</v>
      </c>
      <c r="C1468">
        <v>1000</v>
      </c>
      <c r="D1468" s="17">
        <v>30</v>
      </c>
      <c r="E1468">
        <v>25</v>
      </c>
      <c r="F1468" s="5">
        <v>47</v>
      </c>
      <c r="G1468" s="9">
        <v>6</v>
      </c>
      <c r="H1468">
        <v>4</v>
      </c>
      <c r="I1468" s="6">
        <v>117.5</v>
      </c>
      <c r="J1468" t="s">
        <v>8315</v>
      </c>
      <c r="K1468" t="s">
        <v>8348</v>
      </c>
    </row>
    <row r="1469" spans="1:11" x14ac:dyDescent="0.2">
      <c r="A1469">
        <v>1701</v>
      </c>
      <c r="B1469">
        <v>0</v>
      </c>
      <c r="C1469">
        <v>5050</v>
      </c>
      <c r="D1469" s="17">
        <v>30</v>
      </c>
      <c r="E1469">
        <v>2</v>
      </c>
      <c r="F1469" s="5">
        <v>5</v>
      </c>
      <c r="G1469" s="9">
        <v>12</v>
      </c>
      <c r="H1469">
        <v>2</v>
      </c>
      <c r="I1469" s="6">
        <v>0.19801980198019803</v>
      </c>
      <c r="J1469" t="s">
        <v>8315</v>
      </c>
      <c r="K1469" t="s">
        <v>8331</v>
      </c>
    </row>
    <row r="1470" spans="1:11" x14ac:dyDescent="0.2">
      <c r="A1470">
        <v>1702</v>
      </c>
      <c r="B1470">
        <v>0</v>
      </c>
      <c r="C1470">
        <v>16500</v>
      </c>
      <c r="D1470" s="17">
        <v>29.958333333333332</v>
      </c>
      <c r="E1470">
        <v>1</v>
      </c>
      <c r="F1470" s="5">
        <v>1</v>
      </c>
      <c r="G1470" s="9">
        <v>2</v>
      </c>
      <c r="H1470">
        <v>6</v>
      </c>
      <c r="I1470" s="6">
        <v>6.0606060606060606E-3</v>
      </c>
      <c r="J1470" t="s">
        <v>8315</v>
      </c>
      <c r="K1470" t="s">
        <v>8331</v>
      </c>
    </row>
    <row r="1471" spans="1:11" x14ac:dyDescent="0.2">
      <c r="A1471">
        <v>1703</v>
      </c>
      <c r="B1471">
        <v>0</v>
      </c>
      <c r="C1471">
        <v>5000</v>
      </c>
      <c r="D1471" s="17">
        <v>60</v>
      </c>
      <c r="E1471">
        <v>2</v>
      </c>
      <c r="F1471" s="5">
        <v>25.5</v>
      </c>
      <c r="G1471" s="9">
        <v>7</v>
      </c>
      <c r="H1471">
        <v>3</v>
      </c>
      <c r="I1471" s="6">
        <v>1.02</v>
      </c>
      <c r="J1471" t="s">
        <v>8315</v>
      </c>
      <c r="K1471" t="s">
        <v>8331</v>
      </c>
    </row>
    <row r="1472" spans="1:11" x14ac:dyDescent="0.2">
      <c r="A1472">
        <v>1704</v>
      </c>
      <c r="B1472">
        <v>0</v>
      </c>
      <c r="C1472">
        <v>2000</v>
      </c>
      <c r="D1472" s="17">
        <v>30</v>
      </c>
      <c r="E1472">
        <v>11</v>
      </c>
      <c r="F1472" s="5">
        <v>118.36363636363636</v>
      </c>
      <c r="G1472" s="9">
        <v>1</v>
      </c>
      <c r="H1472">
        <v>5</v>
      </c>
      <c r="I1472" s="6">
        <v>65.100000000000009</v>
      </c>
      <c r="J1472" t="s">
        <v>8315</v>
      </c>
      <c r="K1472" t="s">
        <v>8331</v>
      </c>
    </row>
    <row r="1473" spans="1:11" x14ac:dyDescent="0.2">
      <c r="A1473">
        <v>1705</v>
      </c>
      <c r="B1473">
        <v>0</v>
      </c>
      <c r="C1473">
        <v>2000</v>
      </c>
      <c r="D1473" s="17">
        <v>11.649930555555557</v>
      </c>
      <c r="E1473">
        <v>0</v>
      </c>
      <c r="F1473" s="5">
        <v>0</v>
      </c>
      <c r="G1473" s="9">
        <v>8</v>
      </c>
      <c r="H1473">
        <v>5</v>
      </c>
      <c r="I1473" s="6">
        <v>0</v>
      </c>
      <c r="J1473" t="s">
        <v>8315</v>
      </c>
      <c r="K1473" t="s">
        <v>8331</v>
      </c>
    </row>
    <row r="1474" spans="1:11" x14ac:dyDescent="0.2">
      <c r="A1474">
        <v>1706</v>
      </c>
      <c r="B1474">
        <v>0</v>
      </c>
      <c r="C1474">
        <v>5500</v>
      </c>
      <c r="D1474" s="17">
        <v>60</v>
      </c>
      <c r="E1474">
        <v>0</v>
      </c>
      <c r="F1474" s="5">
        <v>0</v>
      </c>
      <c r="G1474" s="9">
        <v>6</v>
      </c>
      <c r="H1474">
        <v>2</v>
      </c>
      <c r="I1474" s="6">
        <v>0</v>
      </c>
      <c r="J1474" t="s">
        <v>8315</v>
      </c>
      <c r="K1474" t="s">
        <v>8331</v>
      </c>
    </row>
    <row r="1475" spans="1:11" x14ac:dyDescent="0.2">
      <c r="A1475">
        <v>1707</v>
      </c>
      <c r="B1475">
        <v>0</v>
      </c>
      <c r="C1475">
        <v>5000</v>
      </c>
      <c r="D1475" s="17">
        <v>29.958333333333332</v>
      </c>
      <c r="E1475">
        <v>9</v>
      </c>
      <c r="F1475" s="5">
        <v>54.111111111111114</v>
      </c>
      <c r="G1475" s="9">
        <v>2</v>
      </c>
      <c r="H1475">
        <v>6</v>
      </c>
      <c r="I1475" s="6">
        <v>9.74</v>
      </c>
      <c r="J1475" t="s">
        <v>8315</v>
      </c>
      <c r="K1475" t="s">
        <v>8331</v>
      </c>
    </row>
    <row r="1476" spans="1:11" x14ac:dyDescent="0.2">
      <c r="A1476">
        <v>1708</v>
      </c>
      <c r="B1476">
        <v>0</v>
      </c>
      <c r="C1476">
        <v>7000</v>
      </c>
      <c r="D1476" s="17">
        <v>40</v>
      </c>
      <c r="E1476">
        <v>0</v>
      </c>
      <c r="F1476" s="5">
        <v>0</v>
      </c>
      <c r="G1476" s="9">
        <v>3</v>
      </c>
      <c r="H1476">
        <v>2</v>
      </c>
      <c r="I1476" s="6">
        <v>0</v>
      </c>
      <c r="J1476" t="s">
        <v>8315</v>
      </c>
      <c r="K1476" t="s">
        <v>8331</v>
      </c>
    </row>
    <row r="1477" spans="1:11" x14ac:dyDescent="0.2">
      <c r="A1477">
        <v>1709</v>
      </c>
      <c r="B1477">
        <v>0</v>
      </c>
      <c r="C1477">
        <v>1750</v>
      </c>
      <c r="D1477" s="17">
        <v>41.254930555555553</v>
      </c>
      <c r="E1477">
        <v>4</v>
      </c>
      <c r="F1477" s="5">
        <v>21.25</v>
      </c>
      <c r="G1477" s="9">
        <v>7</v>
      </c>
      <c r="H1477">
        <v>1</v>
      </c>
      <c r="I1477" s="6">
        <v>4.8571428571428568</v>
      </c>
      <c r="J1477" t="s">
        <v>8315</v>
      </c>
      <c r="K1477" t="s">
        <v>8331</v>
      </c>
    </row>
    <row r="1478" spans="1:11" x14ac:dyDescent="0.2">
      <c r="A1478">
        <v>1710</v>
      </c>
      <c r="B1478">
        <v>0</v>
      </c>
      <c r="C1478">
        <v>5000</v>
      </c>
      <c r="D1478" s="17">
        <v>45.950370370370372</v>
      </c>
      <c r="E1478">
        <v>1</v>
      </c>
      <c r="F1478" s="5">
        <v>34</v>
      </c>
      <c r="G1478" s="9">
        <v>12</v>
      </c>
      <c r="H1478">
        <v>4</v>
      </c>
      <c r="I1478" s="6">
        <v>0.67999999999999994</v>
      </c>
      <c r="J1478" t="s">
        <v>8315</v>
      </c>
      <c r="K1478" t="s">
        <v>8331</v>
      </c>
    </row>
    <row r="1479" spans="1:11" x14ac:dyDescent="0.2">
      <c r="A1479">
        <v>1711</v>
      </c>
      <c r="B1479">
        <v>0</v>
      </c>
      <c r="C1479">
        <v>10000</v>
      </c>
      <c r="D1479" s="17">
        <v>31</v>
      </c>
      <c r="E1479">
        <v>2</v>
      </c>
      <c r="F1479" s="5">
        <v>525</v>
      </c>
      <c r="G1479" s="9">
        <v>8</v>
      </c>
      <c r="H1479">
        <v>5</v>
      </c>
      <c r="I1479" s="6">
        <v>10.5</v>
      </c>
      <c r="J1479" t="s">
        <v>8315</v>
      </c>
      <c r="K1479" t="s">
        <v>8331</v>
      </c>
    </row>
    <row r="1480" spans="1:11" x14ac:dyDescent="0.2">
      <c r="A1480">
        <v>1712</v>
      </c>
      <c r="B1480">
        <v>0</v>
      </c>
      <c r="C1480">
        <v>5000</v>
      </c>
      <c r="D1480" s="17">
        <v>60</v>
      </c>
      <c r="E1480">
        <v>0</v>
      </c>
      <c r="F1480" s="5">
        <v>0</v>
      </c>
      <c r="G1480" s="9">
        <v>5</v>
      </c>
      <c r="H1480">
        <v>5</v>
      </c>
      <c r="I1480" s="6">
        <v>0</v>
      </c>
      <c r="J1480" t="s">
        <v>8315</v>
      </c>
      <c r="K1480" t="s">
        <v>8331</v>
      </c>
    </row>
    <row r="1481" spans="1:11" x14ac:dyDescent="0.2">
      <c r="A1481">
        <v>1713</v>
      </c>
      <c r="B1481">
        <v>0</v>
      </c>
      <c r="C1481">
        <v>3000</v>
      </c>
      <c r="D1481" s="17">
        <v>30</v>
      </c>
      <c r="E1481">
        <v>1</v>
      </c>
      <c r="F1481" s="5">
        <v>50</v>
      </c>
      <c r="G1481" s="9">
        <v>9</v>
      </c>
      <c r="H1481">
        <v>5</v>
      </c>
      <c r="I1481" s="6">
        <v>1.6666666666666667</v>
      </c>
      <c r="J1481" t="s">
        <v>8315</v>
      </c>
      <c r="K1481" t="s">
        <v>8331</v>
      </c>
    </row>
    <row r="1482" spans="1:11" x14ac:dyDescent="0.2">
      <c r="A1482">
        <v>1714</v>
      </c>
      <c r="B1482">
        <v>0</v>
      </c>
      <c r="C1482">
        <v>25000</v>
      </c>
      <c r="D1482" s="17">
        <v>30</v>
      </c>
      <c r="E1482">
        <v>17</v>
      </c>
      <c r="F1482" s="5">
        <v>115.70588235294117</v>
      </c>
      <c r="G1482" s="9">
        <v>4</v>
      </c>
      <c r="H1482">
        <v>3</v>
      </c>
      <c r="I1482" s="6">
        <v>7.8680000000000003</v>
      </c>
      <c r="J1482" t="s">
        <v>8315</v>
      </c>
      <c r="K1482" t="s">
        <v>8331</v>
      </c>
    </row>
    <row r="1483" spans="1:11" x14ac:dyDescent="0.2">
      <c r="A1483">
        <v>1715</v>
      </c>
      <c r="B1483">
        <v>0</v>
      </c>
      <c r="C1483">
        <v>5000</v>
      </c>
      <c r="D1483" s="17">
        <v>29.922858796296296</v>
      </c>
      <c r="E1483">
        <v>2</v>
      </c>
      <c r="F1483" s="5">
        <v>5.5</v>
      </c>
      <c r="G1483" s="9">
        <v>2</v>
      </c>
      <c r="H1483">
        <v>6</v>
      </c>
      <c r="I1483" s="6">
        <v>0.22</v>
      </c>
      <c r="J1483" t="s">
        <v>8315</v>
      </c>
      <c r="K1483" t="s">
        <v>8331</v>
      </c>
    </row>
    <row r="1484" spans="1:11" x14ac:dyDescent="0.2">
      <c r="A1484">
        <v>1716</v>
      </c>
      <c r="B1484">
        <v>0</v>
      </c>
      <c r="C1484">
        <v>2000</v>
      </c>
      <c r="D1484" s="17">
        <v>40.041666666666664</v>
      </c>
      <c r="E1484">
        <v>3</v>
      </c>
      <c r="F1484" s="5">
        <v>50</v>
      </c>
      <c r="G1484" s="9">
        <v>10</v>
      </c>
      <c r="H1484">
        <v>7</v>
      </c>
      <c r="I1484" s="6">
        <v>7.5</v>
      </c>
      <c r="J1484" t="s">
        <v>8315</v>
      </c>
      <c r="K1484" t="s">
        <v>8331</v>
      </c>
    </row>
    <row r="1485" spans="1:11" x14ac:dyDescent="0.2">
      <c r="A1485">
        <v>1717</v>
      </c>
      <c r="B1485">
        <v>0</v>
      </c>
      <c r="C1485">
        <v>3265</v>
      </c>
      <c r="D1485" s="17">
        <v>20.184745370370369</v>
      </c>
      <c r="E1485">
        <v>41</v>
      </c>
      <c r="F1485" s="5">
        <v>34.024390243902438</v>
      </c>
      <c r="G1485" s="9">
        <v>3</v>
      </c>
      <c r="H1485">
        <v>4</v>
      </c>
      <c r="I1485" s="6">
        <v>42.725880551301685</v>
      </c>
      <c r="J1485" t="s">
        <v>8315</v>
      </c>
      <c r="K1485" t="s">
        <v>8331</v>
      </c>
    </row>
    <row r="1486" spans="1:11" x14ac:dyDescent="0.2">
      <c r="A1486">
        <v>1718</v>
      </c>
      <c r="B1486">
        <v>0</v>
      </c>
      <c r="C1486">
        <v>35000</v>
      </c>
      <c r="D1486" s="17">
        <v>43.597118055555548</v>
      </c>
      <c r="E1486">
        <v>2</v>
      </c>
      <c r="F1486" s="5">
        <v>37.5</v>
      </c>
      <c r="G1486" s="9">
        <v>3</v>
      </c>
      <c r="H1486">
        <v>4</v>
      </c>
      <c r="I1486" s="6">
        <v>0.2142857142857143</v>
      </c>
      <c r="J1486" t="s">
        <v>8315</v>
      </c>
      <c r="K1486" t="s">
        <v>8331</v>
      </c>
    </row>
    <row r="1487" spans="1:11" x14ac:dyDescent="0.2">
      <c r="A1487">
        <v>1719</v>
      </c>
      <c r="B1487">
        <v>0</v>
      </c>
      <c r="C1487">
        <v>4000</v>
      </c>
      <c r="D1487" s="17">
        <v>30</v>
      </c>
      <c r="E1487">
        <v>3</v>
      </c>
      <c r="F1487" s="5">
        <v>11.666666666666666</v>
      </c>
      <c r="G1487" s="9">
        <v>8</v>
      </c>
      <c r="H1487">
        <v>1</v>
      </c>
      <c r="I1487" s="6">
        <v>0.87500000000000011</v>
      </c>
      <c r="J1487" t="s">
        <v>8315</v>
      </c>
      <c r="K1487" t="s">
        <v>8331</v>
      </c>
    </row>
    <row r="1488" spans="1:11" x14ac:dyDescent="0.2">
      <c r="A1488">
        <v>1720</v>
      </c>
      <c r="B1488">
        <v>0</v>
      </c>
      <c r="C1488">
        <v>4000</v>
      </c>
      <c r="D1488" s="17">
        <v>30.041666666666668</v>
      </c>
      <c r="E1488">
        <v>8</v>
      </c>
      <c r="F1488" s="5">
        <v>28.125</v>
      </c>
      <c r="G1488" s="9">
        <v>10</v>
      </c>
      <c r="H1488">
        <v>5</v>
      </c>
      <c r="I1488" s="6">
        <v>5.625</v>
      </c>
      <c r="J1488" t="s">
        <v>8315</v>
      </c>
      <c r="K1488" t="s">
        <v>8331</v>
      </c>
    </row>
    <row r="1489" spans="1:11" x14ac:dyDescent="0.2">
      <c r="A1489">
        <v>1721</v>
      </c>
      <c r="B1489">
        <v>0</v>
      </c>
      <c r="C1489">
        <v>5000</v>
      </c>
      <c r="D1489" s="17">
        <v>30</v>
      </c>
      <c r="E1489">
        <v>0</v>
      </c>
      <c r="F1489" s="5">
        <v>0</v>
      </c>
      <c r="G1489" s="9">
        <v>11</v>
      </c>
      <c r="H1489">
        <v>3</v>
      </c>
      <c r="I1489" s="6">
        <v>0</v>
      </c>
      <c r="J1489" t="s">
        <v>8315</v>
      </c>
      <c r="K1489" t="s">
        <v>8331</v>
      </c>
    </row>
    <row r="1490" spans="1:11" x14ac:dyDescent="0.2">
      <c r="A1490">
        <v>1722</v>
      </c>
      <c r="B1490">
        <v>0</v>
      </c>
      <c r="C1490">
        <v>2880</v>
      </c>
      <c r="D1490" s="17">
        <v>37.045960648148146</v>
      </c>
      <c r="E1490">
        <v>1</v>
      </c>
      <c r="F1490" s="5">
        <v>1</v>
      </c>
      <c r="G1490" s="9">
        <v>2</v>
      </c>
      <c r="H1490">
        <v>4</v>
      </c>
      <c r="I1490" s="6">
        <v>3.4722222222222224E-2</v>
      </c>
      <c r="J1490" t="s">
        <v>8315</v>
      </c>
      <c r="K1490" t="s">
        <v>8331</v>
      </c>
    </row>
    <row r="1491" spans="1:11" x14ac:dyDescent="0.2">
      <c r="A1491">
        <v>1723</v>
      </c>
      <c r="B1491">
        <v>0</v>
      </c>
      <c r="C1491">
        <v>10000</v>
      </c>
      <c r="D1491" s="17">
        <v>56.424594907407418</v>
      </c>
      <c r="E1491">
        <v>3</v>
      </c>
      <c r="F1491" s="5">
        <v>216.66666666666666</v>
      </c>
      <c r="G1491" s="9">
        <v>5</v>
      </c>
      <c r="H1491">
        <v>2</v>
      </c>
      <c r="I1491" s="6">
        <v>6.5</v>
      </c>
      <c r="J1491" t="s">
        <v>8315</v>
      </c>
      <c r="K1491" t="s">
        <v>8331</v>
      </c>
    </row>
    <row r="1492" spans="1:11" x14ac:dyDescent="0.2">
      <c r="A1492">
        <v>1724</v>
      </c>
      <c r="B1492">
        <v>0</v>
      </c>
      <c r="C1492">
        <v>6000</v>
      </c>
      <c r="D1492" s="17">
        <v>30</v>
      </c>
      <c r="E1492">
        <v>4</v>
      </c>
      <c r="F1492" s="5">
        <v>8.75</v>
      </c>
      <c r="G1492" s="9">
        <v>9</v>
      </c>
      <c r="H1492">
        <v>2</v>
      </c>
      <c r="I1492" s="6">
        <v>0.58333333333333337</v>
      </c>
      <c r="J1492" t="s">
        <v>8315</v>
      </c>
      <c r="K1492" t="s">
        <v>8331</v>
      </c>
    </row>
    <row r="1493" spans="1:11" x14ac:dyDescent="0.2">
      <c r="A1493">
        <v>1725</v>
      </c>
      <c r="B1493">
        <v>0</v>
      </c>
      <c r="C1493">
        <v>5500</v>
      </c>
      <c r="D1493" s="17">
        <v>30</v>
      </c>
      <c r="E1493">
        <v>9</v>
      </c>
      <c r="F1493" s="5">
        <v>62.222222222222221</v>
      </c>
      <c r="G1493" s="9">
        <v>7</v>
      </c>
      <c r="H1493">
        <v>5</v>
      </c>
      <c r="I1493" s="6">
        <v>10.181818181818182</v>
      </c>
      <c r="J1493" t="s">
        <v>8315</v>
      </c>
      <c r="K1493" t="s">
        <v>8331</v>
      </c>
    </row>
    <row r="1494" spans="1:11" x14ac:dyDescent="0.2">
      <c r="A1494">
        <v>1726</v>
      </c>
      <c r="B1494">
        <v>0</v>
      </c>
      <c r="C1494">
        <v>6500</v>
      </c>
      <c r="D1494" s="17">
        <v>29</v>
      </c>
      <c r="E1494">
        <v>16</v>
      </c>
      <c r="F1494" s="5">
        <v>137.25</v>
      </c>
      <c r="G1494" s="9">
        <v>5</v>
      </c>
      <c r="H1494">
        <v>4</v>
      </c>
      <c r="I1494" s="6">
        <v>33.784615384615385</v>
      </c>
      <c r="J1494" t="s">
        <v>8315</v>
      </c>
      <c r="K1494" t="s">
        <v>8331</v>
      </c>
    </row>
    <row r="1495" spans="1:11" x14ac:dyDescent="0.2">
      <c r="A1495">
        <v>1727</v>
      </c>
      <c r="B1495">
        <v>0</v>
      </c>
      <c r="C1495">
        <v>3000</v>
      </c>
      <c r="D1495" s="17">
        <v>54.530358796296291</v>
      </c>
      <c r="E1495">
        <v>1</v>
      </c>
      <c r="F1495" s="5">
        <v>1</v>
      </c>
      <c r="G1495" s="9">
        <v>2</v>
      </c>
      <c r="H1495">
        <v>1</v>
      </c>
      <c r="I1495" s="6">
        <v>3.3333333333333333E-2</v>
      </c>
      <c r="J1495" t="s">
        <v>8315</v>
      </c>
      <c r="K1495" t="s">
        <v>8331</v>
      </c>
    </row>
    <row r="1496" spans="1:11" x14ac:dyDescent="0.2">
      <c r="A1496">
        <v>1728</v>
      </c>
      <c r="B1496">
        <v>0</v>
      </c>
      <c r="C1496">
        <v>1250</v>
      </c>
      <c r="D1496" s="17">
        <v>30</v>
      </c>
      <c r="E1496">
        <v>7</v>
      </c>
      <c r="F1496" s="5">
        <v>122.14285714285714</v>
      </c>
      <c r="G1496" s="9">
        <v>9</v>
      </c>
      <c r="H1496">
        <v>1</v>
      </c>
      <c r="I1496" s="6">
        <v>68.400000000000006</v>
      </c>
      <c r="J1496" t="s">
        <v>8315</v>
      </c>
      <c r="K1496" t="s">
        <v>8331</v>
      </c>
    </row>
    <row r="1497" spans="1:11" x14ac:dyDescent="0.2">
      <c r="A1497">
        <v>1729</v>
      </c>
      <c r="B1497">
        <v>0</v>
      </c>
      <c r="C1497">
        <v>10000</v>
      </c>
      <c r="D1497" s="17">
        <v>60</v>
      </c>
      <c r="E1497">
        <v>0</v>
      </c>
      <c r="F1497" s="5">
        <v>0</v>
      </c>
      <c r="G1497" s="9">
        <v>4</v>
      </c>
      <c r="H1497">
        <v>7</v>
      </c>
      <c r="I1497" s="6">
        <v>0</v>
      </c>
      <c r="J1497" t="s">
        <v>8315</v>
      </c>
      <c r="K1497" t="s">
        <v>8331</v>
      </c>
    </row>
    <row r="1498" spans="1:11" x14ac:dyDescent="0.2">
      <c r="A1498">
        <v>1730</v>
      </c>
      <c r="B1498">
        <v>0</v>
      </c>
      <c r="C1498">
        <v>3000</v>
      </c>
      <c r="D1498" s="17">
        <v>30</v>
      </c>
      <c r="E1498">
        <v>0</v>
      </c>
      <c r="F1498" s="5">
        <v>0</v>
      </c>
      <c r="G1498" s="9">
        <v>9</v>
      </c>
      <c r="H1498">
        <v>4</v>
      </c>
      <c r="I1498" s="6">
        <v>0</v>
      </c>
      <c r="J1498" t="s">
        <v>8315</v>
      </c>
      <c r="K1498" t="s">
        <v>8331</v>
      </c>
    </row>
    <row r="1499" spans="1:11" x14ac:dyDescent="0.2">
      <c r="A1499">
        <v>1731</v>
      </c>
      <c r="B1499">
        <v>0</v>
      </c>
      <c r="C1499">
        <v>1000</v>
      </c>
      <c r="D1499" s="17">
        <v>13.718148148148151</v>
      </c>
      <c r="E1499">
        <v>0</v>
      </c>
      <c r="F1499" s="5">
        <v>0</v>
      </c>
      <c r="G1499" s="9">
        <v>5</v>
      </c>
      <c r="H1499">
        <v>4</v>
      </c>
      <c r="I1499" s="6">
        <v>0</v>
      </c>
      <c r="J1499" t="s">
        <v>8315</v>
      </c>
      <c r="K1499" t="s">
        <v>8331</v>
      </c>
    </row>
    <row r="1500" spans="1:11" x14ac:dyDescent="0.2">
      <c r="A1500">
        <v>1732</v>
      </c>
      <c r="B1500">
        <v>0</v>
      </c>
      <c r="C1500">
        <v>4000</v>
      </c>
      <c r="D1500" s="17">
        <v>59.524525462962963</v>
      </c>
      <c r="E1500">
        <v>0</v>
      </c>
      <c r="F1500" s="5">
        <v>0</v>
      </c>
      <c r="G1500" s="9">
        <v>11</v>
      </c>
      <c r="H1500">
        <v>2</v>
      </c>
      <c r="I1500" s="6">
        <v>0</v>
      </c>
      <c r="J1500" t="s">
        <v>8315</v>
      </c>
      <c r="K1500" t="s">
        <v>8331</v>
      </c>
    </row>
    <row r="1501" spans="1:11" x14ac:dyDescent="0.2">
      <c r="A1501">
        <v>1733</v>
      </c>
      <c r="B1501">
        <v>0</v>
      </c>
      <c r="C1501">
        <v>10000</v>
      </c>
      <c r="D1501" s="17">
        <v>12.220208333333332</v>
      </c>
      <c r="E1501">
        <v>0</v>
      </c>
      <c r="F1501" s="5">
        <v>0</v>
      </c>
      <c r="G1501" s="9">
        <v>9</v>
      </c>
      <c r="H1501">
        <v>4</v>
      </c>
      <c r="I1501" s="6">
        <v>0</v>
      </c>
      <c r="J1501" t="s">
        <v>8315</v>
      </c>
      <c r="K1501" t="s">
        <v>8331</v>
      </c>
    </row>
    <row r="1502" spans="1:11" x14ac:dyDescent="0.2">
      <c r="A1502">
        <v>1734</v>
      </c>
      <c r="B1502">
        <v>0</v>
      </c>
      <c r="C1502">
        <v>4500</v>
      </c>
      <c r="D1502" s="17">
        <v>30</v>
      </c>
      <c r="E1502">
        <v>1</v>
      </c>
      <c r="F1502" s="5">
        <v>1</v>
      </c>
      <c r="G1502" s="9">
        <v>4</v>
      </c>
      <c r="H1502">
        <v>2</v>
      </c>
      <c r="I1502" s="6">
        <v>2.2222222222222223E-2</v>
      </c>
      <c r="J1502" t="s">
        <v>8315</v>
      </c>
      <c r="K1502" t="s">
        <v>8331</v>
      </c>
    </row>
    <row r="1503" spans="1:11" x14ac:dyDescent="0.2">
      <c r="A1503">
        <v>1735</v>
      </c>
      <c r="B1503">
        <v>0</v>
      </c>
      <c r="C1503">
        <v>1000</v>
      </c>
      <c r="D1503" s="17">
        <v>30</v>
      </c>
      <c r="E1503">
        <v>2</v>
      </c>
      <c r="F1503" s="5">
        <v>55</v>
      </c>
      <c r="G1503" s="9">
        <v>7</v>
      </c>
      <c r="H1503">
        <v>5</v>
      </c>
      <c r="I1503" s="6">
        <v>11</v>
      </c>
      <c r="J1503" t="s">
        <v>8315</v>
      </c>
      <c r="K1503" t="s">
        <v>8331</v>
      </c>
    </row>
    <row r="1504" spans="1:11" x14ac:dyDescent="0.2">
      <c r="A1504">
        <v>1736</v>
      </c>
      <c r="B1504">
        <v>0</v>
      </c>
      <c r="C1504">
        <v>3000</v>
      </c>
      <c r="D1504" s="17">
        <v>30.041666666666668</v>
      </c>
      <c r="E1504">
        <v>1</v>
      </c>
      <c r="F1504" s="5">
        <v>22</v>
      </c>
      <c r="G1504" s="9">
        <v>10</v>
      </c>
      <c r="H1504">
        <v>5</v>
      </c>
      <c r="I1504" s="6">
        <v>0.73333333333333328</v>
      </c>
      <c r="J1504" t="s">
        <v>8315</v>
      </c>
      <c r="K1504" t="s">
        <v>8331</v>
      </c>
    </row>
    <row r="1505" spans="1:11" x14ac:dyDescent="0.2">
      <c r="A1505">
        <v>1737</v>
      </c>
      <c r="B1505">
        <v>0</v>
      </c>
      <c r="C1505">
        <v>4000</v>
      </c>
      <c r="D1505" s="17">
        <v>30</v>
      </c>
      <c r="E1505">
        <v>15</v>
      </c>
      <c r="F1505" s="5">
        <v>56.666666666666664</v>
      </c>
      <c r="G1505" s="9">
        <v>6</v>
      </c>
      <c r="H1505">
        <v>6</v>
      </c>
      <c r="I1505" s="6">
        <v>21.25</v>
      </c>
      <c r="J1505" t="s">
        <v>8315</v>
      </c>
      <c r="K1505" t="s">
        <v>8331</v>
      </c>
    </row>
    <row r="1506" spans="1:11" x14ac:dyDescent="0.2">
      <c r="A1506">
        <v>1738</v>
      </c>
      <c r="B1506">
        <v>0</v>
      </c>
      <c r="C1506">
        <v>5000</v>
      </c>
      <c r="D1506" s="17">
        <v>30</v>
      </c>
      <c r="E1506">
        <v>1</v>
      </c>
      <c r="F1506" s="5">
        <v>20</v>
      </c>
      <c r="G1506" s="9">
        <v>9</v>
      </c>
      <c r="H1506">
        <v>2</v>
      </c>
      <c r="I1506" s="6">
        <v>0.4</v>
      </c>
      <c r="J1506" t="s">
        <v>8315</v>
      </c>
      <c r="K1506" t="s">
        <v>8331</v>
      </c>
    </row>
    <row r="1507" spans="1:11" x14ac:dyDescent="0.2">
      <c r="A1507">
        <v>1739</v>
      </c>
      <c r="B1507">
        <v>0</v>
      </c>
      <c r="C1507">
        <v>1000</v>
      </c>
      <c r="D1507" s="17">
        <v>58.958333333333336</v>
      </c>
      <c r="E1507">
        <v>1</v>
      </c>
      <c r="F1507" s="5">
        <v>1</v>
      </c>
      <c r="G1507" s="9">
        <v>3</v>
      </c>
      <c r="H1507">
        <v>7</v>
      </c>
      <c r="I1507" s="6">
        <v>0.1</v>
      </c>
      <c r="J1507" t="s">
        <v>8315</v>
      </c>
      <c r="K1507" t="s">
        <v>8331</v>
      </c>
    </row>
    <row r="1508" spans="1:11" x14ac:dyDescent="0.2">
      <c r="A1508">
        <v>1740</v>
      </c>
      <c r="B1508">
        <v>0</v>
      </c>
      <c r="C1508">
        <v>3000</v>
      </c>
      <c r="D1508" s="17">
        <v>30</v>
      </c>
      <c r="E1508">
        <v>0</v>
      </c>
      <c r="F1508" s="5">
        <v>0</v>
      </c>
      <c r="G1508" s="9">
        <v>6</v>
      </c>
      <c r="H1508">
        <v>2</v>
      </c>
      <c r="I1508" s="6">
        <v>0</v>
      </c>
      <c r="J1508" t="s">
        <v>8315</v>
      </c>
      <c r="K1508" t="s">
        <v>8331</v>
      </c>
    </row>
    <row r="1509" spans="1:11" hidden="1" x14ac:dyDescent="0.2">
      <c r="A1509">
        <v>1741</v>
      </c>
      <c r="B1509">
        <v>1</v>
      </c>
      <c r="C1509">
        <v>1200</v>
      </c>
      <c r="D1509" s="17">
        <v>45</v>
      </c>
      <c r="E1509">
        <v>52</v>
      </c>
      <c r="F1509" s="5">
        <v>25.576923076923077</v>
      </c>
      <c r="G1509" s="9">
        <v>4</v>
      </c>
      <c r="H1509">
        <v>7</v>
      </c>
      <c r="I1509" s="6">
        <v>110.83333333333334</v>
      </c>
      <c r="J1509" t="s">
        <v>8316</v>
      </c>
      <c r="K1509" t="s">
        <v>8345</v>
      </c>
    </row>
    <row r="1510" spans="1:11" hidden="1" x14ac:dyDescent="0.2">
      <c r="A1510">
        <v>1742</v>
      </c>
      <c r="B1510">
        <v>1</v>
      </c>
      <c r="C1510">
        <v>2000</v>
      </c>
      <c r="D1510" s="17">
        <v>31.998032407407408</v>
      </c>
      <c r="E1510">
        <v>34</v>
      </c>
      <c r="F1510" s="5">
        <v>63.970588235294116</v>
      </c>
      <c r="G1510" s="9">
        <v>12</v>
      </c>
      <c r="H1510">
        <v>2</v>
      </c>
      <c r="I1510" s="6">
        <v>108.74999999999999</v>
      </c>
      <c r="J1510" t="s">
        <v>8316</v>
      </c>
      <c r="K1510" t="s">
        <v>8345</v>
      </c>
    </row>
    <row r="1511" spans="1:11" hidden="1" x14ac:dyDescent="0.2">
      <c r="A1511">
        <v>1743</v>
      </c>
      <c r="B1511">
        <v>1</v>
      </c>
      <c r="C1511">
        <v>6000</v>
      </c>
      <c r="D1511" s="17">
        <v>22.240335648148147</v>
      </c>
      <c r="E1511">
        <v>67</v>
      </c>
      <c r="F1511" s="5">
        <v>89.925373134328353</v>
      </c>
      <c r="G1511" s="9">
        <v>8</v>
      </c>
      <c r="H1511">
        <v>4</v>
      </c>
      <c r="I1511" s="6">
        <v>100.41666666666667</v>
      </c>
      <c r="J1511" t="s">
        <v>8316</v>
      </c>
      <c r="K1511" t="s">
        <v>8345</v>
      </c>
    </row>
    <row r="1512" spans="1:11" hidden="1" x14ac:dyDescent="0.2">
      <c r="A1512">
        <v>1744</v>
      </c>
      <c r="B1512">
        <v>1</v>
      </c>
      <c r="C1512">
        <v>5500</v>
      </c>
      <c r="D1512" s="17">
        <v>44.958333333333336</v>
      </c>
      <c r="E1512">
        <v>70</v>
      </c>
      <c r="F1512" s="5">
        <v>93.071428571428569</v>
      </c>
      <c r="G1512" s="9">
        <v>1</v>
      </c>
      <c r="H1512">
        <v>4</v>
      </c>
      <c r="I1512" s="6">
        <v>118.45454545454545</v>
      </c>
      <c r="J1512" t="s">
        <v>8316</v>
      </c>
      <c r="K1512" t="s">
        <v>8345</v>
      </c>
    </row>
    <row r="1513" spans="1:11" hidden="1" x14ac:dyDescent="0.2">
      <c r="A1513">
        <v>1745</v>
      </c>
      <c r="B1513">
        <v>1</v>
      </c>
      <c r="C1513">
        <v>7000</v>
      </c>
      <c r="D1513" s="17">
        <v>35.823634259259258</v>
      </c>
      <c r="E1513">
        <v>89</v>
      </c>
      <c r="F1513" s="5">
        <v>89.674157303370791</v>
      </c>
      <c r="G1513" s="9">
        <v>11</v>
      </c>
      <c r="H1513">
        <v>2</v>
      </c>
      <c r="I1513" s="6">
        <v>114.01428571428571</v>
      </c>
      <c r="J1513" t="s">
        <v>8316</v>
      </c>
      <c r="K1513" t="s">
        <v>8345</v>
      </c>
    </row>
    <row r="1514" spans="1:11" hidden="1" x14ac:dyDescent="0.2">
      <c r="A1514">
        <v>1746</v>
      </c>
      <c r="B1514">
        <v>1</v>
      </c>
      <c r="C1514">
        <v>15000</v>
      </c>
      <c r="D1514" s="17">
        <v>29.906631944444445</v>
      </c>
      <c r="E1514">
        <v>107</v>
      </c>
      <c r="F1514" s="5">
        <v>207.61682242990653</v>
      </c>
      <c r="G1514" s="9">
        <v>10</v>
      </c>
      <c r="H1514">
        <v>1</v>
      </c>
      <c r="I1514" s="6">
        <v>148.10000000000002</v>
      </c>
      <c r="J1514" t="s">
        <v>8316</v>
      </c>
      <c r="K1514" t="s">
        <v>8345</v>
      </c>
    </row>
    <row r="1515" spans="1:11" hidden="1" x14ac:dyDescent="0.2">
      <c r="A1515">
        <v>1747</v>
      </c>
      <c r="B1515">
        <v>1</v>
      </c>
      <c r="C1515">
        <v>9000</v>
      </c>
      <c r="D1515" s="17">
        <v>29.189467592592592</v>
      </c>
      <c r="E1515">
        <v>159</v>
      </c>
      <c r="F1515" s="5">
        <v>59.408805031446541</v>
      </c>
      <c r="G1515" s="9">
        <v>10</v>
      </c>
      <c r="H1515">
        <v>4</v>
      </c>
      <c r="I1515" s="6">
        <v>104.95555555555556</v>
      </c>
      <c r="J1515" t="s">
        <v>8316</v>
      </c>
      <c r="K1515" t="s">
        <v>8345</v>
      </c>
    </row>
    <row r="1516" spans="1:11" hidden="1" x14ac:dyDescent="0.2">
      <c r="A1516">
        <v>1748</v>
      </c>
      <c r="B1516">
        <v>1</v>
      </c>
      <c r="C1516">
        <v>50000</v>
      </c>
      <c r="D1516" s="17">
        <v>30</v>
      </c>
      <c r="E1516">
        <v>181</v>
      </c>
      <c r="F1516" s="5">
        <v>358.97237569060775</v>
      </c>
      <c r="G1516" s="9">
        <v>8</v>
      </c>
      <c r="H1516">
        <v>1</v>
      </c>
      <c r="I1516" s="6">
        <v>129.94800000000001</v>
      </c>
      <c r="J1516" t="s">
        <v>8316</v>
      </c>
      <c r="K1516" t="s">
        <v>8345</v>
      </c>
    </row>
    <row r="1517" spans="1:11" hidden="1" x14ac:dyDescent="0.2">
      <c r="A1517">
        <v>1749</v>
      </c>
      <c r="B1517">
        <v>1</v>
      </c>
      <c r="C1517">
        <v>10050</v>
      </c>
      <c r="D1517" s="17">
        <v>36.815729166666664</v>
      </c>
      <c r="E1517">
        <v>131</v>
      </c>
      <c r="F1517" s="5">
        <v>94.736641221374043</v>
      </c>
      <c r="G1517" s="9">
        <v>1</v>
      </c>
      <c r="H1517">
        <v>1</v>
      </c>
      <c r="I1517" s="6">
        <v>123.48756218905473</v>
      </c>
      <c r="J1517" t="s">
        <v>8316</v>
      </c>
      <c r="K1517" t="s">
        <v>8345</v>
      </c>
    </row>
    <row r="1518" spans="1:11" hidden="1" x14ac:dyDescent="0.2">
      <c r="A1518">
        <v>1750</v>
      </c>
      <c r="B1518">
        <v>1</v>
      </c>
      <c r="C1518">
        <v>5000</v>
      </c>
      <c r="D1518" s="17">
        <v>25</v>
      </c>
      <c r="E1518">
        <v>125</v>
      </c>
      <c r="F1518" s="5">
        <v>80.647999999999996</v>
      </c>
      <c r="G1518" s="9">
        <v>3</v>
      </c>
      <c r="H1518">
        <v>5</v>
      </c>
      <c r="I1518" s="6">
        <v>201.62</v>
      </c>
      <c r="J1518" t="s">
        <v>8316</v>
      </c>
      <c r="K1518" t="s">
        <v>8345</v>
      </c>
    </row>
    <row r="1519" spans="1:11" hidden="1" x14ac:dyDescent="0.2">
      <c r="A1519">
        <v>1751</v>
      </c>
      <c r="B1519">
        <v>1</v>
      </c>
      <c r="C1519">
        <v>10000</v>
      </c>
      <c r="D1519" s="17">
        <v>29.958333333333332</v>
      </c>
      <c r="E1519">
        <v>61</v>
      </c>
      <c r="F1519" s="5">
        <v>168.68852459016392</v>
      </c>
      <c r="G1519" s="9">
        <v>2</v>
      </c>
      <c r="H1519">
        <v>2</v>
      </c>
      <c r="I1519" s="6">
        <v>102.89999999999999</v>
      </c>
      <c r="J1519" t="s">
        <v>8316</v>
      </c>
      <c r="K1519" t="s">
        <v>8345</v>
      </c>
    </row>
    <row r="1520" spans="1:11" hidden="1" x14ac:dyDescent="0.2">
      <c r="A1520">
        <v>1752</v>
      </c>
      <c r="B1520">
        <v>1</v>
      </c>
      <c r="C1520">
        <v>1200</v>
      </c>
      <c r="D1520" s="17">
        <v>30</v>
      </c>
      <c r="E1520">
        <v>90</v>
      </c>
      <c r="F1520" s="5">
        <v>34.68888888888889</v>
      </c>
      <c r="G1520" s="9">
        <v>9</v>
      </c>
      <c r="H1520">
        <v>2</v>
      </c>
      <c r="I1520" s="6">
        <v>260.16666666666663</v>
      </c>
      <c r="J1520" t="s">
        <v>8316</v>
      </c>
      <c r="K1520" t="s">
        <v>8345</v>
      </c>
    </row>
    <row r="1521" spans="1:11" hidden="1" x14ac:dyDescent="0.2">
      <c r="A1521">
        <v>1753</v>
      </c>
      <c r="B1521">
        <v>1</v>
      </c>
      <c r="C1521">
        <v>15000</v>
      </c>
      <c r="D1521" s="17">
        <v>29.958333333333332</v>
      </c>
      <c r="E1521">
        <v>35</v>
      </c>
      <c r="F1521" s="5">
        <v>462.85714285714283</v>
      </c>
      <c r="G1521" s="9">
        <v>2</v>
      </c>
      <c r="H1521">
        <v>6</v>
      </c>
      <c r="I1521" s="6">
        <v>108</v>
      </c>
      <c r="J1521" t="s">
        <v>8316</v>
      </c>
      <c r="K1521" t="s">
        <v>8345</v>
      </c>
    </row>
    <row r="1522" spans="1:11" hidden="1" x14ac:dyDescent="0.2">
      <c r="A1522">
        <v>1754</v>
      </c>
      <c r="B1522">
        <v>1</v>
      </c>
      <c r="C1522">
        <v>8500</v>
      </c>
      <c r="D1522" s="17">
        <v>29.958333333333332</v>
      </c>
      <c r="E1522">
        <v>90</v>
      </c>
      <c r="F1522" s="5">
        <v>104.38888888888889</v>
      </c>
      <c r="G1522" s="9">
        <v>3</v>
      </c>
      <c r="H1522">
        <v>3</v>
      </c>
      <c r="I1522" s="6">
        <v>110.52941176470587</v>
      </c>
      <c r="J1522" t="s">
        <v>8316</v>
      </c>
      <c r="K1522" t="s">
        <v>8345</v>
      </c>
    </row>
    <row r="1523" spans="1:11" hidden="1" x14ac:dyDescent="0.2">
      <c r="A1523">
        <v>1755</v>
      </c>
      <c r="B1523">
        <v>1</v>
      </c>
      <c r="C1523">
        <v>25</v>
      </c>
      <c r="D1523" s="17">
        <v>30</v>
      </c>
      <c r="E1523">
        <v>4</v>
      </c>
      <c r="F1523" s="5">
        <v>7.5</v>
      </c>
      <c r="G1523" s="9">
        <v>9</v>
      </c>
      <c r="H1523">
        <v>6</v>
      </c>
      <c r="I1523" s="6">
        <v>120</v>
      </c>
      <c r="J1523" t="s">
        <v>8316</v>
      </c>
      <c r="K1523" t="s">
        <v>8345</v>
      </c>
    </row>
    <row r="1524" spans="1:11" hidden="1" x14ac:dyDescent="0.2">
      <c r="A1524">
        <v>1756</v>
      </c>
      <c r="B1524">
        <v>1</v>
      </c>
      <c r="C1524">
        <v>5500</v>
      </c>
      <c r="D1524" s="17">
        <v>40</v>
      </c>
      <c r="E1524">
        <v>120</v>
      </c>
      <c r="F1524" s="5">
        <v>47.13</v>
      </c>
      <c r="G1524" s="9">
        <v>7</v>
      </c>
      <c r="H1524">
        <v>2</v>
      </c>
      <c r="I1524" s="6">
        <v>102.82909090909091</v>
      </c>
      <c r="J1524" t="s">
        <v>8316</v>
      </c>
      <c r="K1524" t="s">
        <v>8345</v>
      </c>
    </row>
    <row r="1525" spans="1:11" hidden="1" x14ac:dyDescent="0.2">
      <c r="A1525">
        <v>1757</v>
      </c>
      <c r="B1525">
        <v>1</v>
      </c>
      <c r="C1525">
        <v>5000</v>
      </c>
      <c r="D1525" s="17">
        <v>29.984456018518518</v>
      </c>
      <c r="E1525">
        <v>14</v>
      </c>
      <c r="F1525" s="5">
        <v>414.28571428571428</v>
      </c>
      <c r="G1525" s="9">
        <v>12</v>
      </c>
      <c r="H1525">
        <v>4</v>
      </c>
      <c r="I1525" s="6">
        <v>115.99999999999999</v>
      </c>
      <c r="J1525" t="s">
        <v>8316</v>
      </c>
      <c r="K1525" t="s">
        <v>8345</v>
      </c>
    </row>
    <row r="1526" spans="1:11" hidden="1" x14ac:dyDescent="0.2">
      <c r="A1526">
        <v>1758</v>
      </c>
      <c r="B1526">
        <v>1</v>
      </c>
      <c r="C1526">
        <v>1000</v>
      </c>
      <c r="D1526" s="17">
        <v>60</v>
      </c>
      <c r="E1526">
        <v>27</v>
      </c>
      <c r="F1526" s="5">
        <v>42.481481481481481</v>
      </c>
      <c r="G1526" s="9">
        <v>5</v>
      </c>
      <c r="H1526">
        <v>7</v>
      </c>
      <c r="I1526" s="6">
        <v>114.7</v>
      </c>
      <c r="J1526" t="s">
        <v>8316</v>
      </c>
      <c r="K1526" t="s">
        <v>8345</v>
      </c>
    </row>
    <row r="1527" spans="1:11" hidden="1" x14ac:dyDescent="0.2">
      <c r="A1527">
        <v>1759</v>
      </c>
      <c r="B1527">
        <v>1</v>
      </c>
      <c r="C1527">
        <v>5000</v>
      </c>
      <c r="D1527" s="17">
        <v>19.958333333333332</v>
      </c>
      <c r="E1527">
        <v>49</v>
      </c>
      <c r="F1527" s="5">
        <v>108.77551020408163</v>
      </c>
      <c r="G1527" s="9">
        <v>3</v>
      </c>
      <c r="H1527">
        <v>4</v>
      </c>
      <c r="I1527" s="6">
        <v>106.60000000000001</v>
      </c>
      <c r="J1527" t="s">
        <v>8316</v>
      </c>
      <c r="K1527" t="s">
        <v>8345</v>
      </c>
    </row>
    <row r="1528" spans="1:11" hidden="1" x14ac:dyDescent="0.2">
      <c r="A1528">
        <v>1760</v>
      </c>
      <c r="B1528">
        <v>1</v>
      </c>
      <c r="C1528">
        <v>5000</v>
      </c>
      <c r="D1528" s="17">
        <v>20</v>
      </c>
      <c r="E1528">
        <v>102</v>
      </c>
      <c r="F1528" s="5">
        <v>81.098039215686271</v>
      </c>
      <c r="G1528" s="9">
        <v>2</v>
      </c>
      <c r="H1528">
        <v>5</v>
      </c>
      <c r="I1528" s="6">
        <v>165.44</v>
      </c>
      <c r="J1528" t="s">
        <v>8316</v>
      </c>
      <c r="K1528" t="s">
        <v>8345</v>
      </c>
    </row>
    <row r="1529" spans="1:11" hidden="1" x14ac:dyDescent="0.2">
      <c r="A1529">
        <v>1761</v>
      </c>
      <c r="B1529">
        <v>1</v>
      </c>
      <c r="C1529">
        <v>100</v>
      </c>
      <c r="D1529" s="17">
        <v>50</v>
      </c>
      <c r="E1529">
        <v>3</v>
      </c>
      <c r="F1529" s="5">
        <v>51.666666666666664</v>
      </c>
      <c r="G1529" s="9">
        <v>7</v>
      </c>
      <c r="H1529">
        <v>5</v>
      </c>
      <c r="I1529" s="6">
        <v>155</v>
      </c>
      <c r="J1529" t="s">
        <v>8316</v>
      </c>
      <c r="K1529" t="s">
        <v>8345</v>
      </c>
    </row>
    <row r="1530" spans="1:11" hidden="1" x14ac:dyDescent="0.2">
      <c r="A1530">
        <v>1762</v>
      </c>
      <c r="B1530">
        <v>1</v>
      </c>
      <c r="C1530">
        <v>100</v>
      </c>
      <c r="D1530" s="17">
        <v>30</v>
      </c>
      <c r="E1530">
        <v>25</v>
      </c>
      <c r="F1530" s="5">
        <v>35.4</v>
      </c>
      <c r="G1530" s="9">
        <v>2</v>
      </c>
      <c r="H1530">
        <v>3</v>
      </c>
      <c r="I1530" s="6">
        <v>885</v>
      </c>
      <c r="J1530" t="s">
        <v>8316</v>
      </c>
      <c r="K1530" t="s">
        <v>8345</v>
      </c>
    </row>
    <row r="1531" spans="1:11" hidden="1" x14ac:dyDescent="0.2">
      <c r="A1531">
        <v>1763</v>
      </c>
      <c r="B1531">
        <v>1</v>
      </c>
      <c r="C1531">
        <v>12000</v>
      </c>
      <c r="D1531" s="17">
        <v>30</v>
      </c>
      <c r="E1531">
        <v>118</v>
      </c>
      <c r="F1531" s="5">
        <v>103.63559322033899</v>
      </c>
      <c r="G1531" s="9">
        <v>9</v>
      </c>
      <c r="H1531">
        <v>5</v>
      </c>
      <c r="I1531" s="6">
        <v>101.90833333333333</v>
      </c>
      <c r="J1531" t="s">
        <v>8316</v>
      </c>
      <c r="K1531" t="s">
        <v>8345</v>
      </c>
    </row>
    <row r="1532" spans="1:11" hidden="1" x14ac:dyDescent="0.2">
      <c r="A1532">
        <v>1764</v>
      </c>
      <c r="B1532">
        <v>0</v>
      </c>
      <c r="C1532">
        <v>11000</v>
      </c>
      <c r="D1532" s="17">
        <v>29</v>
      </c>
      <c r="E1532">
        <v>39</v>
      </c>
      <c r="F1532" s="5">
        <v>55.282051282051285</v>
      </c>
      <c r="G1532" s="9">
        <v>7</v>
      </c>
      <c r="H1532">
        <v>6</v>
      </c>
      <c r="I1532" s="6">
        <v>19.600000000000001</v>
      </c>
      <c r="J1532" t="s">
        <v>8316</v>
      </c>
      <c r="K1532" t="s">
        <v>8345</v>
      </c>
    </row>
    <row r="1533" spans="1:11" hidden="1" x14ac:dyDescent="0.2">
      <c r="A1533">
        <v>1765</v>
      </c>
      <c r="B1533">
        <v>0</v>
      </c>
      <c r="C1533">
        <v>12500</v>
      </c>
      <c r="D1533" s="17">
        <v>30</v>
      </c>
      <c r="E1533">
        <v>103</v>
      </c>
      <c r="F1533" s="5">
        <v>72.16970873786407</v>
      </c>
      <c r="G1533" s="9">
        <v>7</v>
      </c>
      <c r="H1533">
        <v>1</v>
      </c>
      <c r="I1533" s="6">
        <v>59.467839999999995</v>
      </c>
      <c r="J1533" t="s">
        <v>8316</v>
      </c>
      <c r="K1533" t="s">
        <v>8345</v>
      </c>
    </row>
    <row r="1534" spans="1:11" hidden="1" x14ac:dyDescent="0.2">
      <c r="A1534">
        <v>1766</v>
      </c>
      <c r="B1534">
        <v>0</v>
      </c>
      <c r="C1534">
        <v>1500</v>
      </c>
      <c r="D1534" s="17">
        <v>21</v>
      </c>
      <c r="E1534">
        <v>0</v>
      </c>
      <c r="F1534" s="5">
        <v>0</v>
      </c>
      <c r="G1534" s="9">
        <v>8</v>
      </c>
      <c r="H1534">
        <v>1</v>
      </c>
      <c r="I1534" s="6">
        <v>0</v>
      </c>
      <c r="J1534" t="s">
        <v>8316</v>
      </c>
      <c r="K1534" t="s">
        <v>8345</v>
      </c>
    </row>
    <row r="1535" spans="1:11" hidden="1" x14ac:dyDescent="0.2">
      <c r="A1535">
        <v>1767</v>
      </c>
      <c r="B1535">
        <v>0</v>
      </c>
      <c r="C1535">
        <v>5000</v>
      </c>
      <c r="D1535" s="17">
        <v>30</v>
      </c>
      <c r="E1535">
        <v>39</v>
      </c>
      <c r="F1535" s="5">
        <v>58.615384615384613</v>
      </c>
      <c r="G1535" s="9">
        <v>7</v>
      </c>
      <c r="H1535">
        <v>5</v>
      </c>
      <c r="I1535" s="6">
        <v>45.72</v>
      </c>
      <c r="J1535" t="s">
        <v>8316</v>
      </c>
      <c r="K1535" t="s">
        <v>8345</v>
      </c>
    </row>
    <row r="1536" spans="1:11" hidden="1" x14ac:dyDescent="0.2">
      <c r="A1536">
        <v>1768</v>
      </c>
      <c r="B1536">
        <v>0</v>
      </c>
      <c r="C1536">
        <v>5000</v>
      </c>
      <c r="D1536" s="17">
        <v>60</v>
      </c>
      <c r="E1536">
        <v>15</v>
      </c>
      <c r="F1536" s="5">
        <v>12.466666666666667</v>
      </c>
      <c r="G1536" s="9">
        <v>7</v>
      </c>
      <c r="H1536">
        <v>2</v>
      </c>
      <c r="I1536" s="6">
        <v>3.74</v>
      </c>
      <c r="J1536" t="s">
        <v>8316</v>
      </c>
      <c r="K1536" t="s">
        <v>8345</v>
      </c>
    </row>
    <row r="1537" spans="1:11" hidden="1" x14ac:dyDescent="0.2">
      <c r="A1537">
        <v>1769</v>
      </c>
      <c r="B1537">
        <v>0</v>
      </c>
      <c r="C1537">
        <v>40000</v>
      </c>
      <c r="D1537" s="17">
        <v>30</v>
      </c>
      <c r="E1537">
        <v>22</v>
      </c>
      <c r="F1537" s="5">
        <v>49.136363636363633</v>
      </c>
      <c r="G1537" s="9">
        <v>12</v>
      </c>
      <c r="H1537">
        <v>7</v>
      </c>
      <c r="I1537" s="6">
        <v>2.7025000000000001</v>
      </c>
      <c r="J1537" t="s">
        <v>8316</v>
      </c>
      <c r="K1537" t="s">
        <v>8345</v>
      </c>
    </row>
    <row r="1538" spans="1:11" hidden="1" x14ac:dyDescent="0.2">
      <c r="A1538">
        <v>1770</v>
      </c>
      <c r="B1538">
        <v>0</v>
      </c>
      <c r="C1538">
        <v>24500</v>
      </c>
      <c r="D1538" s="17">
        <v>35</v>
      </c>
      <c r="E1538">
        <v>92</v>
      </c>
      <c r="F1538" s="5">
        <v>150.5</v>
      </c>
      <c r="G1538" s="9">
        <v>9</v>
      </c>
      <c r="H1538">
        <v>2</v>
      </c>
      <c r="I1538" s="6">
        <v>56.51428571428572</v>
      </c>
      <c r="J1538" t="s">
        <v>8316</v>
      </c>
      <c r="K1538" t="s">
        <v>8345</v>
      </c>
    </row>
    <row r="1539" spans="1:11" hidden="1" x14ac:dyDescent="0.2">
      <c r="A1539">
        <v>1771</v>
      </c>
      <c r="B1539">
        <v>0</v>
      </c>
      <c r="C1539">
        <v>4200</v>
      </c>
      <c r="D1539" s="17">
        <v>30</v>
      </c>
      <c r="E1539">
        <v>25</v>
      </c>
      <c r="F1539" s="5">
        <v>35.799999999999997</v>
      </c>
      <c r="G1539" s="9">
        <v>9</v>
      </c>
      <c r="H1539">
        <v>2</v>
      </c>
      <c r="I1539" s="6">
        <v>21.30952380952381</v>
      </c>
      <c r="J1539" t="s">
        <v>8316</v>
      </c>
      <c r="K1539" t="s">
        <v>8345</v>
      </c>
    </row>
    <row r="1540" spans="1:11" hidden="1" x14ac:dyDescent="0.2">
      <c r="A1540">
        <v>1772</v>
      </c>
      <c r="B1540">
        <v>0</v>
      </c>
      <c r="C1540">
        <v>5500</v>
      </c>
      <c r="D1540" s="17">
        <v>60</v>
      </c>
      <c r="E1540">
        <v>19</v>
      </c>
      <c r="F1540" s="5">
        <v>45.157894736842103</v>
      </c>
      <c r="G1540" s="9">
        <v>5</v>
      </c>
      <c r="H1540">
        <v>3</v>
      </c>
      <c r="I1540" s="6">
        <v>15.6</v>
      </c>
      <c r="J1540" t="s">
        <v>8316</v>
      </c>
      <c r="K1540" t="s">
        <v>8345</v>
      </c>
    </row>
    <row r="1541" spans="1:11" hidden="1" x14ac:dyDescent="0.2">
      <c r="A1541">
        <v>1773</v>
      </c>
      <c r="B1541">
        <v>0</v>
      </c>
      <c r="C1541">
        <v>30000</v>
      </c>
      <c r="D1541" s="17">
        <v>45</v>
      </c>
      <c r="E1541">
        <v>19</v>
      </c>
      <c r="F1541" s="5">
        <v>98.78947368421052</v>
      </c>
      <c r="G1541" s="9">
        <v>12</v>
      </c>
      <c r="H1541">
        <v>5</v>
      </c>
      <c r="I1541" s="6">
        <v>6.2566666666666677</v>
      </c>
      <c r="J1541" t="s">
        <v>8316</v>
      </c>
      <c r="K1541" t="s">
        <v>8345</v>
      </c>
    </row>
    <row r="1542" spans="1:11" hidden="1" x14ac:dyDescent="0.2">
      <c r="A1542">
        <v>1774</v>
      </c>
      <c r="B1542">
        <v>0</v>
      </c>
      <c r="C1542">
        <v>2500</v>
      </c>
      <c r="D1542" s="17">
        <v>42.405648148148146</v>
      </c>
      <c r="E1542">
        <v>13</v>
      </c>
      <c r="F1542" s="5">
        <v>88.307692307692307</v>
      </c>
      <c r="G1542" s="9">
        <v>10</v>
      </c>
      <c r="H1542">
        <v>5</v>
      </c>
      <c r="I1542" s="6">
        <v>45.92</v>
      </c>
      <c r="J1542" t="s">
        <v>8316</v>
      </c>
      <c r="K1542" t="s">
        <v>8345</v>
      </c>
    </row>
    <row r="1543" spans="1:11" hidden="1" x14ac:dyDescent="0.2">
      <c r="A1543">
        <v>1775</v>
      </c>
      <c r="B1543">
        <v>0</v>
      </c>
      <c r="C1543">
        <v>32500</v>
      </c>
      <c r="D1543" s="17">
        <v>45</v>
      </c>
      <c r="E1543">
        <v>124</v>
      </c>
      <c r="F1543" s="5">
        <v>170.62903225806451</v>
      </c>
      <c r="G1543" s="9">
        <v>9</v>
      </c>
      <c r="H1543">
        <v>2</v>
      </c>
      <c r="I1543" s="6">
        <v>65.101538461538468</v>
      </c>
      <c r="J1543" t="s">
        <v>8316</v>
      </c>
      <c r="K1543" t="s">
        <v>8345</v>
      </c>
    </row>
    <row r="1544" spans="1:11" hidden="1" x14ac:dyDescent="0.2">
      <c r="A1544">
        <v>1776</v>
      </c>
      <c r="B1544">
        <v>0</v>
      </c>
      <c r="C1544">
        <v>5000</v>
      </c>
      <c r="D1544" s="17">
        <v>36</v>
      </c>
      <c r="E1544">
        <v>4</v>
      </c>
      <c r="F1544" s="5">
        <v>83.75</v>
      </c>
      <c r="G1544" s="9">
        <v>9</v>
      </c>
      <c r="H1544">
        <v>2</v>
      </c>
      <c r="I1544" s="6">
        <v>6.7</v>
      </c>
      <c r="J1544" t="s">
        <v>8316</v>
      </c>
      <c r="K1544" t="s">
        <v>8345</v>
      </c>
    </row>
    <row r="1545" spans="1:11" hidden="1" x14ac:dyDescent="0.2">
      <c r="A1545">
        <v>1777</v>
      </c>
      <c r="B1545">
        <v>0</v>
      </c>
      <c r="C1545">
        <v>4800</v>
      </c>
      <c r="D1545" s="17">
        <v>30</v>
      </c>
      <c r="E1545">
        <v>10</v>
      </c>
      <c r="F1545" s="5">
        <v>65.099999999999994</v>
      </c>
      <c r="G1545" s="9">
        <v>1</v>
      </c>
      <c r="H1545">
        <v>3</v>
      </c>
      <c r="I1545" s="6">
        <v>13.5625</v>
      </c>
      <c r="J1545" t="s">
        <v>8316</v>
      </c>
      <c r="K1545" t="s">
        <v>8345</v>
      </c>
    </row>
    <row r="1546" spans="1:11" hidden="1" x14ac:dyDescent="0.2">
      <c r="A1546">
        <v>1778</v>
      </c>
      <c r="B1546">
        <v>0</v>
      </c>
      <c r="C1546">
        <v>50000</v>
      </c>
      <c r="D1546" s="17">
        <v>44.958333333333336</v>
      </c>
      <c r="E1546">
        <v>15</v>
      </c>
      <c r="F1546" s="5">
        <v>66.333333333333329</v>
      </c>
      <c r="G1546" s="9">
        <v>2</v>
      </c>
      <c r="H1546">
        <v>2</v>
      </c>
      <c r="I1546" s="6">
        <v>1.9900000000000002</v>
      </c>
      <c r="J1546" t="s">
        <v>8316</v>
      </c>
      <c r="K1546" t="s">
        <v>8345</v>
      </c>
    </row>
    <row r="1547" spans="1:11" hidden="1" x14ac:dyDescent="0.2">
      <c r="A1547">
        <v>1779</v>
      </c>
      <c r="B1547">
        <v>0</v>
      </c>
      <c r="C1547">
        <v>11000</v>
      </c>
      <c r="D1547" s="17">
        <v>30</v>
      </c>
      <c r="E1547">
        <v>38</v>
      </c>
      <c r="F1547" s="5">
        <v>104.89473684210526</v>
      </c>
      <c r="G1547" s="9">
        <v>8</v>
      </c>
      <c r="H1547">
        <v>3</v>
      </c>
      <c r="I1547" s="6">
        <v>36.236363636363642</v>
      </c>
      <c r="J1547" t="s">
        <v>8316</v>
      </c>
      <c r="K1547" t="s">
        <v>8345</v>
      </c>
    </row>
    <row r="1548" spans="1:11" hidden="1" x14ac:dyDescent="0.2">
      <c r="A1548">
        <v>1780</v>
      </c>
      <c r="B1548">
        <v>0</v>
      </c>
      <c r="C1548">
        <v>30000</v>
      </c>
      <c r="D1548" s="17">
        <v>60</v>
      </c>
      <c r="E1548">
        <v>152</v>
      </c>
      <c r="F1548" s="5">
        <v>78.440789473684205</v>
      </c>
      <c r="G1548" s="9">
        <v>5</v>
      </c>
      <c r="H1548">
        <v>2</v>
      </c>
      <c r="I1548" s="6">
        <v>39.743333333333339</v>
      </c>
      <c r="J1548" t="s">
        <v>8316</v>
      </c>
      <c r="K1548" t="s">
        <v>8345</v>
      </c>
    </row>
    <row r="1549" spans="1:11" hidden="1" x14ac:dyDescent="0.2">
      <c r="A1549">
        <v>1781</v>
      </c>
      <c r="B1549">
        <v>0</v>
      </c>
      <c r="C1549">
        <v>5500</v>
      </c>
      <c r="D1549" s="17">
        <v>31</v>
      </c>
      <c r="E1549">
        <v>24</v>
      </c>
      <c r="F1549" s="5">
        <v>59.041666666666664</v>
      </c>
      <c r="G1549" s="9">
        <v>8</v>
      </c>
      <c r="H1549">
        <v>1</v>
      </c>
      <c r="I1549" s="6">
        <v>25.763636363636365</v>
      </c>
      <c r="J1549" t="s">
        <v>8316</v>
      </c>
      <c r="K1549" t="s">
        <v>8345</v>
      </c>
    </row>
    <row r="1550" spans="1:11" hidden="1" x14ac:dyDescent="0.2">
      <c r="A1550">
        <v>1782</v>
      </c>
      <c r="B1550">
        <v>0</v>
      </c>
      <c r="C1550">
        <v>35000</v>
      </c>
      <c r="D1550" s="17">
        <v>33</v>
      </c>
      <c r="E1550">
        <v>76</v>
      </c>
      <c r="F1550" s="5">
        <v>71.34210526315789</v>
      </c>
      <c r="G1550" s="9">
        <v>1</v>
      </c>
      <c r="H1550">
        <v>2</v>
      </c>
      <c r="I1550" s="6">
        <v>15.491428571428573</v>
      </c>
      <c r="J1550" t="s">
        <v>8316</v>
      </c>
      <c r="K1550" t="s">
        <v>8345</v>
      </c>
    </row>
    <row r="1551" spans="1:11" hidden="1" x14ac:dyDescent="0.2">
      <c r="A1551">
        <v>1783</v>
      </c>
      <c r="B1551">
        <v>0</v>
      </c>
      <c r="C1551">
        <v>40000</v>
      </c>
      <c r="D1551" s="17">
        <v>30</v>
      </c>
      <c r="E1551">
        <v>185</v>
      </c>
      <c r="F1551" s="5">
        <v>51.227027027027027</v>
      </c>
      <c r="G1551" s="9">
        <v>4</v>
      </c>
      <c r="H1551">
        <v>2</v>
      </c>
      <c r="I1551" s="6">
        <v>23.692499999999999</v>
      </c>
      <c r="J1551" t="s">
        <v>8316</v>
      </c>
      <c r="K1551" t="s">
        <v>8345</v>
      </c>
    </row>
    <row r="1552" spans="1:11" hidden="1" x14ac:dyDescent="0.2">
      <c r="A1552">
        <v>1784</v>
      </c>
      <c r="B1552">
        <v>0</v>
      </c>
      <c r="C1552">
        <v>5000</v>
      </c>
      <c r="D1552" s="17">
        <v>31.486805555555552</v>
      </c>
      <c r="E1552">
        <v>33</v>
      </c>
      <c r="F1552" s="5">
        <v>60.242424242424242</v>
      </c>
      <c r="G1552" s="9">
        <v>12</v>
      </c>
      <c r="H1552">
        <v>2</v>
      </c>
      <c r="I1552" s="6">
        <v>39.76</v>
      </c>
      <c r="J1552" t="s">
        <v>8316</v>
      </c>
      <c r="K1552" t="s">
        <v>8345</v>
      </c>
    </row>
    <row r="1553" spans="1:11" hidden="1" x14ac:dyDescent="0.2">
      <c r="A1553">
        <v>1785</v>
      </c>
      <c r="B1553">
        <v>0</v>
      </c>
      <c r="C1553">
        <v>24000</v>
      </c>
      <c r="D1553" s="17">
        <v>30.865104166666669</v>
      </c>
      <c r="E1553">
        <v>108</v>
      </c>
      <c r="F1553" s="5">
        <v>44.935185185185183</v>
      </c>
      <c r="G1553" s="9">
        <v>9</v>
      </c>
      <c r="H1553">
        <v>7</v>
      </c>
      <c r="I1553" s="6">
        <v>20.220833333333331</v>
      </c>
      <c r="J1553" t="s">
        <v>8316</v>
      </c>
      <c r="K1553" t="s">
        <v>8345</v>
      </c>
    </row>
    <row r="1554" spans="1:11" hidden="1" x14ac:dyDescent="0.2">
      <c r="A1554">
        <v>1786</v>
      </c>
      <c r="B1554">
        <v>0</v>
      </c>
      <c r="C1554">
        <v>1900</v>
      </c>
      <c r="D1554" s="17">
        <v>30</v>
      </c>
      <c r="E1554">
        <v>29</v>
      </c>
      <c r="F1554" s="5">
        <v>31.206896551724139</v>
      </c>
      <c r="G1554" s="9">
        <v>11</v>
      </c>
      <c r="H1554">
        <v>6</v>
      </c>
      <c r="I1554" s="6">
        <v>47.631578947368418</v>
      </c>
      <c r="J1554" t="s">
        <v>8316</v>
      </c>
      <c r="K1554" t="s">
        <v>8345</v>
      </c>
    </row>
    <row r="1555" spans="1:11" hidden="1" x14ac:dyDescent="0.2">
      <c r="A1555">
        <v>1787</v>
      </c>
      <c r="B1555">
        <v>0</v>
      </c>
      <c r="C1555">
        <v>10000</v>
      </c>
      <c r="D1555" s="17">
        <v>29.958333333333332</v>
      </c>
      <c r="E1555">
        <v>24</v>
      </c>
      <c r="F1555" s="5">
        <v>63.875</v>
      </c>
      <c r="G1555" s="9">
        <v>3</v>
      </c>
      <c r="H1555">
        <v>4</v>
      </c>
      <c r="I1555" s="6">
        <v>15.329999999999998</v>
      </c>
      <c r="J1555" t="s">
        <v>8316</v>
      </c>
      <c r="K1555" t="s">
        <v>8345</v>
      </c>
    </row>
    <row r="1556" spans="1:11" hidden="1" x14ac:dyDescent="0.2">
      <c r="A1556">
        <v>1788</v>
      </c>
      <c r="B1556">
        <v>0</v>
      </c>
      <c r="C1556">
        <v>5500</v>
      </c>
      <c r="D1556" s="17">
        <v>30</v>
      </c>
      <c r="E1556">
        <v>4</v>
      </c>
      <c r="F1556" s="5">
        <v>19</v>
      </c>
      <c r="G1556" s="9">
        <v>10</v>
      </c>
      <c r="H1556">
        <v>3</v>
      </c>
      <c r="I1556" s="6">
        <v>1.3818181818181818</v>
      </c>
      <c r="J1556" t="s">
        <v>8316</v>
      </c>
      <c r="K1556" t="s">
        <v>8345</v>
      </c>
    </row>
    <row r="1557" spans="1:11" hidden="1" x14ac:dyDescent="0.2">
      <c r="A1557">
        <v>1789</v>
      </c>
      <c r="B1557">
        <v>0</v>
      </c>
      <c r="C1557">
        <v>8000</v>
      </c>
      <c r="D1557" s="17">
        <v>60</v>
      </c>
      <c r="E1557">
        <v>4</v>
      </c>
      <c r="F1557" s="5">
        <v>10</v>
      </c>
      <c r="G1557" s="9">
        <v>11</v>
      </c>
      <c r="H1557">
        <v>3</v>
      </c>
      <c r="I1557" s="6">
        <v>0.5</v>
      </c>
      <c r="J1557" t="s">
        <v>8316</v>
      </c>
      <c r="K1557" t="s">
        <v>8345</v>
      </c>
    </row>
    <row r="1558" spans="1:11" hidden="1" x14ac:dyDescent="0.2">
      <c r="A1558">
        <v>1790</v>
      </c>
      <c r="B1558">
        <v>0</v>
      </c>
      <c r="C1558">
        <v>33000</v>
      </c>
      <c r="D1558" s="17">
        <v>30</v>
      </c>
      <c r="E1558">
        <v>15</v>
      </c>
      <c r="F1558" s="5">
        <v>109.06666666666666</v>
      </c>
      <c r="G1558" s="9">
        <v>1</v>
      </c>
      <c r="H1558">
        <v>2</v>
      </c>
      <c r="I1558" s="6">
        <v>4.957575757575758</v>
      </c>
      <c r="J1558" t="s">
        <v>8316</v>
      </c>
      <c r="K1558" t="s">
        <v>8345</v>
      </c>
    </row>
    <row r="1559" spans="1:11" hidden="1" x14ac:dyDescent="0.2">
      <c r="A1559">
        <v>1791</v>
      </c>
      <c r="B1559">
        <v>0</v>
      </c>
      <c r="C1559">
        <v>3000</v>
      </c>
      <c r="D1559" s="17">
        <v>60</v>
      </c>
      <c r="E1559">
        <v>4</v>
      </c>
      <c r="F1559" s="5">
        <v>26.75</v>
      </c>
      <c r="G1559" s="9">
        <v>11</v>
      </c>
      <c r="H1559">
        <v>7</v>
      </c>
      <c r="I1559" s="6">
        <v>3.5666666666666664</v>
      </c>
      <c r="J1559" t="s">
        <v>8316</v>
      </c>
      <c r="K1559" t="s">
        <v>8345</v>
      </c>
    </row>
    <row r="1560" spans="1:11" hidden="1" x14ac:dyDescent="0.2">
      <c r="A1560">
        <v>1792</v>
      </c>
      <c r="B1560">
        <v>0</v>
      </c>
      <c r="C1560">
        <v>25000</v>
      </c>
      <c r="D1560" s="17">
        <v>37.259930555555556</v>
      </c>
      <c r="E1560">
        <v>139</v>
      </c>
      <c r="F1560" s="5">
        <v>109.93525179856115</v>
      </c>
      <c r="G1560" s="9">
        <v>7</v>
      </c>
      <c r="H1560">
        <v>5</v>
      </c>
      <c r="I1560" s="6">
        <v>61.124000000000002</v>
      </c>
      <c r="J1560" t="s">
        <v>8316</v>
      </c>
      <c r="K1560" t="s">
        <v>8345</v>
      </c>
    </row>
    <row r="1561" spans="1:11" hidden="1" x14ac:dyDescent="0.2">
      <c r="A1561">
        <v>1793</v>
      </c>
      <c r="B1561">
        <v>0</v>
      </c>
      <c r="C1561">
        <v>3000</v>
      </c>
      <c r="D1561" s="17">
        <v>30.041666666666668</v>
      </c>
      <c r="E1561">
        <v>2</v>
      </c>
      <c r="F1561" s="5">
        <v>20</v>
      </c>
      <c r="G1561" s="9">
        <v>10</v>
      </c>
      <c r="H1561">
        <v>2</v>
      </c>
      <c r="I1561" s="6">
        <v>1.3333333333333335</v>
      </c>
      <c r="J1561" t="s">
        <v>8316</v>
      </c>
      <c r="K1561" t="s">
        <v>8345</v>
      </c>
    </row>
    <row r="1562" spans="1:11" hidden="1" x14ac:dyDescent="0.2">
      <c r="A1562">
        <v>1794</v>
      </c>
      <c r="B1562">
        <v>0</v>
      </c>
      <c r="C1562">
        <v>9000</v>
      </c>
      <c r="D1562" s="17">
        <v>35</v>
      </c>
      <c r="E1562">
        <v>18</v>
      </c>
      <c r="F1562" s="5">
        <v>55.388888888888886</v>
      </c>
      <c r="G1562" s="9">
        <v>1</v>
      </c>
      <c r="H1562">
        <v>3</v>
      </c>
      <c r="I1562" s="6">
        <v>11.077777777777778</v>
      </c>
      <c r="J1562" t="s">
        <v>8316</v>
      </c>
      <c r="K1562" t="s">
        <v>8345</v>
      </c>
    </row>
    <row r="1563" spans="1:11" hidden="1" x14ac:dyDescent="0.2">
      <c r="A1563">
        <v>1795</v>
      </c>
      <c r="B1563">
        <v>0</v>
      </c>
      <c r="C1563">
        <v>28000</v>
      </c>
      <c r="D1563" s="17">
        <v>29.377997685185182</v>
      </c>
      <c r="E1563">
        <v>81</v>
      </c>
      <c r="F1563" s="5">
        <v>133.90123456790124</v>
      </c>
      <c r="G1563" s="9">
        <v>9</v>
      </c>
      <c r="H1563">
        <v>3</v>
      </c>
      <c r="I1563" s="6">
        <v>38.735714285714288</v>
      </c>
      <c r="J1563" t="s">
        <v>8316</v>
      </c>
      <c r="K1563" t="s">
        <v>8345</v>
      </c>
    </row>
    <row r="1564" spans="1:11" hidden="1" x14ac:dyDescent="0.2">
      <c r="A1564">
        <v>1796</v>
      </c>
      <c r="B1564">
        <v>0</v>
      </c>
      <c r="C1564">
        <v>19000</v>
      </c>
      <c r="D1564" s="17">
        <v>60</v>
      </c>
      <c r="E1564">
        <v>86</v>
      </c>
      <c r="F1564" s="5">
        <v>48.720930232558139</v>
      </c>
      <c r="G1564" s="9">
        <v>5</v>
      </c>
      <c r="H1564">
        <v>3</v>
      </c>
      <c r="I1564" s="6">
        <v>22.05263157894737</v>
      </c>
      <c r="J1564" t="s">
        <v>8316</v>
      </c>
      <c r="K1564" t="s">
        <v>8345</v>
      </c>
    </row>
    <row r="1565" spans="1:11" hidden="1" x14ac:dyDescent="0.2">
      <c r="A1565">
        <v>1797</v>
      </c>
      <c r="B1565">
        <v>0</v>
      </c>
      <c r="C1565">
        <v>10000</v>
      </c>
      <c r="D1565" s="17">
        <v>30</v>
      </c>
      <c r="E1565">
        <v>140</v>
      </c>
      <c r="F1565" s="5">
        <v>48.25</v>
      </c>
      <c r="G1565" s="9">
        <v>11</v>
      </c>
      <c r="H1565">
        <v>2</v>
      </c>
      <c r="I1565" s="6">
        <v>67.55</v>
      </c>
      <c r="J1565" t="s">
        <v>8316</v>
      </c>
      <c r="K1565" t="s">
        <v>8345</v>
      </c>
    </row>
    <row r="1566" spans="1:11" hidden="1" x14ac:dyDescent="0.2">
      <c r="A1566">
        <v>1798</v>
      </c>
      <c r="B1566">
        <v>0</v>
      </c>
      <c r="C1566">
        <v>16000</v>
      </c>
      <c r="D1566" s="17">
        <v>60</v>
      </c>
      <c r="E1566">
        <v>37</v>
      </c>
      <c r="F1566" s="5">
        <v>58.972972972972975</v>
      </c>
      <c r="G1566" s="9">
        <v>12</v>
      </c>
      <c r="H1566">
        <v>6</v>
      </c>
      <c r="I1566" s="6">
        <v>13.637499999999999</v>
      </c>
      <c r="J1566" t="s">
        <v>8316</v>
      </c>
      <c r="K1566" t="s">
        <v>8345</v>
      </c>
    </row>
    <row r="1567" spans="1:11" hidden="1" x14ac:dyDescent="0.2">
      <c r="A1567">
        <v>1799</v>
      </c>
      <c r="B1567">
        <v>0</v>
      </c>
      <c r="C1567">
        <v>4000</v>
      </c>
      <c r="D1567" s="17">
        <v>20.041666666666668</v>
      </c>
      <c r="E1567">
        <v>6</v>
      </c>
      <c r="F1567" s="5">
        <v>11.638333333333334</v>
      </c>
      <c r="G1567" s="9">
        <v>10</v>
      </c>
      <c r="H1567">
        <v>3</v>
      </c>
      <c r="I1567" s="6">
        <v>1.7457500000000001</v>
      </c>
      <c r="J1567" t="s">
        <v>8316</v>
      </c>
      <c r="K1567" t="s">
        <v>8345</v>
      </c>
    </row>
    <row r="1568" spans="1:11" hidden="1" x14ac:dyDescent="0.2">
      <c r="A1568">
        <v>1800</v>
      </c>
      <c r="B1568">
        <v>0</v>
      </c>
      <c r="C1568">
        <v>46260</v>
      </c>
      <c r="D1568" s="17">
        <v>30</v>
      </c>
      <c r="E1568">
        <v>113</v>
      </c>
      <c r="F1568" s="5">
        <v>83.716814159292042</v>
      </c>
      <c r="G1568" s="9">
        <v>9</v>
      </c>
      <c r="H1568">
        <v>6</v>
      </c>
      <c r="I1568" s="6">
        <v>20.44963251188932</v>
      </c>
      <c r="J1568" t="s">
        <v>8316</v>
      </c>
      <c r="K1568" t="s">
        <v>8345</v>
      </c>
    </row>
    <row r="1569" spans="1:11" hidden="1" x14ac:dyDescent="0.2">
      <c r="A1569">
        <v>1801</v>
      </c>
      <c r="B1569">
        <v>0</v>
      </c>
      <c r="C1569">
        <v>17000</v>
      </c>
      <c r="D1569" s="17">
        <v>31.846435185185186</v>
      </c>
      <c r="E1569">
        <v>37</v>
      </c>
      <c r="F1569" s="5">
        <v>63.648648648648646</v>
      </c>
      <c r="G1569" s="9">
        <v>11</v>
      </c>
      <c r="H1569">
        <v>5</v>
      </c>
      <c r="I1569" s="6">
        <v>13.852941176470587</v>
      </c>
      <c r="J1569" t="s">
        <v>8316</v>
      </c>
      <c r="K1569" t="s">
        <v>8345</v>
      </c>
    </row>
    <row r="1570" spans="1:11" hidden="1" x14ac:dyDescent="0.2">
      <c r="A1570">
        <v>1802</v>
      </c>
      <c r="B1570">
        <v>0</v>
      </c>
      <c r="C1570">
        <v>3500</v>
      </c>
      <c r="D1570" s="17">
        <v>23.443402777777777</v>
      </c>
      <c r="E1570">
        <v>18</v>
      </c>
      <c r="F1570" s="5">
        <v>94.277777777777771</v>
      </c>
      <c r="G1570" s="9">
        <v>6</v>
      </c>
      <c r="H1570">
        <v>4</v>
      </c>
      <c r="I1570" s="6">
        <v>48.485714285714288</v>
      </c>
      <c r="J1570" t="s">
        <v>8316</v>
      </c>
      <c r="K1570" t="s">
        <v>8345</v>
      </c>
    </row>
    <row r="1571" spans="1:11" hidden="1" x14ac:dyDescent="0.2">
      <c r="A1571">
        <v>1803</v>
      </c>
      <c r="B1571">
        <v>0</v>
      </c>
      <c r="C1571">
        <v>17500</v>
      </c>
      <c r="D1571" s="17">
        <v>31</v>
      </c>
      <c r="E1571">
        <v>75</v>
      </c>
      <c r="F1571" s="5">
        <v>71.86666666666666</v>
      </c>
      <c r="G1571" s="9">
        <v>1</v>
      </c>
      <c r="H1571">
        <v>2</v>
      </c>
      <c r="I1571" s="6">
        <v>30.8</v>
      </c>
      <c r="J1571" t="s">
        <v>8316</v>
      </c>
      <c r="K1571" t="s">
        <v>8345</v>
      </c>
    </row>
    <row r="1572" spans="1:11" hidden="1" x14ac:dyDescent="0.2">
      <c r="A1572">
        <v>1804</v>
      </c>
      <c r="B1572">
        <v>0</v>
      </c>
      <c r="C1572">
        <v>15500</v>
      </c>
      <c r="D1572" s="17">
        <v>40.041666666666664</v>
      </c>
      <c r="E1572">
        <v>52</v>
      </c>
      <c r="F1572" s="5">
        <v>104.84615384615384</v>
      </c>
      <c r="G1572" s="9">
        <v>10</v>
      </c>
      <c r="H1572">
        <v>1</v>
      </c>
      <c r="I1572" s="6">
        <v>35.174193548387095</v>
      </c>
      <c r="J1572" t="s">
        <v>8316</v>
      </c>
      <c r="K1572" t="s">
        <v>8345</v>
      </c>
    </row>
    <row r="1573" spans="1:11" hidden="1" x14ac:dyDescent="0.2">
      <c r="A1573">
        <v>1805</v>
      </c>
      <c r="B1573">
        <v>0</v>
      </c>
      <c r="C1573">
        <v>22500</v>
      </c>
      <c r="D1573" s="17">
        <v>31.946087962962963</v>
      </c>
      <c r="E1573">
        <v>122</v>
      </c>
      <c r="F1573" s="5">
        <v>67.139344262295083</v>
      </c>
      <c r="G1573" s="9">
        <v>8</v>
      </c>
      <c r="H1573">
        <v>1</v>
      </c>
      <c r="I1573" s="6">
        <v>36.404444444444444</v>
      </c>
      <c r="J1573" t="s">
        <v>8316</v>
      </c>
      <c r="K1573" t="s">
        <v>8345</v>
      </c>
    </row>
    <row r="1574" spans="1:11" hidden="1" x14ac:dyDescent="0.2">
      <c r="A1574">
        <v>1806</v>
      </c>
      <c r="B1574">
        <v>0</v>
      </c>
      <c r="C1574">
        <v>20000</v>
      </c>
      <c r="D1574" s="17">
        <v>35</v>
      </c>
      <c r="E1574">
        <v>8</v>
      </c>
      <c r="F1574" s="5">
        <v>73.875</v>
      </c>
      <c r="G1574" s="9">
        <v>8</v>
      </c>
      <c r="H1574">
        <v>2</v>
      </c>
      <c r="I1574" s="6">
        <v>2.9550000000000001</v>
      </c>
      <c r="J1574" t="s">
        <v>8316</v>
      </c>
      <c r="K1574" t="s">
        <v>8345</v>
      </c>
    </row>
    <row r="1575" spans="1:11" hidden="1" x14ac:dyDescent="0.2">
      <c r="A1575">
        <v>1807</v>
      </c>
      <c r="B1575">
        <v>0</v>
      </c>
      <c r="C1575">
        <v>5000</v>
      </c>
      <c r="D1575" s="17">
        <v>30</v>
      </c>
      <c r="E1575">
        <v>8</v>
      </c>
      <c r="F1575" s="5">
        <v>69.125</v>
      </c>
      <c r="G1575" s="9">
        <v>8</v>
      </c>
      <c r="H1575">
        <v>4</v>
      </c>
      <c r="I1575" s="6">
        <v>11.06</v>
      </c>
      <c r="J1575" t="s">
        <v>8316</v>
      </c>
      <c r="K1575" t="s">
        <v>8345</v>
      </c>
    </row>
    <row r="1576" spans="1:11" hidden="1" x14ac:dyDescent="0.2">
      <c r="A1576">
        <v>1808</v>
      </c>
      <c r="B1576">
        <v>0</v>
      </c>
      <c r="C1576">
        <v>28000</v>
      </c>
      <c r="D1576" s="17">
        <v>35</v>
      </c>
      <c r="E1576">
        <v>96</v>
      </c>
      <c r="F1576" s="5">
        <v>120.77083333333333</v>
      </c>
      <c r="G1576" s="9">
        <v>1</v>
      </c>
      <c r="H1576">
        <v>6</v>
      </c>
      <c r="I1576" s="6">
        <v>41.407142857142858</v>
      </c>
      <c r="J1576" t="s">
        <v>8316</v>
      </c>
      <c r="K1576" t="s">
        <v>8345</v>
      </c>
    </row>
    <row r="1577" spans="1:11" hidden="1" x14ac:dyDescent="0.2">
      <c r="A1577">
        <v>1809</v>
      </c>
      <c r="B1577">
        <v>0</v>
      </c>
      <c r="C1577">
        <v>3500</v>
      </c>
      <c r="D1577" s="17">
        <v>35</v>
      </c>
      <c r="E1577">
        <v>9</v>
      </c>
      <c r="F1577" s="5">
        <v>42.222222222222221</v>
      </c>
      <c r="G1577" s="9">
        <v>1</v>
      </c>
      <c r="H1577">
        <v>7</v>
      </c>
      <c r="I1577" s="6">
        <v>10.857142857142858</v>
      </c>
      <c r="J1577" t="s">
        <v>8316</v>
      </c>
      <c r="K1577" t="s">
        <v>8345</v>
      </c>
    </row>
    <row r="1578" spans="1:11" hidden="1" x14ac:dyDescent="0.2">
      <c r="A1578">
        <v>1810</v>
      </c>
      <c r="B1578">
        <v>0</v>
      </c>
      <c r="C1578">
        <v>450</v>
      </c>
      <c r="D1578" s="17">
        <v>12</v>
      </c>
      <c r="E1578">
        <v>2</v>
      </c>
      <c r="F1578" s="5">
        <v>7.5</v>
      </c>
      <c r="G1578" s="9">
        <v>8</v>
      </c>
      <c r="H1578">
        <v>6</v>
      </c>
      <c r="I1578" s="6">
        <v>3.3333333333333335</v>
      </c>
      <c r="J1578" t="s">
        <v>8316</v>
      </c>
      <c r="K1578" t="s">
        <v>8345</v>
      </c>
    </row>
    <row r="1579" spans="1:11" hidden="1" x14ac:dyDescent="0.2">
      <c r="A1579">
        <v>1811</v>
      </c>
      <c r="B1579">
        <v>0</v>
      </c>
      <c r="C1579">
        <v>54000</v>
      </c>
      <c r="D1579" s="17">
        <v>59.73298611111111</v>
      </c>
      <c r="E1579">
        <v>26</v>
      </c>
      <c r="F1579" s="5">
        <v>1.5384615384615385</v>
      </c>
      <c r="G1579" s="9">
        <v>8</v>
      </c>
      <c r="H1579">
        <v>1</v>
      </c>
      <c r="I1579" s="6">
        <v>7.407407407407407E-2</v>
      </c>
      <c r="J1579" t="s">
        <v>8316</v>
      </c>
      <c r="K1579" t="s">
        <v>8345</v>
      </c>
    </row>
    <row r="1580" spans="1:11" hidden="1" x14ac:dyDescent="0.2">
      <c r="A1580">
        <v>1812</v>
      </c>
      <c r="B1580">
        <v>0</v>
      </c>
      <c r="C1580">
        <v>6500</v>
      </c>
      <c r="D1580" s="17">
        <v>30</v>
      </c>
      <c r="E1580">
        <v>23</v>
      </c>
      <c r="F1580" s="5">
        <v>37.608695652173914</v>
      </c>
      <c r="G1580" s="9">
        <v>6</v>
      </c>
      <c r="H1580">
        <v>4</v>
      </c>
      <c r="I1580" s="6">
        <v>13.307692307692307</v>
      </c>
      <c r="J1580" t="s">
        <v>8316</v>
      </c>
      <c r="K1580" t="s">
        <v>8345</v>
      </c>
    </row>
    <row r="1581" spans="1:11" hidden="1" x14ac:dyDescent="0.2">
      <c r="A1581">
        <v>1813</v>
      </c>
      <c r="B1581">
        <v>0</v>
      </c>
      <c r="C1581">
        <v>8750</v>
      </c>
      <c r="D1581" s="17">
        <v>30</v>
      </c>
      <c r="E1581">
        <v>0</v>
      </c>
      <c r="F1581" s="5">
        <v>0</v>
      </c>
      <c r="G1581" s="9">
        <v>7</v>
      </c>
      <c r="H1581">
        <v>3</v>
      </c>
      <c r="I1581" s="6">
        <v>0</v>
      </c>
      <c r="J1581" t="s">
        <v>8316</v>
      </c>
      <c r="K1581" t="s">
        <v>8345</v>
      </c>
    </row>
    <row r="1582" spans="1:11" hidden="1" x14ac:dyDescent="0.2">
      <c r="A1582">
        <v>1814</v>
      </c>
      <c r="B1582">
        <v>0</v>
      </c>
      <c r="C1582">
        <v>12000</v>
      </c>
      <c r="D1582" s="17">
        <v>30</v>
      </c>
      <c r="E1582">
        <v>140</v>
      </c>
      <c r="F1582" s="5">
        <v>42.157142857142858</v>
      </c>
      <c r="G1582" s="9">
        <v>1</v>
      </c>
      <c r="H1582">
        <v>3</v>
      </c>
      <c r="I1582" s="6">
        <v>49.183333333333337</v>
      </c>
      <c r="J1582" t="s">
        <v>8316</v>
      </c>
      <c r="K1582" t="s">
        <v>8345</v>
      </c>
    </row>
    <row r="1583" spans="1:11" hidden="1" x14ac:dyDescent="0.2">
      <c r="A1583">
        <v>1815</v>
      </c>
      <c r="B1583">
        <v>0</v>
      </c>
      <c r="C1583">
        <v>3000</v>
      </c>
      <c r="D1583" s="17">
        <v>14</v>
      </c>
      <c r="E1583">
        <v>0</v>
      </c>
      <c r="F1583" s="5">
        <v>0</v>
      </c>
      <c r="G1583" s="9">
        <v>6</v>
      </c>
      <c r="H1583">
        <v>3</v>
      </c>
      <c r="I1583" s="6">
        <v>0</v>
      </c>
      <c r="J1583" t="s">
        <v>8316</v>
      </c>
      <c r="K1583" t="s">
        <v>8345</v>
      </c>
    </row>
    <row r="1584" spans="1:11" hidden="1" x14ac:dyDescent="0.2">
      <c r="A1584">
        <v>1816</v>
      </c>
      <c r="B1584">
        <v>0</v>
      </c>
      <c r="C1584">
        <v>25000</v>
      </c>
      <c r="D1584" s="17">
        <v>27.915474537037039</v>
      </c>
      <c r="E1584">
        <v>6</v>
      </c>
      <c r="F1584" s="5">
        <v>84.833333333333329</v>
      </c>
      <c r="G1584" s="9">
        <v>6</v>
      </c>
      <c r="H1584">
        <v>1</v>
      </c>
      <c r="I1584" s="6">
        <v>2.036</v>
      </c>
      <c r="J1584" t="s">
        <v>8316</v>
      </c>
      <c r="K1584" t="s">
        <v>8345</v>
      </c>
    </row>
    <row r="1585" spans="1:11" hidden="1" x14ac:dyDescent="0.2">
      <c r="A1585">
        <v>1817</v>
      </c>
      <c r="B1585">
        <v>0</v>
      </c>
      <c r="C1585">
        <v>18000</v>
      </c>
      <c r="D1585" s="17">
        <v>59.628854166666663</v>
      </c>
      <c r="E1585">
        <v>100</v>
      </c>
      <c r="F1585" s="5">
        <v>94.19</v>
      </c>
      <c r="G1585" s="9">
        <v>12</v>
      </c>
      <c r="H1585">
        <v>4</v>
      </c>
      <c r="I1585" s="6">
        <v>52.327777777777776</v>
      </c>
      <c r="J1585" t="s">
        <v>8316</v>
      </c>
      <c r="K1585" t="s">
        <v>8345</v>
      </c>
    </row>
    <row r="1586" spans="1:11" hidden="1" x14ac:dyDescent="0.2">
      <c r="A1586">
        <v>1818</v>
      </c>
      <c r="B1586">
        <v>0</v>
      </c>
      <c r="C1586">
        <v>15000</v>
      </c>
      <c r="D1586" s="17">
        <v>29.958333333333332</v>
      </c>
      <c r="E1586">
        <v>0</v>
      </c>
      <c r="F1586" s="5">
        <v>0</v>
      </c>
      <c r="G1586" s="9">
        <v>3</v>
      </c>
      <c r="H1586">
        <v>2</v>
      </c>
      <c r="I1586" s="6">
        <v>0</v>
      </c>
      <c r="J1586" t="s">
        <v>8316</v>
      </c>
      <c r="K1586" t="s">
        <v>8345</v>
      </c>
    </row>
    <row r="1587" spans="1:11" hidden="1" x14ac:dyDescent="0.2">
      <c r="A1587">
        <v>1819</v>
      </c>
      <c r="B1587">
        <v>0</v>
      </c>
      <c r="C1587">
        <v>1200</v>
      </c>
      <c r="D1587" s="17">
        <v>30</v>
      </c>
      <c r="E1587">
        <v>4</v>
      </c>
      <c r="F1587" s="5">
        <v>6.25</v>
      </c>
      <c r="G1587" s="9">
        <v>6</v>
      </c>
      <c r="H1587">
        <v>1</v>
      </c>
      <c r="I1587" s="6">
        <v>2.083333333333333</v>
      </c>
      <c r="J1587" t="s">
        <v>8316</v>
      </c>
      <c r="K1587" t="s">
        <v>8345</v>
      </c>
    </row>
    <row r="1588" spans="1:11" hidden="1" x14ac:dyDescent="0.2">
      <c r="A1588">
        <v>1820</v>
      </c>
      <c r="B1588">
        <v>0</v>
      </c>
      <c r="C1588">
        <v>26000</v>
      </c>
      <c r="D1588" s="17">
        <v>29.958333333333332</v>
      </c>
      <c r="E1588">
        <v>8</v>
      </c>
      <c r="F1588" s="5">
        <v>213.375</v>
      </c>
      <c r="G1588" s="9">
        <v>3</v>
      </c>
      <c r="H1588">
        <v>7</v>
      </c>
      <c r="I1588" s="6">
        <v>6.565384615384616</v>
      </c>
      <c r="J1588" t="s">
        <v>8316</v>
      </c>
      <c r="K1588" t="s">
        <v>8345</v>
      </c>
    </row>
    <row r="1589" spans="1:11" x14ac:dyDescent="0.2">
      <c r="A1589">
        <v>1821</v>
      </c>
      <c r="B1589">
        <v>1</v>
      </c>
      <c r="C1589">
        <v>2500</v>
      </c>
      <c r="D1589" s="17">
        <v>45</v>
      </c>
      <c r="E1589">
        <v>57</v>
      </c>
      <c r="F1589" s="5">
        <v>59.162280701754383</v>
      </c>
      <c r="G1589" s="9">
        <v>1</v>
      </c>
      <c r="H1589">
        <v>2</v>
      </c>
      <c r="I1589" s="6">
        <v>134.88999999999999</v>
      </c>
      <c r="J1589" t="s">
        <v>8315</v>
      </c>
      <c r="K1589" t="s">
        <v>8351</v>
      </c>
    </row>
    <row r="1590" spans="1:11" x14ac:dyDescent="0.2">
      <c r="A1590">
        <v>1822</v>
      </c>
      <c r="B1590">
        <v>1</v>
      </c>
      <c r="C1590">
        <v>300</v>
      </c>
      <c r="D1590" s="17">
        <v>35.995347222222229</v>
      </c>
      <c r="E1590">
        <v>11</v>
      </c>
      <c r="F1590" s="5">
        <v>27.272727272727273</v>
      </c>
      <c r="G1590" s="9">
        <v>12</v>
      </c>
      <c r="H1590">
        <v>4</v>
      </c>
      <c r="I1590" s="6">
        <v>100</v>
      </c>
      <c r="J1590" t="s">
        <v>8315</v>
      </c>
      <c r="K1590" t="s">
        <v>8351</v>
      </c>
    </row>
    <row r="1591" spans="1:11" x14ac:dyDescent="0.2">
      <c r="A1591">
        <v>1823</v>
      </c>
      <c r="B1591">
        <v>1</v>
      </c>
      <c r="C1591">
        <v>700</v>
      </c>
      <c r="D1591" s="17">
        <v>30</v>
      </c>
      <c r="E1591">
        <v>33</v>
      </c>
      <c r="F1591" s="5">
        <v>24.575757575757574</v>
      </c>
      <c r="G1591" s="9">
        <v>9</v>
      </c>
      <c r="H1591">
        <v>1</v>
      </c>
      <c r="I1591" s="6">
        <v>115.85714285714286</v>
      </c>
      <c r="J1591" t="s">
        <v>8315</v>
      </c>
      <c r="K1591" t="s">
        <v>8351</v>
      </c>
    </row>
    <row r="1592" spans="1:11" x14ac:dyDescent="0.2">
      <c r="A1592">
        <v>1824</v>
      </c>
      <c r="B1592">
        <v>1</v>
      </c>
      <c r="C1592">
        <v>3000</v>
      </c>
      <c r="D1592" s="17">
        <v>20.172604166666666</v>
      </c>
      <c r="E1592">
        <v>40</v>
      </c>
      <c r="F1592" s="5">
        <v>75.05</v>
      </c>
      <c r="G1592" s="9">
        <v>12</v>
      </c>
      <c r="H1592">
        <v>3</v>
      </c>
      <c r="I1592" s="6">
        <v>100.06666666666666</v>
      </c>
      <c r="J1592" t="s">
        <v>8315</v>
      </c>
      <c r="K1592" t="s">
        <v>8351</v>
      </c>
    </row>
    <row r="1593" spans="1:11" x14ac:dyDescent="0.2">
      <c r="A1593">
        <v>1825</v>
      </c>
      <c r="B1593">
        <v>1</v>
      </c>
      <c r="C1593">
        <v>2000</v>
      </c>
      <c r="D1593" s="17">
        <v>23</v>
      </c>
      <c r="E1593">
        <v>50</v>
      </c>
      <c r="F1593" s="5">
        <v>42.02</v>
      </c>
      <c r="G1593" s="9">
        <v>6</v>
      </c>
      <c r="H1593">
        <v>2</v>
      </c>
      <c r="I1593" s="6">
        <v>105.05</v>
      </c>
      <c r="J1593" t="s">
        <v>8315</v>
      </c>
      <c r="K1593" t="s">
        <v>8351</v>
      </c>
    </row>
    <row r="1594" spans="1:11" x14ac:dyDescent="0.2">
      <c r="A1594">
        <v>1826</v>
      </c>
      <c r="B1594">
        <v>1</v>
      </c>
      <c r="C1594">
        <v>2000</v>
      </c>
      <c r="D1594" s="17">
        <v>30</v>
      </c>
      <c r="E1594">
        <v>38</v>
      </c>
      <c r="F1594" s="5">
        <v>53.157894736842103</v>
      </c>
      <c r="G1594" s="9">
        <v>1</v>
      </c>
      <c r="H1594">
        <v>6</v>
      </c>
      <c r="I1594" s="6">
        <v>101</v>
      </c>
      <c r="J1594" t="s">
        <v>8315</v>
      </c>
      <c r="K1594" t="s">
        <v>8351</v>
      </c>
    </row>
    <row r="1595" spans="1:11" x14ac:dyDescent="0.2">
      <c r="A1595">
        <v>1827</v>
      </c>
      <c r="B1595">
        <v>1</v>
      </c>
      <c r="C1595">
        <v>8000</v>
      </c>
      <c r="D1595" s="17">
        <v>50</v>
      </c>
      <c r="E1595">
        <v>96</v>
      </c>
      <c r="F1595" s="5">
        <v>83.885416666666671</v>
      </c>
      <c r="G1595" s="9">
        <v>1</v>
      </c>
      <c r="H1595">
        <v>2</v>
      </c>
      <c r="I1595" s="6">
        <v>100.66250000000001</v>
      </c>
      <c r="J1595" t="s">
        <v>8315</v>
      </c>
      <c r="K1595" t="s">
        <v>8351</v>
      </c>
    </row>
    <row r="1596" spans="1:11" x14ac:dyDescent="0.2">
      <c r="A1596">
        <v>1828</v>
      </c>
      <c r="B1596">
        <v>1</v>
      </c>
      <c r="C1596">
        <v>20000</v>
      </c>
      <c r="D1596" s="17">
        <v>32.01701388888889</v>
      </c>
      <c r="E1596">
        <v>48</v>
      </c>
      <c r="F1596" s="5">
        <v>417.33333333333331</v>
      </c>
      <c r="G1596" s="9">
        <v>4</v>
      </c>
      <c r="H1596">
        <v>1</v>
      </c>
      <c r="I1596" s="6">
        <v>100.16000000000001</v>
      </c>
      <c r="J1596" t="s">
        <v>8315</v>
      </c>
      <c r="K1596" t="s">
        <v>8351</v>
      </c>
    </row>
    <row r="1597" spans="1:11" x14ac:dyDescent="0.2">
      <c r="A1597">
        <v>1829</v>
      </c>
      <c r="B1597">
        <v>1</v>
      </c>
      <c r="C1597">
        <v>1500</v>
      </c>
      <c r="D1597" s="17">
        <v>48.829039351851854</v>
      </c>
      <c r="E1597">
        <v>33</v>
      </c>
      <c r="F1597" s="5">
        <v>75.765151515151516</v>
      </c>
      <c r="G1597" s="9">
        <v>12</v>
      </c>
      <c r="H1597">
        <v>5</v>
      </c>
      <c r="I1597" s="6">
        <v>166.68333333333334</v>
      </c>
      <c r="J1597" t="s">
        <v>8315</v>
      </c>
      <c r="K1597" t="s">
        <v>8351</v>
      </c>
    </row>
    <row r="1598" spans="1:11" x14ac:dyDescent="0.2">
      <c r="A1598">
        <v>1830</v>
      </c>
      <c r="B1598">
        <v>1</v>
      </c>
      <c r="C1598">
        <v>15000</v>
      </c>
      <c r="D1598" s="17">
        <v>30</v>
      </c>
      <c r="E1598">
        <v>226</v>
      </c>
      <c r="F1598" s="5">
        <v>67.389380530973455</v>
      </c>
      <c r="G1598" s="9">
        <v>1</v>
      </c>
      <c r="H1598">
        <v>6</v>
      </c>
      <c r="I1598" s="6">
        <v>101.53333333333335</v>
      </c>
      <c r="J1598" t="s">
        <v>8315</v>
      </c>
      <c r="K1598" t="s">
        <v>8351</v>
      </c>
    </row>
    <row r="1599" spans="1:11" x14ac:dyDescent="0.2">
      <c r="A1599">
        <v>1831</v>
      </c>
      <c r="B1599">
        <v>1</v>
      </c>
      <c r="C1599">
        <v>1000</v>
      </c>
      <c r="D1599" s="17">
        <v>15</v>
      </c>
      <c r="E1599">
        <v>14</v>
      </c>
      <c r="F1599" s="5">
        <v>73.571428571428569</v>
      </c>
      <c r="G1599" s="9">
        <v>4</v>
      </c>
      <c r="H1599">
        <v>5</v>
      </c>
      <c r="I1599" s="6">
        <v>103</v>
      </c>
      <c r="J1599" t="s">
        <v>8315</v>
      </c>
      <c r="K1599" t="s">
        <v>8351</v>
      </c>
    </row>
    <row r="1600" spans="1:11" x14ac:dyDescent="0.2">
      <c r="A1600">
        <v>1832</v>
      </c>
      <c r="B1600">
        <v>1</v>
      </c>
      <c r="C1600">
        <v>350</v>
      </c>
      <c r="D1600" s="17">
        <v>30</v>
      </c>
      <c r="E1600">
        <v>20</v>
      </c>
      <c r="F1600" s="5">
        <v>25</v>
      </c>
      <c r="G1600" s="9">
        <v>2</v>
      </c>
      <c r="H1600">
        <v>3</v>
      </c>
      <c r="I1600" s="6">
        <v>142.85714285714286</v>
      </c>
      <c r="J1600" t="s">
        <v>8315</v>
      </c>
      <c r="K1600" t="s">
        <v>8351</v>
      </c>
    </row>
    <row r="1601" spans="1:11" x14ac:dyDescent="0.2">
      <c r="A1601">
        <v>1833</v>
      </c>
      <c r="B1601">
        <v>1</v>
      </c>
      <c r="C1601">
        <v>400</v>
      </c>
      <c r="D1601" s="17">
        <v>32.288622685185189</v>
      </c>
      <c r="E1601">
        <v>25</v>
      </c>
      <c r="F1601" s="5">
        <v>42</v>
      </c>
      <c r="G1601" s="9">
        <v>1</v>
      </c>
      <c r="H1601">
        <v>1</v>
      </c>
      <c r="I1601" s="6">
        <v>262.5</v>
      </c>
      <c r="J1601" t="s">
        <v>8315</v>
      </c>
      <c r="K1601" t="s">
        <v>8351</v>
      </c>
    </row>
    <row r="1602" spans="1:11" x14ac:dyDescent="0.2">
      <c r="A1602">
        <v>1834</v>
      </c>
      <c r="B1602">
        <v>1</v>
      </c>
      <c r="C1602">
        <v>10000</v>
      </c>
      <c r="D1602" s="17">
        <v>40</v>
      </c>
      <c r="E1602">
        <v>90</v>
      </c>
      <c r="F1602" s="5">
        <v>131.16666666666666</v>
      </c>
      <c r="G1602" s="9">
        <v>12</v>
      </c>
      <c r="H1602">
        <v>1</v>
      </c>
      <c r="I1602" s="6">
        <v>118.05000000000001</v>
      </c>
      <c r="J1602" t="s">
        <v>8315</v>
      </c>
      <c r="K1602" t="s">
        <v>8351</v>
      </c>
    </row>
    <row r="1603" spans="1:11" x14ac:dyDescent="0.2">
      <c r="A1603">
        <v>1835</v>
      </c>
      <c r="B1603">
        <v>1</v>
      </c>
      <c r="C1603">
        <v>500</v>
      </c>
      <c r="D1603" s="17">
        <v>29.958333333333332</v>
      </c>
      <c r="E1603">
        <v>11</v>
      </c>
      <c r="F1603" s="5">
        <v>47.272727272727273</v>
      </c>
      <c r="G1603" s="9">
        <v>3</v>
      </c>
      <c r="H1603">
        <v>2</v>
      </c>
      <c r="I1603" s="6">
        <v>104</v>
      </c>
      <c r="J1603" t="s">
        <v>8315</v>
      </c>
      <c r="K1603" t="s">
        <v>8351</v>
      </c>
    </row>
    <row r="1604" spans="1:11" x14ac:dyDescent="0.2">
      <c r="A1604">
        <v>1836</v>
      </c>
      <c r="B1604">
        <v>1</v>
      </c>
      <c r="C1604">
        <v>5000</v>
      </c>
      <c r="D1604" s="17">
        <v>17</v>
      </c>
      <c r="E1604">
        <v>55</v>
      </c>
      <c r="F1604" s="5">
        <v>182.12727272727273</v>
      </c>
      <c r="G1604" s="9">
        <v>1</v>
      </c>
      <c r="H1604">
        <v>4</v>
      </c>
      <c r="I1604" s="6">
        <v>200.34</v>
      </c>
      <c r="J1604" t="s">
        <v>8315</v>
      </c>
      <c r="K1604" t="s">
        <v>8351</v>
      </c>
    </row>
    <row r="1605" spans="1:11" x14ac:dyDescent="0.2">
      <c r="A1605">
        <v>1837</v>
      </c>
      <c r="B1605">
        <v>1</v>
      </c>
      <c r="C1605">
        <v>600</v>
      </c>
      <c r="D1605" s="17">
        <v>59.958333333333336</v>
      </c>
      <c r="E1605">
        <v>30</v>
      </c>
      <c r="F1605" s="5">
        <v>61.366666666666667</v>
      </c>
      <c r="G1605" s="9">
        <v>1</v>
      </c>
      <c r="H1605">
        <v>2</v>
      </c>
      <c r="I1605" s="6">
        <v>306.83333333333331</v>
      </c>
      <c r="J1605" t="s">
        <v>8315</v>
      </c>
      <c r="K1605" t="s">
        <v>8351</v>
      </c>
    </row>
    <row r="1606" spans="1:11" x14ac:dyDescent="0.2">
      <c r="A1606">
        <v>1838</v>
      </c>
      <c r="B1606">
        <v>1</v>
      </c>
      <c r="C1606">
        <v>1000</v>
      </c>
      <c r="D1606" s="17">
        <v>28.338460648148146</v>
      </c>
      <c r="E1606">
        <v>28</v>
      </c>
      <c r="F1606" s="5">
        <v>35.767499999999998</v>
      </c>
      <c r="G1606" s="9">
        <v>9</v>
      </c>
      <c r="H1606">
        <v>5</v>
      </c>
      <c r="I1606" s="6">
        <v>100.149</v>
      </c>
      <c r="J1606" t="s">
        <v>8315</v>
      </c>
      <c r="K1606" t="s">
        <v>8351</v>
      </c>
    </row>
    <row r="1607" spans="1:11" x14ac:dyDescent="0.2">
      <c r="A1607">
        <v>1839</v>
      </c>
      <c r="B1607">
        <v>1</v>
      </c>
      <c r="C1607">
        <v>1000</v>
      </c>
      <c r="D1607" s="17">
        <v>30</v>
      </c>
      <c r="E1607">
        <v>45</v>
      </c>
      <c r="F1607" s="5">
        <v>45.62222222222222</v>
      </c>
      <c r="G1607" s="9">
        <v>9</v>
      </c>
      <c r="H1607">
        <v>4</v>
      </c>
      <c r="I1607" s="6">
        <v>205.29999999999998</v>
      </c>
      <c r="J1607" t="s">
        <v>8315</v>
      </c>
      <c r="K1607" t="s">
        <v>8351</v>
      </c>
    </row>
    <row r="1608" spans="1:11" x14ac:dyDescent="0.2">
      <c r="A1608">
        <v>1840</v>
      </c>
      <c r="B1608">
        <v>1</v>
      </c>
      <c r="C1608">
        <v>900</v>
      </c>
      <c r="D1608" s="17">
        <v>19.111458333333335</v>
      </c>
      <c r="E1608">
        <v>13</v>
      </c>
      <c r="F1608" s="5">
        <v>75.384615384615387</v>
      </c>
      <c r="G1608" s="9">
        <v>4</v>
      </c>
      <c r="H1608">
        <v>3</v>
      </c>
      <c r="I1608" s="6">
        <v>108.88888888888889</v>
      </c>
      <c r="J1608" t="s">
        <v>8315</v>
      </c>
      <c r="K1608" t="s">
        <v>8351</v>
      </c>
    </row>
    <row r="1609" spans="1:11" x14ac:dyDescent="0.2">
      <c r="A1609">
        <v>1841</v>
      </c>
      <c r="B1609">
        <v>1</v>
      </c>
      <c r="C1609">
        <v>2000</v>
      </c>
      <c r="D1609" s="17">
        <v>33.36221064814815</v>
      </c>
      <c r="E1609">
        <v>40</v>
      </c>
      <c r="F1609" s="5">
        <v>50.875</v>
      </c>
      <c r="G1609" s="9">
        <v>4</v>
      </c>
      <c r="H1609">
        <v>3</v>
      </c>
      <c r="I1609" s="6">
        <v>101.75</v>
      </c>
      <c r="J1609" t="s">
        <v>8315</v>
      </c>
      <c r="K1609" t="s">
        <v>8351</v>
      </c>
    </row>
    <row r="1610" spans="1:11" x14ac:dyDescent="0.2">
      <c r="A1610">
        <v>1842</v>
      </c>
      <c r="B1610">
        <v>1</v>
      </c>
      <c r="C1610">
        <v>2000</v>
      </c>
      <c r="D1610" s="17">
        <v>33.617581018518514</v>
      </c>
      <c r="E1610">
        <v>21</v>
      </c>
      <c r="F1610" s="5">
        <v>119.28571428571429</v>
      </c>
      <c r="G1610" s="9">
        <v>1</v>
      </c>
      <c r="H1610">
        <v>2</v>
      </c>
      <c r="I1610" s="6">
        <v>125.25</v>
      </c>
      <c r="J1610" t="s">
        <v>8315</v>
      </c>
      <c r="K1610" t="s">
        <v>8351</v>
      </c>
    </row>
    <row r="1611" spans="1:11" x14ac:dyDescent="0.2">
      <c r="A1611">
        <v>1843</v>
      </c>
      <c r="B1611">
        <v>1</v>
      </c>
      <c r="C1611">
        <v>10000</v>
      </c>
      <c r="D1611" s="17">
        <v>30</v>
      </c>
      <c r="E1611">
        <v>134</v>
      </c>
      <c r="F1611" s="5">
        <v>92.541865671641801</v>
      </c>
      <c r="G1611" s="9">
        <v>1</v>
      </c>
      <c r="H1611">
        <v>5</v>
      </c>
      <c r="I1611" s="6">
        <v>124.0061</v>
      </c>
      <c r="J1611" t="s">
        <v>8315</v>
      </c>
      <c r="K1611" t="s">
        <v>8351</v>
      </c>
    </row>
    <row r="1612" spans="1:11" x14ac:dyDescent="0.2">
      <c r="A1612">
        <v>1844</v>
      </c>
      <c r="B1612">
        <v>1</v>
      </c>
      <c r="C1612">
        <v>1500</v>
      </c>
      <c r="D1612" s="17">
        <v>38.151458333333331</v>
      </c>
      <c r="E1612">
        <v>20</v>
      </c>
      <c r="F1612" s="5">
        <v>76.05</v>
      </c>
      <c r="G1612" s="9">
        <v>5</v>
      </c>
      <c r="H1612">
        <v>2</v>
      </c>
      <c r="I1612" s="6">
        <v>101.4</v>
      </c>
      <c r="J1612" t="s">
        <v>8315</v>
      </c>
      <c r="K1612" t="s">
        <v>8351</v>
      </c>
    </row>
    <row r="1613" spans="1:11" x14ac:dyDescent="0.2">
      <c r="A1613">
        <v>1845</v>
      </c>
      <c r="B1613">
        <v>1</v>
      </c>
      <c r="C1613">
        <v>1000</v>
      </c>
      <c r="D1613" s="17">
        <v>14.871550925925925</v>
      </c>
      <c r="E1613">
        <v>19</v>
      </c>
      <c r="F1613" s="5">
        <v>52.631578947368418</v>
      </c>
      <c r="G1613" s="9">
        <v>6</v>
      </c>
      <c r="H1613">
        <v>3</v>
      </c>
      <c r="I1613" s="6">
        <v>100</v>
      </c>
      <c r="J1613" t="s">
        <v>8315</v>
      </c>
      <c r="K1613" t="s">
        <v>8351</v>
      </c>
    </row>
    <row r="1614" spans="1:11" x14ac:dyDescent="0.2">
      <c r="A1614">
        <v>1846</v>
      </c>
      <c r="B1614">
        <v>1</v>
      </c>
      <c r="C1614">
        <v>15000</v>
      </c>
      <c r="D1614" s="17">
        <v>30</v>
      </c>
      <c r="E1614">
        <v>209</v>
      </c>
      <c r="F1614" s="5">
        <v>98.990430622009569</v>
      </c>
      <c r="G1614" s="9">
        <v>11</v>
      </c>
      <c r="H1614">
        <v>4</v>
      </c>
      <c r="I1614" s="6">
        <v>137.92666666666668</v>
      </c>
      <c r="J1614" t="s">
        <v>8315</v>
      </c>
      <c r="K1614" t="s">
        <v>8351</v>
      </c>
    </row>
    <row r="1615" spans="1:11" x14ac:dyDescent="0.2">
      <c r="A1615">
        <v>1847</v>
      </c>
      <c r="B1615">
        <v>1</v>
      </c>
      <c r="C1615">
        <v>2500</v>
      </c>
      <c r="D1615" s="17">
        <v>21</v>
      </c>
      <c r="E1615">
        <v>38</v>
      </c>
      <c r="F1615" s="5">
        <v>79.526315789473685</v>
      </c>
      <c r="G1615" s="9">
        <v>3</v>
      </c>
      <c r="H1615">
        <v>1</v>
      </c>
      <c r="I1615" s="6">
        <v>120.88000000000001</v>
      </c>
      <c r="J1615" t="s">
        <v>8315</v>
      </c>
      <c r="K1615" t="s">
        <v>8351</v>
      </c>
    </row>
    <row r="1616" spans="1:11" x14ac:dyDescent="0.2">
      <c r="A1616">
        <v>1848</v>
      </c>
      <c r="B1616">
        <v>1</v>
      </c>
      <c r="C1616">
        <v>3000</v>
      </c>
      <c r="D1616" s="17">
        <v>63.502916666666664</v>
      </c>
      <c r="E1616">
        <v>24</v>
      </c>
      <c r="F1616" s="5">
        <v>134.20833333333334</v>
      </c>
      <c r="G1616" s="9">
        <v>5</v>
      </c>
      <c r="H1616">
        <v>6</v>
      </c>
      <c r="I1616" s="6">
        <v>107.36666666666667</v>
      </c>
      <c r="J1616" t="s">
        <v>8315</v>
      </c>
      <c r="K1616" t="s">
        <v>8351</v>
      </c>
    </row>
    <row r="1617" spans="1:11" x14ac:dyDescent="0.2">
      <c r="A1617">
        <v>1849</v>
      </c>
      <c r="B1617">
        <v>1</v>
      </c>
      <c r="C1617">
        <v>300</v>
      </c>
      <c r="D1617" s="17">
        <v>30</v>
      </c>
      <c r="E1617">
        <v>8</v>
      </c>
      <c r="F1617" s="5">
        <v>37.625</v>
      </c>
      <c r="G1617" s="9">
        <v>9</v>
      </c>
      <c r="H1617">
        <v>1</v>
      </c>
      <c r="I1617" s="6">
        <v>100.33333333333334</v>
      </c>
      <c r="J1617" t="s">
        <v>8315</v>
      </c>
      <c r="K1617" t="s">
        <v>8351</v>
      </c>
    </row>
    <row r="1618" spans="1:11" x14ac:dyDescent="0.2">
      <c r="A1618">
        <v>1850</v>
      </c>
      <c r="B1618">
        <v>1</v>
      </c>
      <c r="C1618">
        <v>9000</v>
      </c>
      <c r="D1618" s="17">
        <v>30</v>
      </c>
      <c r="E1618">
        <v>179</v>
      </c>
      <c r="F1618" s="5">
        <v>51.044692737430168</v>
      </c>
      <c r="G1618" s="9">
        <v>6</v>
      </c>
      <c r="H1618">
        <v>2</v>
      </c>
      <c r="I1618" s="6">
        <v>101.52222222222223</v>
      </c>
      <c r="J1618" t="s">
        <v>8315</v>
      </c>
      <c r="K1618" t="s">
        <v>8351</v>
      </c>
    </row>
    <row r="1619" spans="1:11" x14ac:dyDescent="0.2">
      <c r="A1619">
        <v>1851</v>
      </c>
      <c r="B1619">
        <v>1</v>
      </c>
      <c r="C1619">
        <v>1300</v>
      </c>
      <c r="D1619" s="17">
        <v>20.134976851851849</v>
      </c>
      <c r="E1619">
        <v>26</v>
      </c>
      <c r="F1619" s="5">
        <v>50.03846153846154</v>
      </c>
      <c r="G1619" s="9">
        <v>7</v>
      </c>
      <c r="H1619">
        <v>1</v>
      </c>
      <c r="I1619" s="6">
        <v>100.07692307692308</v>
      </c>
      <c r="J1619" t="s">
        <v>8315</v>
      </c>
      <c r="K1619" t="s">
        <v>8351</v>
      </c>
    </row>
    <row r="1620" spans="1:11" x14ac:dyDescent="0.2">
      <c r="A1620">
        <v>1852</v>
      </c>
      <c r="B1620">
        <v>1</v>
      </c>
      <c r="C1620">
        <v>15000</v>
      </c>
      <c r="D1620" s="17">
        <v>37.22856481481481</v>
      </c>
      <c r="E1620">
        <v>131</v>
      </c>
      <c r="F1620" s="5">
        <v>133.93129770992365</v>
      </c>
      <c r="G1620" s="9">
        <v>3</v>
      </c>
      <c r="H1620">
        <v>3</v>
      </c>
      <c r="I1620" s="6">
        <v>116.96666666666667</v>
      </c>
      <c r="J1620" t="s">
        <v>8315</v>
      </c>
      <c r="K1620" t="s">
        <v>8351</v>
      </c>
    </row>
    <row r="1621" spans="1:11" x14ac:dyDescent="0.2">
      <c r="A1621">
        <v>1853</v>
      </c>
      <c r="B1621">
        <v>1</v>
      </c>
      <c r="C1621">
        <v>800</v>
      </c>
      <c r="D1621" s="17">
        <v>50.041666666666664</v>
      </c>
      <c r="E1621">
        <v>14</v>
      </c>
      <c r="F1621" s="5">
        <v>58.214285714285715</v>
      </c>
      <c r="G1621" s="9">
        <v>9</v>
      </c>
      <c r="H1621">
        <v>1</v>
      </c>
      <c r="I1621" s="6">
        <v>101.875</v>
      </c>
      <c r="J1621" t="s">
        <v>8315</v>
      </c>
      <c r="K1621" t="s">
        <v>8351</v>
      </c>
    </row>
    <row r="1622" spans="1:11" x14ac:dyDescent="0.2">
      <c r="A1622">
        <v>1854</v>
      </c>
      <c r="B1622">
        <v>1</v>
      </c>
      <c r="C1622">
        <v>15000</v>
      </c>
      <c r="D1622" s="17">
        <v>30</v>
      </c>
      <c r="E1622">
        <v>174</v>
      </c>
      <c r="F1622" s="5">
        <v>88.037643678160919</v>
      </c>
      <c r="G1622" s="9">
        <v>4</v>
      </c>
      <c r="H1622">
        <v>2</v>
      </c>
      <c r="I1622" s="6">
        <v>102.12366666666665</v>
      </c>
      <c r="J1622" t="s">
        <v>8315</v>
      </c>
      <c r="K1622" t="s">
        <v>8351</v>
      </c>
    </row>
    <row r="1623" spans="1:11" x14ac:dyDescent="0.2">
      <c r="A1623">
        <v>1855</v>
      </c>
      <c r="B1623">
        <v>1</v>
      </c>
      <c r="C1623">
        <v>8750</v>
      </c>
      <c r="D1623" s="17">
        <v>45</v>
      </c>
      <c r="E1623">
        <v>191</v>
      </c>
      <c r="F1623" s="5">
        <v>70.576753926701571</v>
      </c>
      <c r="G1623" s="9">
        <v>11</v>
      </c>
      <c r="H1623">
        <v>5</v>
      </c>
      <c r="I1623" s="6">
        <v>154.05897142857143</v>
      </c>
      <c r="J1623" t="s">
        <v>8315</v>
      </c>
      <c r="K1623" t="s">
        <v>8351</v>
      </c>
    </row>
    <row r="1624" spans="1:11" x14ac:dyDescent="0.2">
      <c r="A1624">
        <v>1856</v>
      </c>
      <c r="B1624">
        <v>1</v>
      </c>
      <c r="C1624">
        <v>2000</v>
      </c>
      <c r="D1624" s="17">
        <v>21</v>
      </c>
      <c r="E1624">
        <v>38</v>
      </c>
      <c r="F1624" s="5">
        <v>53.289473684210527</v>
      </c>
      <c r="G1624" s="9">
        <v>6</v>
      </c>
      <c r="H1624">
        <v>5</v>
      </c>
      <c r="I1624" s="6">
        <v>101.25</v>
      </c>
      <c r="J1624" t="s">
        <v>8315</v>
      </c>
      <c r="K1624" t="s">
        <v>8351</v>
      </c>
    </row>
    <row r="1625" spans="1:11" x14ac:dyDescent="0.2">
      <c r="A1625">
        <v>1857</v>
      </c>
      <c r="B1625">
        <v>1</v>
      </c>
      <c r="C1625">
        <v>3000</v>
      </c>
      <c r="D1625" s="17">
        <v>30</v>
      </c>
      <c r="E1625">
        <v>22</v>
      </c>
      <c r="F1625" s="5">
        <v>136.36363636363637</v>
      </c>
      <c r="G1625" s="9">
        <v>8</v>
      </c>
      <c r="H1625">
        <v>3</v>
      </c>
      <c r="I1625" s="6">
        <v>100</v>
      </c>
      <c r="J1625" t="s">
        <v>8315</v>
      </c>
      <c r="K1625" t="s">
        <v>8351</v>
      </c>
    </row>
    <row r="1626" spans="1:11" x14ac:dyDescent="0.2">
      <c r="A1626">
        <v>1858</v>
      </c>
      <c r="B1626">
        <v>1</v>
      </c>
      <c r="C1626">
        <v>5555.55</v>
      </c>
      <c r="D1626" s="17">
        <v>60.041666666666664</v>
      </c>
      <c r="E1626">
        <v>149</v>
      </c>
      <c r="F1626" s="5">
        <v>40.547315436241611</v>
      </c>
      <c r="G1626" s="9">
        <v>10</v>
      </c>
      <c r="H1626">
        <v>7</v>
      </c>
      <c r="I1626" s="6">
        <v>108.74800874800874</v>
      </c>
      <c r="J1626" t="s">
        <v>8315</v>
      </c>
      <c r="K1626" t="s">
        <v>8351</v>
      </c>
    </row>
    <row r="1627" spans="1:11" x14ac:dyDescent="0.2">
      <c r="A1627">
        <v>1859</v>
      </c>
      <c r="B1627">
        <v>1</v>
      </c>
      <c r="C1627">
        <v>3000</v>
      </c>
      <c r="D1627" s="17">
        <v>30</v>
      </c>
      <c r="E1627">
        <v>56</v>
      </c>
      <c r="F1627" s="5">
        <v>70.625</v>
      </c>
      <c r="G1627" s="9">
        <v>8</v>
      </c>
      <c r="H1627">
        <v>2</v>
      </c>
      <c r="I1627" s="6">
        <v>131.83333333333334</v>
      </c>
      <c r="J1627" t="s">
        <v>8315</v>
      </c>
      <c r="K1627" t="s">
        <v>8351</v>
      </c>
    </row>
    <row r="1628" spans="1:11" x14ac:dyDescent="0.2">
      <c r="A1628">
        <v>1860</v>
      </c>
      <c r="B1628">
        <v>1</v>
      </c>
      <c r="C1628">
        <v>750</v>
      </c>
      <c r="D1628" s="17">
        <v>21</v>
      </c>
      <c r="E1628">
        <v>19</v>
      </c>
      <c r="F1628" s="5">
        <v>52.684210526315788</v>
      </c>
      <c r="G1628" s="9">
        <v>1</v>
      </c>
      <c r="H1628">
        <v>4</v>
      </c>
      <c r="I1628" s="6">
        <v>133.46666666666667</v>
      </c>
      <c r="J1628" t="s">
        <v>8315</v>
      </c>
      <c r="K1628" t="s">
        <v>8351</v>
      </c>
    </row>
    <row r="1629" spans="1:11" hidden="1" x14ac:dyDescent="0.2">
      <c r="A1629">
        <v>1861</v>
      </c>
      <c r="B1629">
        <v>0</v>
      </c>
      <c r="C1629">
        <v>250000</v>
      </c>
      <c r="D1629" s="17">
        <v>30</v>
      </c>
      <c r="E1629">
        <v>0</v>
      </c>
      <c r="F1629" s="5">
        <v>0</v>
      </c>
      <c r="G1629" s="9">
        <v>12</v>
      </c>
      <c r="H1629">
        <v>5</v>
      </c>
      <c r="I1629" s="6">
        <v>0</v>
      </c>
      <c r="J1629" t="s">
        <v>8313</v>
      </c>
      <c r="K1629" t="s">
        <v>8340</v>
      </c>
    </row>
    <row r="1630" spans="1:11" hidden="1" x14ac:dyDescent="0.2">
      <c r="A1630">
        <v>1862</v>
      </c>
      <c r="B1630">
        <v>0</v>
      </c>
      <c r="C1630">
        <v>18000</v>
      </c>
      <c r="D1630" s="17">
        <v>46.819745370370377</v>
      </c>
      <c r="E1630">
        <v>16</v>
      </c>
      <c r="F1630" s="5">
        <v>90.9375</v>
      </c>
      <c r="G1630" s="9">
        <v>1</v>
      </c>
      <c r="H1630">
        <v>5</v>
      </c>
      <c r="I1630" s="6">
        <v>8.0833333333333321</v>
      </c>
      <c r="J1630" t="s">
        <v>8313</v>
      </c>
      <c r="K1630" t="s">
        <v>8340</v>
      </c>
    </row>
    <row r="1631" spans="1:11" hidden="1" x14ac:dyDescent="0.2">
      <c r="A1631">
        <v>1863</v>
      </c>
      <c r="B1631">
        <v>0</v>
      </c>
      <c r="C1631">
        <v>2500</v>
      </c>
      <c r="D1631" s="17">
        <v>30</v>
      </c>
      <c r="E1631">
        <v>2</v>
      </c>
      <c r="F1631" s="5">
        <v>5</v>
      </c>
      <c r="G1631" s="9">
        <v>5</v>
      </c>
      <c r="H1631">
        <v>2</v>
      </c>
      <c r="I1631" s="6">
        <v>0.4</v>
      </c>
      <c r="J1631" t="s">
        <v>8313</v>
      </c>
      <c r="K1631" t="s">
        <v>8340</v>
      </c>
    </row>
    <row r="1632" spans="1:11" hidden="1" x14ac:dyDescent="0.2">
      <c r="A1632">
        <v>1864</v>
      </c>
      <c r="B1632">
        <v>0</v>
      </c>
      <c r="C1632">
        <v>6500</v>
      </c>
      <c r="D1632" s="17">
        <v>30</v>
      </c>
      <c r="E1632">
        <v>48</v>
      </c>
      <c r="F1632" s="5">
        <v>58.083333333333336</v>
      </c>
      <c r="G1632" s="9">
        <v>4</v>
      </c>
      <c r="H1632">
        <v>5</v>
      </c>
      <c r="I1632" s="6">
        <v>42.892307692307689</v>
      </c>
      <c r="J1632" t="s">
        <v>8313</v>
      </c>
      <c r="K1632" t="s">
        <v>8340</v>
      </c>
    </row>
    <row r="1633" spans="1:11" hidden="1" x14ac:dyDescent="0.2">
      <c r="A1633">
        <v>1865</v>
      </c>
      <c r="B1633">
        <v>0</v>
      </c>
      <c r="C1633">
        <v>110000</v>
      </c>
      <c r="D1633" s="17">
        <v>35.041666666666664</v>
      </c>
      <c r="E1633">
        <v>2</v>
      </c>
      <c r="F1633" s="5">
        <v>2</v>
      </c>
      <c r="G1633" s="9">
        <v>10</v>
      </c>
      <c r="H1633">
        <v>7</v>
      </c>
      <c r="I1633" s="6">
        <v>3.6363636363636364E-3</v>
      </c>
      <c r="J1633" t="s">
        <v>8313</v>
      </c>
      <c r="K1633" t="s">
        <v>8340</v>
      </c>
    </row>
    <row r="1634" spans="1:11" hidden="1" x14ac:dyDescent="0.2">
      <c r="A1634">
        <v>1866</v>
      </c>
      <c r="B1634">
        <v>0</v>
      </c>
      <c r="C1634">
        <v>25000</v>
      </c>
      <c r="D1634" s="17">
        <v>52.920173611111117</v>
      </c>
      <c r="E1634">
        <v>2</v>
      </c>
      <c r="F1634" s="5">
        <v>62.5</v>
      </c>
      <c r="G1634" s="9">
        <v>1</v>
      </c>
      <c r="H1634">
        <v>5</v>
      </c>
      <c r="I1634" s="6">
        <v>0.5</v>
      </c>
      <c r="J1634" t="s">
        <v>8313</v>
      </c>
      <c r="K1634" t="s">
        <v>8340</v>
      </c>
    </row>
    <row r="1635" spans="1:11" hidden="1" x14ac:dyDescent="0.2">
      <c r="A1635">
        <v>1867</v>
      </c>
      <c r="B1635">
        <v>0</v>
      </c>
      <c r="C1635">
        <v>20000</v>
      </c>
      <c r="D1635" s="17">
        <v>30</v>
      </c>
      <c r="E1635">
        <v>1</v>
      </c>
      <c r="F1635" s="5">
        <v>10</v>
      </c>
      <c r="G1635" s="9">
        <v>10</v>
      </c>
      <c r="H1635">
        <v>4</v>
      </c>
      <c r="I1635" s="6">
        <v>0.05</v>
      </c>
      <c r="J1635" t="s">
        <v>8313</v>
      </c>
      <c r="K1635" t="s">
        <v>8340</v>
      </c>
    </row>
    <row r="1636" spans="1:11" hidden="1" x14ac:dyDescent="0.2">
      <c r="A1636">
        <v>1868</v>
      </c>
      <c r="B1636">
        <v>0</v>
      </c>
      <c r="C1636">
        <v>25000</v>
      </c>
      <c r="D1636" s="17">
        <v>24.553414351851853</v>
      </c>
      <c r="E1636">
        <v>17</v>
      </c>
      <c r="F1636" s="5">
        <v>71.588235294117652</v>
      </c>
      <c r="G1636" s="9">
        <v>11</v>
      </c>
      <c r="H1636">
        <v>5</v>
      </c>
      <c r="I1636" s="6">
        <v>4.8680000000000003</v>
      </c>
      <c r="J1636" t="s">
        <v>8313</v>
      </c>
      <c r="K1636" t="s">
        <v>8340</v>
      </c>
    </row>
    <row r="1637" spans="1:11" hidden="1" x14ac:dyDescent="0.2">
      <c r="A1637">
        <v>1869</v>
      </c>
      <c r="B1637">
        <v>0</v>
      </c>
      <c r="C1637">
        <v>10000</v>
      </c>
      <c r="D1637" s="17">
        <v>30</v>
      </c>
      <c r="E1637">
        <v>0</v>
      </c>
      <c r="F1637" s="5">
        <v>0</v>
      </c>
      <c r="G1637" s="9">
        <v>12</v>
      </c>
      <c r="H1637">
        <v>7</v>
      </c>
      <c r="I1637" s="6">
        <v>0</v>
      </c>
      <c r="J1637" t="s">
        <v>8313</v>
      </c>
      <c r="K1637" t="s">
        <v>8340</v>
      </c>
    </row>
    <row r="1638" spans="1:11" hidden="1" x14ac:dyDescent="0.2">
      <c r="A1638">
        <v>1870</v>
      </c>
      <c r="B1638">
        <v>0</v>
      </c>
      <c r="C1638">
        <v>3500</v>
      </c>
      <c r="D1638" s="17">
        <v>28.822743055555552</v>
      </c>
      <c r="E1638">
        <v>11</v>
      </c>
      <c r="F1638" s="5">
        <v>32.81818181818182</v>
      </c>
      <c r="G1638" s="9">
        <v>1</v>
      </c>
      <c r="H1638">
        <v>6</v>
      </c>
      <c r="I1638" s="6">
        <v>10.314285714285715</v>
      </c>
      <c r="J1638" t="s">
        <v>8313</v>
      </c>
      <c r="K1638" t="s">
        <v>8340</v>
      </c>
    </row>
    <row r="1639" spans="1:11" hidden="1" x14ac:dyDescent="0.2">
      <c r="A1639">
        <v>1871</v>
      </c>
      <c r="B1639">
        <v>0</v>
      </c>
      <c r="C1639">
        <v>6500</v>
      </c>
      <c r="D1639" s="17">
        <v>40.041666666666664</v>
      </c>
      <c r="E1639">
        <v>95</v>
      </c>
      <c r="F1639" s="5">
        <v>49.11578947368421</v>
      </c>
      <c r="G1639" s="9">
        <v>10</v>
      </c>
      <c r="H1639">
        <v>6</v>
      </c>
      <c r="I1639" s="6">
        <v>71.784615384615378</v>
      </c>
      <c r="J1639" t="s">
        <v>8313</v>
      </c>
      <c r="K1639" t="s">
        <v>8340</v>
      </c>
    </row>
    <row r="1640" spans="1:11" hidden="1" x14ac:dyDescent="0.2">
      <c r="A1640">
        <v>1872</v>
      </c>
      <c r="B1640">
        <v>0</v>
      </c>
      <c r="C1640">
        <v>20000</v>
      </c>
      <c r="D1640" s="17">
        <v>30</v>
      </c>
      <c r="E1640">
        <v>13</v>
      </c>
      <c r="F1640" s="5">
        <v>16.307692307692307</v>
      </c>
      <c r="G1640" s="9">
        <v>5</v>
      </c>
      <c r="H1640">
        <v>6</v>
      </c>
      <c r="I1640" s="6">
        <v>1.06</v>
      </c>
      <c r="J1640" t="s">
        <v>8313</v>
      </c>
      <c r="K1640" t="s">
        <v>8340</v>
      </c>
    </row>
    <row r="1641" spans="1:11" hidden="1" x14ac:dyDescent="0.2">
      <c r="A1641">
        <v>1873</v>
      </c>
      <c r="B1641">
        <v>0</v>
      </c>
      <c r="C1641">
        <v>8000</v>
      </c>
      <c r="D1641" s="17">
        <v>29.082060185185185</v>
      </c>
      <c r="E1641">
        <v>2</v>
      </c>
      <c r="F1641" s="5">
        <v>18</v>
      </c>
      <c r="G1641" s="9">
        <v>6</v>
      </c>
      <c r="H1641">
        <v>2</v>
      </c>
      <c r="I1641" s="6">
        <v>0.44999999999999996</v>
      </c>
      <c r="J1641" t="s">
        <v>8313</v>
      </c>
      <c r="K1641" t="s">
        <v>8340</v>
      </c>
    </row>
    <row r="1642" spans="1:11" hidden="1" x14ac:dyDescent="0.2">
      <c r="A1642">
        <v>1874</v>
      </c>
      <c r="B1642">
        <v>0</v>
      </c>
      <c r="C1642">
        <v>160000</v>
      </c>
      <c r="D1642" s="17">
        <v>20</v>
      </c>
      <c r="E1642">
        <v>2</v>
      </c>
      <c r="F1642" s="5">
        <v>13</v>
      </c>
      <c r="G1642" s="9">
        <v>6</v>
      </c>
      <c r="H1642">
        <v>3</v>
      </c>
      <c r="I1642" s="6">
        <v>1.6250000000000001E-2</v>
      </c>
      <c r="J1642" t="s">
        <v>8313</v>
      </c>
      <c r="K1642" t="s">
        <v>8340</v>
      </c>
    </row>
    <row r="1643" spans="1:11" hidden="1" x14ac:dyDescent="0.2">
      <c r="A1643">
        <v>1875</v>
      </c>
      <c r="B1643">
        <v>0</v>
      </c>
      <c r="C1643">
        <v>10000</v>
      </c>
      <c r="D1643" s="17">
        <v>60</v>
      </c>
      <c r="E1643">
        <v>3</v>
      </c>
      <c r="F1643" s="5">
        <v>17</v>
      </c>
      <c r="G1643" s="9">
        <v>6</v>
      </c>
      <c r="H1643">
        <v>2</v>
      </c>
      <c r="I1643" s="6">
        <v>0.51</v>
      </c>
      <c r="J1643" t="s">
        <v>8313</v>
      </c>
      <c r="K1643" t="s">
        <v>8340</v>
      </c>
    </row>
    <row r="1644" spans="1:11" hidden="1" x14ac:dyDescent="0.2">
      <c r="A1644">
        <v>1876</v>
      </c>
      <c r="B1644">
        <v>0</v>
      </c>
      <c r="C1644">
        <v>280</v>
      </c>
      <c r="D1644" s="17">
        <v>30</v>
      </c>
      <c r="E1644">
        <v>0</v>
      </c>
      <c r="F1644" s="5">
        <v>0</v>
      </c>
      <c r="G1644" s="9">
        <v>5</v>
      </c>
      <c r="H1644">
        <v>5</v>
      </c>
      <c r="I1644" s="6">
        <v>0</v>
      </c>
      <c r="J1644" t="s">
        <v>8313</v>
      </c>
      <c r="K1644" t="s">
        <v>8340</v>
      </c>
    </row>
    <row r="1645" spans="1:11" hidden="1" x14ac:dyDescent="0.2">
      <c r="A1645">
        <v>1877</v>
      </c>
      <c r="B1645">
        <v>0</v>
      </c>
      <c r="C1645">
        <v>60</v>
      </c>
      <c r="D1645" s="17">
        <v>29</v>
      </c>
      <c r="E1645">
        <v>0</v>
      </c>
      <c r="F1645" s="5">
        <v>0</v>
      </c>
      <c r="G1645" s="9">
        <v>1</v>
      </c>
      <c r="H1645">
        <v>5</v>
      </c>
      <c r="I1645" s="6">
        <v>0</v>
      </c>
      <c r="J1645" t="s">
        <v>8313</v>
      </c>
      <c r="K1645" t="s">
        <v>8340</v>
      </c>
    </row>
    <row r="1646" spans="1:11" hidden="1" x14ac:dyDescent="0.2">
      <c r="A1646">
        <v>1878</v>
      </c>
      <c r="B1646">
        <v>0</v>
      </c>
      <c r="C1646">
        <v>8000</v>
      </c>
      <c r="D1646" s="17">
        <v>30</v>
      </c>
      <c r="E1646">
        <v>0</v>
      </c>
      <c r="F1646" s="5">
        <v>0</v>
      </c>
      <c r="G1646" s="9">
        <v>5</v>
      </c>
      <c r="H1646">
        <v>2</v>
      </c>
      <c r="I1646" s="6">
        <v>0</v>
      </c>
      <c r="J1646" t="s">
        <v>8313</v>
      </c>
      <c r="K1646" t="s">
        <v>8340</v>
      </c>
    </row>
    <row r="1647" spans="1:11" hidden="1" x14ac:dyDescent="0.2">
      <c r="A1647">
        <v>1879</v>
      </c>
      <c r="B1647">
        <v>0</v>
      </c>
      <c r="C1647">
        <v>5000</v>
      </c>
      <c r="D1647" s="17">
        <v>29.958333333333332</v>
      </c>
      <c r="E1647">
        <v>2</v>
      </c>
      <c r="F1647" s="5">
        <v>3</v>
      </c>
      <c r="G1647" s="9">
        <v>2</v>
      </c>
      <c r="H1647">
        <v>6</v>
      </c>
      <c r="I1647" s="6">
        <v>0.12</v>
      </c>
      <c r="J1647" t="s">
        <v>8313</v>
      </c>
      <c r="K1647" t="s">
        <v>8340</v>
      </c>
    </row>
    <row r="1648" spans="1:11" hidden="1" x14ac:dyDescent="0.2">
      <c r="A1648">
        <v>1880</v>
      </c>
      <c r="B1648">
        <v>0</v>
      </c>
      <c r="C1648">
        <v>5000</v>
      </c>
      <c r="D1648" s="17">
        <v>28.958333333333332</v>
      </c>
      <c r="E1648">
        <v>24</v>
      </c>
      <c r="F1648" s="5">
        <v>41.833333333333336</v>
      </c>
      <c r="G1648" s="9">
        <v>3</v>
      </c>
      <c r="H1648">
        <v>2</v>
      </c>
      <c r="I1648" s="6">
        <v>20.080000000000002</v>
      </c>
      <c r="J1648" t="s">
        <v>8313</v>
      </c>
      <c r="K1648" t="s">
        <v>8340</v>
      </c>
    </row>
    <row r="1649" spans="1:11" x14ac:dyDescent="0.2">
      <c r="A1649">
        <v>1881</v>
      </c>
      <c r="B1649">
        <v>1</v>
      </c>
      <c r="C1649">
        <v>2000</v>
      </c>
      <c r="D1649" s="17">
        <v>29.958333333333332</v>
      </c>
      <c r="E1649">
        <v>70</v>
      </c>
      <c r="F1649" s="5">
        <v>49.338428571428572</v>
      </c>
      <c r="G1649" s="9">
        <v>2</v>
      </c>
      <c r="H1649">
        <v>6</v>
      </c>
      <c r="I1649" s="6">
        <v>172.68449999999999</v>
      </c>
      <c r="J1649" t="s">
        <v>8315</v>
      </c>
      <c r="K1649" t="s">
        <v>8336</v>
      </c>
    </row>
    <row r="1650" spans="1:11" x14ac:dyDescent="0.2">
      <c r="A1650">
        <v>1882</v>
      </c>
      <c r="B1650">
        <v>1</v>
      </c>
      <c r="C1650">
        <v>3350</v>
      </c>
      <c r="D1650" s="17">
        <v>33.042453703703707</v>
      </c>
      <c r="E1650">
        <v>81</v>
      </c>
      <c r="F1650" s="5">
        <v>41.728395061728392</v>
      </c>
      <c r="G1650" s="9">
        <v>6</v>
      </c>
      <c r="H1650">
        <v>4</v>
      </c>
      <c r="I1650" s="6">
        <v>100.8955223880597</v>
      </c>
      <c r="J1650" t="s">
        <v>8315</v>
      </c>
      <c r="K1650" t="s">
        <v>8336</v>
      </c>
    </row>
    <row r="1651" spans="1:11" x14ac:dyDescent="0.2">
      <c r="A1651">
        <v>1883</v>
      </c>
      <c r="B1651">
        <v>1</v>
      </c>
      <c r="C1651">
        <v>999</v>
      </c>
      <c r="D1651" s="17">
        <v>29.958333333333332</v>
      </c>
      <c r="E1651">
        <v>32</v>
      </c>
      <c r="F1651" s="5">
        <v>32.71875</v>
      </c>
      <c r="G1651" s="9">
        <v>3</v>
      </c>
      <c r="H1651">
        <v>5</v>
      </c>
      <c r="I1651" s="6">
        <v>104.8048048048048</v>
      </c>
      <c r="J1651" t="s">
        <v>8315</v>
      </c>
      <c r="K1651" t="s">
        <v>8336</v>
      </c>
    </row>
    <row r="1652" spans="1:11" x14ac:dyDescent="0.2">
      <c r="A1652">
        <v>1884</v>
      </c>
      <c r="B1652">
        <v>1</v>
      </c>
      <c r="C1652">
        <v>1000</v>
      </c>
      <c r="D1652" s="17">
        <v>35.301678240740735</v>
      </c>
      <c r="E1652">
        <v>26</v>
      </c>
      <c r="F1652" s="5">
        <v>51.96153846153846</v>
      </c>
      <c r="G1652" s="9">
        <v>10</v>
      </c>
      <c r="H1652">
        <v>1</v>
      </c>
      <c r="I1652" s="6">
        <v>135.1</v>
      </c>
      <c r="J1652" t="s">
        <v>8315</v>
      </c>
      <c r="K1652" t="s">
        <v>8336</v>
      </c>
    </row>
    <row r="1653" spans="1:11" x14ac:dyDescent="0.2">
      <c r="A1653">
        <v>1885</v>
      </c>
      <c r="B1653">
        <v>1</v>
      </c>
      <c r="C1653">
        <v>4575</v>
      </c>
      <c r="D1653" s="17">
        <v>32.822800925925925</v>
      </c>
      <c r="E1653">
        <v>105</v>
      </c>
      <c r="F1653" s="5">
        <v>50.685714285714283</v>
      </c>
      <c r="G1653" s="9">
        <v>7</v>
      </c>
      <c r="H1653">
        <v>7</v>
      </c>
      <c r="I1653" s="6">
        <v>116.32786885245903</v>
      </c>
      <c r="J1653" t="s">
        <v>8315</v>
      </c>
      <c r="K1653" t="s">
        <v>8336</v>
      </c>
    </row>
    <row r="1654" spans="1:11" x14ac:dyDescent="0.2">
      <c r="A1654">
        <v>1886</v>
      </c>
      <c r="B1654">
        <v>1</v>
      </c>
      <c r="C1654">
        <v>1200</v>
      </c>
      <c r="D1654" s="17">
        <v>30.041666666666668</v>
      </c>
      <c r="E1654">
        <v>29</v>
      </c>
      <c r="F1654" s="5">
        <v>42.241379310344826</v>
      </c>
      <c r="G1654" s="9">
        <v>10</v>
      </c>
      <c r="H1654">
        <v>1</v>
      </c>
      <c r="I1654" s="6">
        <v>102.08333333333333</v>
      </c>
      <c r="J1654" t="s">
        <v>8315</v>
      </c>
      <c r="K1654" t="s">
        <v>8336</v>
      </c>
    </row>
    <row r="1655" spans="1:11" x14ac:dyDescent="0.2">
      <c r="A1655">
        <v>1887</v>
      </c>
      <c r="B1655">
        <v>1</v>
      </c>
      <c r="C1655">
        <v>3000</v>
      </c>
      <c r="D1655" s="17">
        <v>18.095694444444444</v>
      </c>
      <c r="E1655">
        <v>8</v>
      </c>
      <c r="F1655" s="5">
        <v>416.875</v>
      </c>
      <c r="G1655" s="9">
        <v>11</v>
      </c>
      <c r="H1655">
        <v>7</v>
      </c>
      <c r="I1655" s="6">
        <v>111.16666666666666</v>
      </c>
      <c r="J1655" t="s">
        <v>8315</v>
      </c>
      <c r="K1655" t="s">
        <v>8336</v>
      </c>
    </row>
    <row r="1656" spans="1:11" x14ac:dyDescent="0.2">
      <c r="A1656">
        <v>1888</v>
      </c>
      <c r="B1656">
        <v>1</v>
      </c>
      <c r="C1656">
        <v>2500</v>
      </c>
      <c r="D1656" s="17">
        <v>30.967685185185186</v>
      </c>
      <c r="E1656">
        <v>89</v>
      </c>
      <c r="F1656" s="5">
        <v>46.651685393258425</v>
      </c>
      <c r="G1656" s="9">
        <v>4</v>
      </c>
      <c r="H1656">
        <v>5</v>
      </c>
      <c r="I1656" s="6">
        <v>166.08</v>
      </c>
      <c r="J1656" t="s">
        <v>8315</v>
      </c>
      <c r="K1656" t="s">
        <v>8336</v>
      </c>
    </row>
    <row r="1657" spans="1:11" x14ac:dyDescent="0.2">
      <c r="A1657">
        <v>1889</v>
      </c>
      <c r="B1657">
        <v>1</v>
      </c>
      <c r="C1657">
        <v>2000</v>
      </c>
      <c r="D1657" s="17">
        <v>44.958333333333336</v>
      </c>
      <c r="E1657">
        <v>44</v>
      </c>
      <c r="F1657" s="5">
        <v>48.454545454545453</v>
      </c>
      <c r="G1657" s="9">
        <v>1</v>
      </c>
      <c r="H1657">
        <v>5</v>
      </c>
      <c r="I1657" s="6">
        <v>106.60000000000001</v>
      </c>
      <c r="J1657" t="s">
        <v>8315</v>
      </c>
      <c r="K1657" t="s">
        <v>8336</v>
      </c>
    </row>
    <row r="1658" spans="1:11" x14ac:dyDescent="0.2">
      <c r="A1658">
        <v>1890</v>
      </c>
      <c r="B1658">
        <v>1</v>
      </c>
      <c r="C1658">
        <v>12000</v>
      </c>
      <c r="D1658" s="17">
        <v>30</v>
      </c>
      <c r="E1658">
        <v>246</v>
      </c>
      <c r="F1658" s="5">
        <v>70.5289837398374</v>
      </c>
      <c r="G1658" s="9">
        <v>11</v>
      </c>
      <c r="H1658">
        <v>4</v>
      </c>
      <c r="I1658" s="6">
        <v>144.58441666666667</v>
      </c>
      <c r="J1658" t="s">
        <v>8315</v>
      </c>
      <c r="K1658" t="s">
        <v>8336</v>
      </c>
    </row>
    <row r="1659" spans="1:11" x14ac:dyDescent="0.2">
      <c r="A1659">
        <v>1891</v>
      </c>
      <c r="B1659">
        <v>1</v>
      </c>
      <c r="C1659">
        <v>10000</v>
      </c>
      <c r="D1659" s="17">
        <v>45.451921296296298</v>
      </c>
      <c r="E1659">
        <v>120</v>
      </c>
      <c r="F1659" s="5">
        <v>87.958333333333329</v>
      </c>
      <c r="G1659" s="9">
        <v>6</v>
      </c>
      <c r="H1659">
        <v>7</v>
      </c>
      <c r="I1659" s="6">
        <v>105.55000000000001</v>
      </c>
      <c r="J1659" t="s">
        <v>8315</v>
      </c>
      <c r="K1659" t="s">
        <v>8336</v>
      </c>
    </row>
    <row r="1660" spans="1:11" x14ac:dyDescent="0.2">
      <c r="A1660">
        <v>1892</v>
      </c>
      <c r="B1660">
        <v>1</v>
      </c>
      <c r="C1660">
        <v>500</v>
      </c>
      <c r="D1660" s="17">
        <v>30</v>
      </c>
      <c r="E1660">
        <v>26</v>
      </c>
      <c r="F1660" s="5">
        <v>26.26923076923077</v>
      </c>
      <c r="G1660" s="9">
        <v>5</v>
      </c>
      <c r="H1660">
        <v>7</v>
      </c>
      <c r="I1660" s="6">
        <v>136.60000000000002</v>
      </c>
      <c r="J1660" t="s">
        <v>8315</v>
      </c>
      <c r="K1660" t="s">
        <v>8336</v>
      </c>
    </row>
    <row r="1661" spans="1:11" x14ac:dyDescent="0.2">
      <c r="A1661">
        <v>1893</v>
      </c>
      <c r="B1661">
        <v>1</v>
      </c>
      <c r="C1661">
        <v>2500</v>
      </c>
      <c r="D1661" s="17">
        <v>16.224016203703702</v>
      </c>
      <c r="E1661">
        <v>45</v>
      </c>
      <c r="F1661" s="5">
        <v>57.777777777777779</v>
      </c>
      <c r="G1661" s="9">
        <v>3</v>
      </c>
      <c r="H1661">
        <v>3</v>
      </c>
      <c r="I1661" s="6">
        <v>104</v>
      </c>
      <c r="J1661" t="s">
        <v>8315</v>
      </c>
      <c r="K1661" t="s">
        <v>8336</v>
      </c>
    </row>
    <row r="1662" spans="1:11" x14ac:dyDescent="0.2">
      <c r="A1662">
        <v>1894</v>
      </c>
      <c r="B1662">
        <v>1</v>
      </c>
      <c r="C1662">
        <v>1000</v>
      </c>
      <c r="D1662" s="17">
        <v>31</v>
      </c>
      <c r="E1662">
        <v>20</v>
      </c>
      <c r="F1662" s="5">
        <v>57.25</v>
      </c>
      <c r="G1662" s="9">
        <v>1</v>
      </c>
      <c r="H1662">
        <v>4</v>
      </c>
      <c r="I1662" s="6">
        <v>114.5</v>
      </c>
      <c r="J1662" t="s">
        <v>8315</v>
      </c>
      <c r="K1662" t="s">
        <v>8336</v>
      </c>
    </row>
    <row r="1663" spans="1:11" x14ac:dyDescent="0.2">
      <c r="A1663">
        <v>1895</v>
      </c>
      <c r="B1663">
        <v>1</v>
      </c>
      <c r="C1663">
        <v>9072</v>
      </c>
      <c r="D1663" s="17">
        <v>30</v>
      </c>
      <c r="E1663">
        <v>47</v>
      </c>
      <c r="F1663" s="5">
        <v>196.34042553191489</v>
      </c>
      <c r="G1663" s="9">
        <v>9</v>
      </c>
      <c r="H1663">
        <v>7</v>
      </c>
      <c r="I1663" s="6">
        <v>101.71957671957672</v>
      </c>
      <c r="J1663" t="s">
        <v>8315</v>
      </c>
      <c r="K1663" t="s">
        <v>8336</v>
      </c>
    </row>
    <row r="1664" spans="1:11" x14ac:dyDescent="0.2">
      <c r="A1664">
        <v>1896</v>
      </c>
      <c r="B1664">
        <v>1</v>
      </c>
      <c r="C1664">
        <v>451</v>
      </c>
      <c r="D1664" s="17">
        <v>30</v>
      </c>
      <c r="E1664">
        <v>13</v>
      </c>
      <c r="F1664" s="5">
        <v>43</v>
      </c>
      <c r="G1664" s="9">
        <v>3</v>
      </c>
      <c r="H1664">
        <v>2</v>
      </c>
      <c r="I1664" s="6">
        <v>123.94678492239468</v>
      </c>
      <c r="J1664" t="s">
        <v>8315</v>
      </c>
      <c r="K1664" t="s">
        <v>8336</v>
      </c>
    </row>
    <row r="1665" spans="1:11" x14ac:dyDescent="0.2">
      <c r="A1665">
        <v>1897</v>
      </c>
      <c r="B1665">
        <v>1</v>
      </c>
      <c r="C1665">
        <v>6350</v>
      </c>
      <c r="D1665" s="17">
        <v>22.291597222222222</v>
      </c>
      <c r="E1665">
        <v>183</v>
      </c>
      <c r="F1665" s="5">
        <v>35.551912568306008</v>
      </c>
      <c r="G1665" s="9">
        <v>2</v>
      </c>
      <c r="H1665">
        <v>1</v>
      </c>
      <c r="I1665" s="6">
        <v>102.45669291338582</v>
      </c>
      <c r="J1665" t="s">
        <v>8315</v>
      </c>
      <c r="K1665" t="s">
        <v>8336</v>
      </c>
    </row>
    <row r="1666" spans="1:11" x14ac:dyDescent="0.2">
      <c r="A1666">
        <v>1898</v>
      </c>
      <c r="B1666">
        <v>1</v>
      </c>
      <c r="C1666">
        <v>1000</v>
      </c>
      <c r="D1666" s="17">
        <v>35.557025462962962</v>
      </c>
      <c r="E1666">
        <v>21</v>
      </c>
      <c r="F1666" s="5">
        <v>68.80952380952381</v>
      </c>
      <c r="G1666" s="9">
        <v>12</v>
      </c>
      <c r="H1666">
        <v>7</v>
      </c>
      <c r="I1666" s="6">
        <v>144.5</v>
      </c>
      <c r="J1666" t="s">
        <v>8315</v>
      </c>
      <c r="K1666" t="s">
        <v>8336</v>
      </c>
    </row>
    <row r="1667" spans="1:11" x14ac:dyDescent="0.2">
      <c r="A1667">
        <v>1899</v>
      </c>
      <c r="B1667">
        <v>1</v>
      </c>
      <c r="C1667">
        <v>900</v>
      </c>
      <c r="D1667" s="17">
        <v>29.958333333333332</v>
      </c>
      <c r="E1667">
        <v>42</v>
      </c>
      <c r="F1667" s="5">
        <v>28.571428571428573</v>
      </c>
      <c r="G1667" s="9">
        <v>2</v>
      </c>
      <c r="H1667">
        <v>1</v>
      </c>
      <c r="I1667" s="6">
        <v>133.33333333333331</v>
      </c>
      <c r="J1667" t="s">
        <v>8315</v>
      </c>
      <c r="K1667" t="s">
        <v>8336</v>
      </c>
    </row>
    <row r="1668" spans="1:11" x14ac:dyDescent="0.2">
      <c r="A1668">
        <v>1900</v>
      </c>
      <c r="B1668">
        <v>1</v>
      </c>
      <c r="C1668">
        <v>2500</v>
      </c>
      <c r="D1668" s="17">
        <v>27.544085648148144</v>
      </c>
      <c r="E1668">
        <v>54</v>
      </c>
      <c r="F1668" s="5">
        <v>50.631666666666668</v>
      </c>
      <c r="G1668" s="9">
        <v>9</v>
      </c>
      <c r="H1668">
        <v>6</v>
      </c>
      <c r="I1668" s="6">
        <v>109.3644</v>
      </c>
      <c r="J1668" t="s">
        <v>8315</v>
      </c>
      <c r="K1668" t="s">
        <v>8336</v>
      </c>
    </row>
    <row r="1669" spans="1:11" hidden="1" x14ac:dyDescent="0.2">
      <c r="A1669">
        <v>1901</v>
      </c>
      <c r="B1669">
        <v>0</v>
      </c>
      <c r="C1669">
        <v>99000</v>
      </c>
      <c r="D1669" s="17">
        <v>29.998506944444443</v>
      </c>
      <c r="E1669">
        <v>25</v>
      </c>
      <c r="F1669" s="5">
        <v>106.8</v>
      </c>
      <c r="G1669" s="9">
        <v>4</v>
      </c>
      <c r="H1669">
        <v>3</v>
      </c>
      <c r="I1669" s="6">
        <v>2.6969696969696968</v>
      </c>
      <c r="J1669" t="s">
        <v>8318</v>
      </c>
      <c r="K1669" t="s">
        <v>8334</v>
      </c>
    </row>
    <row r="1670" spans="1:11" hidden="1" x14ac:dyDescent="0.2">
      <c r="A1670">
        <v>1902</v>
      </c>
      <c r="B1670">
        <v>0</v>
      </c>
      <c r="C1670">
        <v>1000</v>
      </c>
      <c r="D1670" s="17">
        <v>30</v>
      </c>
      <c r="E1670">
        <v>3</v>
      </c>
      <c r="F1670" s="5">
        <v>4</v>
      </c>
      <c r="G1670" s="9">
        <v>2</v>
      </c>
      <c r="H1670">
        <v>1</v>
      </c>
      <c r="I1670" s="6">
        <v>1.2</v>
      </c>
      <c r="J1670" t="s">
        <v>8318</v>
      </c>
      <c r="K1670" t="s">
        <v>8334</v>
      </c>
    </row>
    <row r="1671" spans="1:11" hidden="1" x14ac:dyDescent="0.2">
      <c r="A1671">
        <v>1903</v>
      </c>
      <c r="B1671">
        <v>0</v>
      </c>
      <c r="C1671">
        <v>3000</v>
      </c>
      <c r="D1671" s="17">
        <v>60</v>
      </c>
      <c r="E1671">
        <v>41</v>
      </c>
      <c r="F1671" s="5">
        <v>34.097560975609753</v>
      </c>
      <c r="G1671" s="9">
        <v>11</v>
      </c>
      <c r="H1671">
        <v>1</v>
      </c>
      <c r="I1671" s="6">
        <v>46.6</v>
      </c>
      <c r="J1671" t="s">
        <v>8318</v>
      </c>
      <c r="K1671" t="s">
        <v>8334</v>
      </c>
    </row>
    <row r="1672" spans="1:11" hidden="1" x14ac:dyDescent="0.2">
      <c r="A1672">
        <v>1904</v>
      </c>
      <c r="B1672">
        <v>0</v>
      </c>
      <c r="C1672">
        <v>50000</v>
      </c>
      <c r="D1672" s="17">
        <v>45</v>
      </c>
      <c r="E1672">
        <v>2</v>
      </c>
      <c r="F1672" s="5">
        <v>25</v>
      </c>
      <c r="G1672" s="9">
        <v>11</v>
      </c>
      <c r="H1672">
        <v>3</v>
      </c>
      <c r="I1672" s="6">
        <v>0.1</v>
      </c>
      <c r="J1672" t="s">
        <v>8318</v>
      </c>
      <c r="K1672" t="s">
        <v>8334</v>
      </c>
    </row>
    <row r="1673" spans="1:11" hidden="1" x14ac:dyDescent="0.2">
      <c r="A1673">
        <v>1905</v>
      </c>
      <c r="B1673">
        <v>0</v>
      </c>
      <c r="C1673">
        <v>25000</v>
      </c>
      <c r="D1673" s="17">
        <v>30</v>
      </c>
      <c r="E1673">
        <v>4</v>
      </c>
      <c r="F1673" s="5">
        <v>10.5</v>
      </c>
      <c r="G1673" s="9">
        <v>8</v>
      </c>
      <c r="H1673">
        <v>5</v>
      </c>
      <c r="I1673" s="6">
        <v>0.16800000000000001</v>
      </c>
      <c r="J1673" t="s">
        <v>8318</v>
      </c>
      <c r="K1673" t="s">
        <v>8334</v>
      </c>
    </row>
    <row r="1674" spans="1:11" hidden="1" x14ac:dyDescent="0.2">
      <c r="A1674">
        <v>1906</v>
      </c>
      <c r="B1674">
        <v>0</v>
      </c>
      <c r="C1674">
        <v>50000</v>
      </c>
      <c r="D1674" s="17">
        <v>30</v>
      </c>
      <c r="E1674">
        <v>99</v>
      </c>
      <c r="F1674" s="5">
        <v>215.95959595959596</v>
      </c>
      <c r="G1674" s="9">
        <v>5</v>
      </c>
      <c r="H1674">
        <v>2</v>
      </c>
      <c r="I1674" s="6">
        <v>42.76</v>
      </c>
      <c r="J1674" t="s">
        <v>8318</v>
      </c>
      <c r="K1674" t="s">
        <v>8334</v>
      </c>
    </row>
    <row r="1675" spans="1:11" hidden="1" x14ac:dyDescent="0.2">
      <c r="A1675">
        <v>1907</v>
      </c>
      <c r="B1675">
        <v>0</v>
      </c>
      <c r="C1675">
        <v>30000</v>
      </c>
      <c r="D1675" s="17">
        <v>15</v>
      </c>
      <c r="E1675">
        <v>4</v>
      </c>
      <c r="F1675" s="5">
        <v>21.25</v>
      </c>
      <c r="G1675" s="9">
        <v>5</v>
      </c>
      <c r="H1675">
        <v>4</v>
      </c>
      <c r="I1675" s="6">
        <v>0.28333333333333333</v>
      </c>
      <c r="J1675" t="s">
        <v>8318</v>
      </c>
      <c r="K1675" t="s">
        <v>8334</v>
      </c>
    </row>
    <row r="1676" spans="1:11" hidden="1" x14ac:dyDescent="0.2">
      <c r="A1676">
        <v>1908</v>
      </c>
      <c r="B1676">
        <v>0</v>
      </c>
      <c r="C1676">
        <v>25000</v>
      </c>
      <c r="D1676" s="17">
        <v>30</v>
      </c>
      <c r="E1676">
        <v>4</v>
      </c>
      <c r="F1676" s="5">
        <v>108.25</v>
      </c>
      <c r="G1676" s="9">
        <v>11</v>
      </c>
      <c r="H1676">
        <v>2</v>
      </c>
      <c r="I1676" s="6">
        <v>1.7319999999999998</v>
      </c>
      <c r="J1676" t="s">
        <v>8318</v>
      </c>
      <c r="K1676" t="s">
        <v>8334</v>
      </c>
    </row>
    <row r="1677" spans="1:11" hidden="1" x14ac:dyDescent="0.2">
      <c r="A1677">
        <v>1909</v>
      </c>
      <c r="B1677">
        <v>0</v>
      </c>
      <c r="C1677">
        <v>35000</v>
      </c>
      <c r="D1677" s="17">
        <v>30</v>
      </c>
      <c r="E1677">
        <v>38</v>
      </c>
      <c r="F1677" s="5">
        <v>129.97368421052633</v>
      </c>
      <c r="G1677" s="9">
        <v>9</v>
      </c>
      <c r="H1677">
        <v>2</v>
      </c>
      <c r="I1677" s="6">
        <v>14.111428571428572</v>
      </c>
      <c r="J1677" t="s">
        <v>8318</v>
      </c>
      <c r="K1677" t="s">
        <v>8334</v>
      </c>
    </row>
    <row r="1678" spans="1:11" hidden="1" x14ac:dyDescent="0.2">
      <c r="A1678">
        <v>1910</v>
      </c>
      <c r="B1678">
        <v>0</v>
      </c>
      <c r="C1678">
        <v>85000</v>
      </c>
      <c r="D1678" s="17">
        <v>43.984756944444449</v>
      </c>
      <c r="E1678">
        <v>285</v>
      </c>
      <c r="F1678" s="5">
        <v>117.49473684210527</v>
      </c>
      <c r="G1678" s="9">
        <v>9</v>
      </c>
      <c r="H1678">
        <v>4</v>
      </c>
      <c r="I1678" s="6">
        <v>39.395294117647055</v>
      </c>
      <c r="J1678" t="s">
        <v>8318</v>
      </c>
      <c r="K1678" t="s">
        <v>8334</v>
      </c>
    </row>
    <row r="1679" spans="1:11" hidden="1" x14ac:dyDescent="0.2">
      <c r="A1679">
        <v>1911</v>
      </c>
      <c r="B1679">
        <v>0</v>
      </c>
      <c r="C1679">
        <v>42500</v>
      </c>
      <c r="D1679" s="17">
        <v>30</v>
      </c>
      <c r="E1679">
        <v>1</v>
      </c>
      <c r="F1679" s="5">
        <v>10</v>
      </c>
      <c r="G1679" s="9">
        <v>7</v>
      </c>
      <c r="H1679">
        <v>3</v>
      </c>
      <c r="I1679" s="6">
        <v>2.3529411764705882E-2</v>
      </c>
      <c r="J1679" t="s">
        <v>8318</v>
      </c>
      <c r="K1679" t="s">
        <v>8334</v>
      </c>
    </row>
    <row r="1680" spans="1:11" hidden="1" x14ac:dyDescent="0.2">
      <c r="A1680">
        <v>1912</v>
      </c>
      <c r="B1680">
        <v>0</v>
      </c>
      <c r="C1680">
        <v>5000</v>
      </c>
      <c r="D1680" s="17">
        <v>30</v>
      </c>
      <c r="E1680">
        <v>42</v>
      </c>
      <c r="F1680" s="5">
        <v>70.595238095238102</v>
      </c>
      <c r="G1680" s="9">
        <v>5</v>
      </c>
      <c r="H1680">
        <v>1</v>
      </c>
      <c r="I1680" s="6">
        <v>59.3</v>
      </c>
      <c r="J1680" t="s">
        <v>8318</v>
      </c>
      <c r="K1680" t="s">
        <v>8334</v>
      </c>
    </row>
    <row r="1681" spans="1:11" hidden="1" x14ac:dyDescent="0.2">
      <c r="A1681">
        <v>1913</v>
      </c>
      <c r="B1681">
        <v>0</v>
      </c>
      <c r="C1681">
        <v>48000</v>
      </c>
      <c r="D1681" s="17">
        <v>30</v>
      </c>
      <c r="E1681">
        <v>26</v>
      </c>
      <c r="F1681" s="5">
        <v>24.5</v>
      </c>
      <c r="G1681" s="9">
        <v>9</v>
      </c>
      <c r="H1681">
        <v>1</v>
      </c>
      <c r="I1681" s="6">
        <v>1.3270833333333334</v>
      </c>
      <c r="J1681" t="s">
        <v>8318</v>
      </c>
      <c r="K1681" t="s">
        <v>8334</v>
      </c>
    </row>
    <row r="1682" spans="1:11" hidden="1" x14ac:dyDescent="0.2">
      <c r="A1682">
        <v>1914</v>
      </c>
      <c r="B1682">
        <v>0</v>
      </c>
      <c r="C1682">
        <v>666</v>
      </c>
      <c r="D1682" s="17">
        <v>14.991516203703704</v>
      </c>
      <c r="E1682">
        <v>2</v>
      </c>
      <c r="F1682" s="5">
        <v>30</v>
      </c>
      <c r="G1682" s="9">
        <v>10</v>
      </c>
      <c r="H1682">
        <v>4</v>
      </c>
      <c r="I1682" s="6">
        <v>9.0090090090090094</v>
      </c>
      <c r="J1682" t="s">
        <v>8318</v>
      </c>
      <c r="K1682" t="s">
        <v>8334</v>
      </c>
    </row>
    <row r="1683" spans="1:11" hidden="1" x14ac:dyDescent="0.2">
      <c r="A1683">
        <v>1915</v>
      </c>
      <c r="B1683">
        <v>0</v>
      </c>
      <c r="C1683">
        <v>500</v>
      </c>
      <c r="D1683" s="17">
        <v>20</v>
      </c>
      <c r="E1683">
        <v>4</v>
      </c>
      <c r="F1683" s="5">
        <v>2</v>
      </c>
      <c r="G1683" s="9">
        <v>8</v>
      </c>
      <c r="H1683">
        <v>2</v>
      </c>
      <c r="I1683" s="6">
        <v>1.6</v>
      </c>
      <c r="J1683" t="s">
        <v>8318</v>
      </c>
      <c r="K1683" t="s">
        <v>8334</v>
      </c>
    </row>
    <row r="1684" spans="1:11" hidden="1" x14ac:dyDescent="0.2">
      <c r="A1684">
        <v>1916</v>
      </c>
      <c r="B1684">
        <v>0</v>
      </c>
      <c r="C1684">
        <v>20000</v>
      </c>
      <c r="D1684" s="17">
        <v>25.041666666666668</v>
      </c>
      <c r="E1684">
        <v>6</v>
      </c>
      <c r="F1684" s="5">
        <v>17</v>
      </c>
      <c r="G1684" s="9">
        <v>10</v>
      </c>
      <c r="H1684">
        <v>4</v>
      </c>
      <c r="I1684" s="6">
        <v>0.51</v>
      </c>
      <c r="J1684" t="s">
        <v>8318</v>
      </c>
      <c r="K1684" t="s">
        <v>8334</v>
      </c>
    </row>
    <row r="1685" spans="1:11" hidden="1" x14ac:dyDescent="0.2">
      <c r="A1685">
        <v>1917</v>
      </c>
      <c r="B1685">
        <v>0</v>
      </c>
      <c r="C1685">
        <v>390000</v>
      </c>
      <c r="D1685" s="17">
        <v>30</v>
      </c>
      <c r="E1685">
        <v>70</v>
      </c>
      <c r="F1685" s="5">
        <v>2928.9285714285716</v>
      </c>
      <c r="G1685" s="9">
        <v>1</v>
      </c>
      <c r="H1685">
        <v>2</v>
      </c>
      <c r="I1685" s="6">
        <v>52.570512820512818</v>
      </c>
      <c r="J1685" t="s">
        <v>8318</v>
      </c>
      <c r="K1685" t="s">
        <v>8334</v>
      </c>
    </row>
    <row r="1686" spans="1:11" hidden="1" x14ac:dyDescent="0.2">
      <c r="A1686">
        <v>1918</v>
      </c>
      <c r="B1686">
        <v>0</v>
      </c>
      <c r="C1686">
        <v>25000</v>
      </c>
      <c r="D1686" s="17">
        <v>35</v>
      </c>
      <c r="E1686">
        <v>9</v>
      </c>
      <c r="F1686" s="5">
        <v>28.888888888888889</v>
      </c>
      <c r="G1686" s="9">
        <v>7</v>
      </c>
      <c r="H1686">
        <v>2</v>
      </c>
      <c r="I1686" s="6">
        <v>1.04</v>
      </c>
      <c r="J1686" t="s">
        <v>8318</v>
      </c>
      <c r="K1686" t="s">
        <v>8334</v>
      </c>
    </row>
    <row r="1687" spans="1:11" hidden="1" x14ac:dyDescent="0.2">
      <c r="A1687">
        <v>1919</v>
      </c>
      <c r="B1687">
        <v>0</v>
      </c>
      <c r="C1687">
        <v>500</v>
      </c>
      <c r="D1687" s="17">
        <v>30</v>
      </c>
      <c r="E1687">
        <v>8</v>
      </c>
      <c r="F1687" s="5">
        <v>29.625</v>
      </c>
      <c r="G1687" s="9">
        <v>4</v>
      </c>
      <c r="H1687">
        <v>7</v>
      </c>
      <c r="I1687" s="6">
        <v>47.4</v>
      </c>
      <c r="J1687" t="s">
        <v>8318</v>
      </c>
      <c r="K1687" t="s">
        <v>8334</v>
      </c>
    </row>
    <row r="1688" spans="1:11" hidden="1" x14ac:dyDescent="0.2">
      <c r="A1688">
        <v>1920</v>
      </c>
      <c r="B1688">
        <v>0</v>
      </c>
      <c r="C1688">
        <v>10000</v>
      </c>
      <c r="D1688" s="17">
        <v>28.082627314814815</v>
      </c>
      <c r="E1688">
        <v>105</v>
      </c>
      <c r="F1688" s="5">
        <v>40.980952380952381</v>
      </c>
      <c r="G1688" s="9">
        <v>9</v>
      </c>
      <c r="H1688">
        <v>3</v>
      </c>
      <c r="I1688" s="6">
        <v>43.03</v>
      </c>
      <c r="J1688" t="s">
        <v>8318</v>
      </c>
      <c r="K1688" t="s">
        <v>8334</v>
      </c>
    </row>
    <row r="1689" spans="1:11" x14ac:dyDescent="0.2">
      <c r="A1689">
        <v>1921</v>
      </c>
      <c r="B1689">
        <v>1</v>
      </c>
      <c r="C1689">
        <v>1500</v>
      </c>
      <c r="D1689" s="17">
        <v>30</v>
      </c>
      <c r="E1689">
        <v>38</v>
      </c>
      <c r="F1689" s="5">
        <v>54</v>
      </c>
      <c r="G1689" s="9">
        <v>6</v>
      </c>
      <c r="H1689">
        <v>3</v>
      </c>
      <c r="I1689" s="6">
        <v>136.80000000000001</v>
      </c>
      <c r="J1689" t="s">
        <v>8315</v>
      </c>
      <c r="K1689" t="s">
        <v>8336</v>
      </c>
    </row>
    <row r="1690" spans="1:11" x14ac:dyDescent="0.2">
      <c r="A1690">
        <v>1922</v>
      </c>
      <c r="B1690">
        <v>1</v>
      </c>
      <c r="C1690">
        <v>2000</v>
      </c>
      <c r="D1690" s="17">
        <v>30</v>
      </c>
      <c r="E1690">
        <v>64</v>
      </c>
      <c r="F1690" s="5">
        <v>36.109375</v>
      </c>
      <c r="G1690" s="9">
        <v>11</v>
      </c>
      <c r="H1690">
        <v>1</v>
      </c>
      <c r="I1690" s="6">
        <v>115.55</v>
      </c>
      <c r="J1690" t="s">
        <v>8315</v>
      </c>
      <c r="K1690" t="s">
        <v>8336</v>
      </c>
    </row>
    <row r="1691" spans="1:11" x14ac:dyDescent="0.2">
      <c r="A1691">
        <v>1923</v>
      </c>
      <c r="B1691">
        <v>1</v>
      </c>
      <c r="C1691">
        <v>125</v>
      </c>
      <c r="D1691" s="17">
        <v>40.358888888888892</v>
      </c>
      <c r="E1691">
        <v>13</v>
      </c>
      <c r="F1691" s="5">
        <v>23.153846153846153</v>
      </c>
      <c r="G1691" s="9">
        <v>8</v>
      </c>
      <c r="H1691">
        <v>3</v>
      </c>
      <c r="I1691" s="6">
        <v>240.79999999999998</v>
      </c>
      <c r="J1691" t="s">
        <v>8315</v>
      </c>
      <c r="K1691" t="s">
        <v>8336</v>
      </c>
    </row>
    <row r="1692" spans="1:11" x14ac:dyDescent="0.2">
      <c r="A1692">
        <v>1924</v>
      </c>
      <c r="B1692">
        <v>1</v>
      </c>
      <c r="C1692">
        <v>3000</v>
      </c>
      <c r="D1692" s="17">
        <v>28.053530092592595</v>
      </c>
      <c r="E1692">
        <v>33</v>
      </c>
      <c r="F1692" s="5">
        <v>104</v>
      </c>
      <c r="G1692" s="9">
        <v>12</v>
      </c>
      <c r="H1692">
        <v>3</v>
      </c>
      <c r="I1692" s="6">
        <v>114.39999999999999</v>
      </c>
      <c r="J1692" t="s">
        <v>8315</v>
      </c>
      <c r="K1692" t="s">
        <v>8336</v>
      </c>
    </row>
    <row r="1693" spans="1:11" x14ac:dyDescent="0.2">
      <c r="A1693">
        <v>1925</v>
      </c>
      <c r="B1693">
        <v>1</v>
      </c>
      <c r="C1693">
        <v>1500</v>
      </c>
      <c r="D1693" s="17">
        <v>22.098518518518517</v>
      </c>
      <c r="E1693">
        <v>52</v>
      </c>
      <c r="F1693" s="5">
        <v>31.826923076923077</v>
      </c>
      <c r="G1693" s="9">
        <v>9</v>
      </c>
      <c r="H1693">
        <v>3</v>
      </c>
      <c r="I1693" s="6">
        <v>110.33333333333333</v>
      </c>
      <c r="J1693" t="s">
        <v>8315</v>
      </c>
      <c r="K1693" t="s">
        <v>8336</v>
      </c>
    </row>
    <row r="1694" spans="1:11" x14ac:dyDescent="0.2">
      <c r="A1694">
        <v>1926</v>
      </c>
      <c r="B1694">
        <v>1</v>
      </c>
      <c r="C1694">
        <v>1500</v>
      </c>
      <c r="D1694" s="17">
        <v>27.063703703703698</v>
      </c>
      <c r="E1694">
        <v>107</v>
      </c>
      <c r="F1694" s="5">
        <v>27.3896261682243</v>
      </c>
      <c r="G1694" s="9">
        <v>10</v>
      </c>
      <c r="H1694">
        <v>2</v>
      </c>
      <c r="I1694" s="6">
        <v>195.37933333333334</v>
      </c>
      <c r="J1694" t="s">
        <v>8315</v>
      </c>
      <c r="K1694" t="s">
        <v>8336</v>
      </c>
    </row>
    <row r="1695" spans="1:11" x14ac:dyDescent="0.2">
      <c r="A1695">
        <v>1927</v>
      </c>
      <c r="B1695">
        <v>1</v>
      </c>
      <c r="C1695">
        <v>600</v>
      </c>
      <c r="D1695" s="17">
        <v>15.346076388888887</v>
      </c>
      <c r="E1695">
        <v>11</v>
      </c>
      <c r="F1695" s="5">
        <v>56.363636363636367</v>
      </c>
      <c r="G1695" s="9">
        <v>2</v>
      </c>
      <c r="H1695">
        <v>2</v>
      </c>
      <c r="I1695" s="6">
        <v>103.33333333333334</v>
      </c>
      <c r="J1695" t="s">
        <v>8315</v>
      </c>
      <c r="K1695" t="s">
        <v>8336</v>
      </c>
    </row>
    <row r="1696" spans="1:11" x14ac:dyDescent="0.2">
      <c r="A1696">
        <v>1928</v>
      </c>
      <c r="B1696">
        <v>1</v>
      </c>
      <c r="C1696">
        <v>2550</v>
      </c>
      <c r="D1696" s="17">
        <v>30</v>
      </c>
      <c r="E1696">
        <v>34</v>
      </c>
      <c r="F1696" s="5">
        <v>77.352941176470594</v>
      </c>
      <c r="G1696" s="9">
        <v>4</v>
      </c>
      <c r="H1696">
        <v>7</v>
      </c>
      <c r="I1696" s="6">
        <v>103.1372549019608</v>
      </c>
      <c r="J1696" t="s">
        <v>8315</v>
      </c>
      <c r="K1696" t="s">
        <v>8336</v>
      </c>
    </row>
    <row r="1697" spans="1:11" x14ac:dyDescent="0.2">
      <c r="A1697">
        <v>1929</v>
      </c>
      <c r="B1697">
        <v>1</v>
      </c>
      <c r="C1697">
        <v>3200</v>
      </c>
      <c r="D1697" s="17">
        <v>42</v>
      </c>
      <c r="E1697">
        <v>75</v>
      </c>
      <c r="F1697" s="5">
        <v>42.8</v>
      </c>
      <c r="G1697" s="9">
        <v>5</v>
      </c>
      <c r="H1697">
        <v>1</v>
      </c>
      <c r="I1697" s="6">
        <v>100.3125</v>
      </c>
      <c r="J1697" t="s">
        <v>8315</v>
      </c>
      <c r="K1697" t="s">
        <v>8336</v>
      </c>
    </row>
    <row r="1698" spans="1:11" x14ac:dyDescent="0.2">
      <c r="A1698">
        <v>1930</v>
      </c>
      <c r="B1698">
        <v>1</v>
      </c>
      <c r="C1698">
        <v>1000</v>
      </c>
      <c r="D1698" s="17">
        <v>60</v>
      </c>
      <c r="E1698">
        <v>26</v>
      </c>
      <c r="F1698" s="5">
        <v>48.846153846153847</v>
      </c>
      <c r="G1698" s="9">
        <v>5</v>
      </c>
      <c r="H1698">
        <v>3</v>
      </c>
      <c r="I1698" s="6">
        <v>127</v>
      </c>
      <c r="J1698" t="s">
        <v>8315</v>
      </c>
      <c r="K1698" t="s">
        <v>8336</v>
      </c>
    </row>
    <row r="1699" spans="1:11" x14ac:dyDescent="0.2">
      <c r="A1699">
        <v>1931</v>
      </c>
      <c r="B1699">
        <v>1</v>
      </c>
      <c r="C1699">
        <v>2000</v>
      </c>
      <c r="D1699" s="17">
        <v>13.253368055555555</v>
      </c>
      <c r="E1699">
        <v>50</v>
      </c>
      <c r="F1699" s="5">
        <v>48.240400000000001</v>
      </c>
      <c r="G1699" s="9">
        <v>5</v>
      </c>
      <c r="H1699">
        <v>2</v>
      </c>
      <c r="I1699" s="6">
        <v>120.601</v>
      </c>
      <c r="J1699" t="s">
        <v>8315</v>
      </c>
      <c r="K1699" t="s">
        <v>8336</v>
      </c>
    </row>
    <row r="1700" spans="1:11" x14ac:dyDescent="0.2">
      <c r="A1700">
        <v>1932</v>
      </c>
      <c r="B1700">
        <v>1</v>
      </c>
      <c r="C1700">
        <v>5250</v>
      </c>
      <c r="D1700" s="17">
        <v>21</v>
      </c>
      <c r="E1700">
        <v>80</v>
      </c>
      <c r="F1700" s="5">
        <v>70.212500000000006</v>
      </c>
      <c r="G1700" s="9">
        <v>1</v>
      </c>
      <c r="H1700">
        <v>2</v>
      </c>
      <c r="I1700" s="6">
        <v>106.99047619047619</v>
      </c>
      <c r="J1700" t="s">
        <v>8315</v>
      </c>
      <c r="K1700" t="s">
        <v>8336</v>
      </c>
    </row>
    <row r="1701" spans="1:11" x14ac:dyDescent="0.2">
      <c r="A1701">
        <v>1933</v>
      </c>
      <c r="B1701">
        <v>1</v>
      </c>
      <c r="C1701">
        <v>6000</v>
      </c>
      <c r="D1701" s="17">
        <v>30</v>
      </c>
      <c r="E1701">
        <v>110</v>
      </c>
      <c r="F1701" s="5">
        <v>94.054545454545448</v>
      </c>
      <c r="G1701" s="9">
        <v>8</v>
      </c>
      <c r="H1701">
        <v>3</v>
      </c>
      <c r="I1701" s="6">
        <v>172.43333333333334</v>
      </c>
      <c r="J1701" t="s">
        <v>8315</v>
      </c>
      <c r="K1701" t="s">
        <v>8336</v>
      </c>
    </row>
    <row r="1702" spans="1:11" x14ac:dyDescent="0.2">
      <c r="A1702">
        <v>1934</v>
      </c>
      <c r="B1702">
        <v>1</v>
      </c>
      <c r="C1702">
        <v>5000</v>
      </c>
      <c r="D1702" s="17">
        <v>36.341192129629626</v>
      </c>
      <c r="E1702">
        <v>77</v>
      </c>
      <c r="F1702" s="5">
        <v>80.272727272727266</v>
      </c>
      <c r="G1702" s="9">
        <v>11</v>
      </c>
      <c r="H1702">
        <v>5</v>
      </c>
      <c r="I1702" s="6">
        <v>123.61999999999999</v>
      </c>
      <c r="J1702" t="s">
        <v>8315</v>
      </c>
      <c r="K1702" t="s">
        <v>8336</v>
      </c>
    </row>
    <row r="1703" spans="1:11" x14ac:dyDescent="0.2">
      <c r="A1703">
        <v>1935</v>
      </c>
      <c r="B1703">
        <v>1</v>
      </c>
      <c r="C1703">
        <v>2500</v>
      </c>
      <c r="D1703" s="17">
        <v>37.275104166666672</v>
      </c>
      <c r="E1703">
        <v>50</v>
      </c>
      <c r="F1703" s="5">
        <v>54.2</v>
      </c>
      <c r="G1703" s="9">
        <v>5</v>
      </c>
      <c r="H1703">
        <v>3</v>
      </c>
      <c r="I1703" s="6">
        <v>108.4</v>
      </c>
      <c r="J1703" t="s">
        <v>8315</v>
      </c>
      <c r="K1703" t="s">
        <v>8336</v>
      </c>
    </row>
    <row r="1704" spans="1:11" x14ac:dyDescent="0.2">
      <c r="A1704">
        <v>1936</v>
      </c>
      <c r="B1704">
        <v>1</v>
      </c>
      <c r="C1704">
        <v>7500</v>
      </c>
      <c r="D1704" s="17">
        <v>30.359606481481482</v>
      </c>
      <c r="E1704">
        <v>145</v>
      </c>
      <c r="F1704" s="5">
        <v>60.26903448275862</v>
      </c>
      <c r="G1704" s="9">
        <v>11</v>
      </c>
      <c r="H1704">
        <v>6</v>
      </c>
      <c r="I1704" s="6">
        <v>116.52013333333333</v>
      </c>
      <c r="J1704" t="s">
        <v>8315</v>
      </c>
      <c r="K1704" t="s">
        <v>8336</v>
      </c>
    </row>
    <row r="1705" spans="1:11" x14ac:dyDescent="0.2">
      <c r="A1705">
        <v>1937</v>
      </c>
      <c r="B1705">
        <v>1</v>
      </c>
      <c r="C1705">
        <v>600</v>
      </c>
      <c r="D1705" s="17">
        <v>16.046979166666667</v>
      </c>
      <c r="E1705">
        <v>29</v>
      </c>
      <c r="F1705" s="5">
        <v>38.740344827586206</v>
      </c>
      <c r="G1705" s="9">
        <v>5</v>
      </c>
      <c r="H1705">
        <v>2</v>
      </c>
      <c r="I1705" s="6">
        <v>187.245</v>
      </c>
      <c r="J1705" t="s">
        <v>8315</v>
      </c>
      <c r="K1705" t="s">
        <v>8336</v>
      </c>
    </row>
    <row r="1706" spans="1:11" x14ac:dyDescent="0.2">
      <c r="A1706">
        <v>1938</v>
      </c>
      <c r="B1706">
        <v>1</v>
      </c>
      <c r="C1706">
        <v>15000</v>
      </c>
      <c r="D1706" s="17">
        <v>30.948715277777779</v>
      </c>
      <c r="E1706">
        <v>114</v>
      </c>
      <c r="F1706" s="5">
        <v>152.54385964912279</v>
      </c>
      <c r="G1706" s="9">
        <v>5</v>
      </c>
      <c r="H1706">
        <v>5</v>
      </c>
      <c r="I1706" s="6">
        <v>115.93333333333334</v>
      </c>
      <c r="J1706" t="s">
        <v>8315</v>
      </c>
      <c r="K1706" t="s">
        <v>8336</v>
      </c>
    </row>
    <row r="1707" spans="1:11" x14ac:dyDescent="0.2">
      <c r="A1707">
        <v>1939</v>
      </c>
      <c r="B1707">
        <v>1</v>
      </c>
      <c r="C1707">
        <v>10000</v>
      </c>
      <c r="D1707" s="17">
        <v>29.958333333333332</v>
      </c>
      <c r="E1707">
        <v>96</v>
      </c>
      <c r="F1707" s="5">
        <v>115.3125</v>
      </c>
      <c r="G1707" s="9">
        <v>2</v>
      </c>
      <c r="H1707">
        <v>5</v>
      </c>
      <c r="I1707" s="6">
        <v>110.7</v>
      </c>
      <c r="J1707" t="s">
        <v>8315</v>
      </c>
      <c r="K1707" t="s">
        <v>8336</v>
      </c>
    </row>
    <row r="1708" spans="1:11" x14ac:dyDescent="0.2">
      <c r="A1708">
        <v>1940</v>
      </c>
      <c r="B1708">
        <v>1</v>
      </c>
      <c r="C1708">
        <v>650</v>
      </c>
      <c r="D1708" s="17">
        <v>38.658645833333331</v>
      </c>
      <c r="E1708">
        <v>31</v>
      </c>
      <c r="F1708" s="5">
        <v>35.838709677419352</v>
      </c>
      <c r="G1708" s="9">
        <v>5</v>
      </c>
      <c r="H1708">
        <v>6</v>
      </c>
      <c r="I1708" s="6">
        <v>170.92307692307693</v>
      </c>
      <c r="J1708" t="s">
        <v>8315</v>
      </c>
      <c r="K1708" t="s">
        <v>8336</v>
      </c>
    </row>
    <row r="1709" spans="1:11" hidden="1" x14ac:dyDescent="0.2">
      <c r="A1709">
        <v>1941</v>
      </c>
      <c r="B1709">
        <v>1</v>
      </c>
      <c r="C1709">
        <v>250000</v>
      </c>
      <c r="D1709" s="17">
        <v>30</v>
      </c>
      <c r="E1709">
        <v>4883</v>
      </c>
      <c r="F1709" s="5">
        <v>64.570118779438872</v>
      </c>
      <c r="G1709" s="9">
        <v>4</v>
      </c>
      <c r="H1709">
        <v>1</v>
      </c>
      <c r="I1709" s="6">
        <v>126.11835600000001</v>
      </c>
      <c r="J1709" t="s">
        <v>8318</v>
      </c>
      <c r="K1709" t="s">
        <v>8335</v>
      </c>
    </row>
    <row r="1710" spans="1:11" hidden="1" x14ac:dyDescent="0.2">
      <c r="A1710">
        <v>1942</v>
      </c>
      <c r="B1710">
        <v>1</v>
      </c>
      <c r="C1710">
        <v>6000</v>
      </c>
      <c r="D1710" s="17">
        <v>90</v>
      </c>
      <c r="E1710">
        <v>95</v>
      </c>
      <c r="F1710" s="5">
        <v>87.436000000000007</v>
      </c>
      <c r="G1710" s="9">
        <v>4</v>
      </c>
      <c r="H1710">
        <v>2</v>
      </c>
      <c r="I1710" s="6">
        <v>138.44033333333334</v>
      </c>
      <c r="J1710" t="s">
        <v>8318</v>
      </c>
      <c r="K1710" t="s">
        <v>8335</v>
      </c>
    </row>
    <row r="1711" spans="1:11" hidden="1" x14ac:dyDescent="0.2">
      <c r="A1711">
        <v>1943</v>
      </c>
      <c r="B1711">
        <v>1</v>
      </c>
      <c r="C1711">
        <v>10000</v>
      </c>
      <c r="D1711" s="17">
        <v>45</v>
      </c>
      <c r="E1711">
        <v>2478</v>
      </c>
      <c r="F1711" s="5">
        <v>68.815577078288939</v>
      </c>
      <c r="G1711" s="9">
        <v>6</v>
      </c>
      <c r="H1711">
        <v>7</v>
      </c>
      <c r="I1711" s="6">
        <v>1705.2499999999998</v>
      </c>
      <c r="J1711" t="s">
        <v>8318</v>
      </c>
      <c r="K1711" t="s">
        <v>8335</v>
      </c>
    </row>
    <row r="1712" spans="1:11" hidden="1" x14ac:dyDescent="0.2">
      <c r="A1712">
        <v>1944</v>
      </c>
      <c r="B1712">
        <v>1</v>
      </c>
      <c r="C1712">
        <v>40000</v>
      </c>
      <c r="D1712" s="17">
        <v>30</v>
      </c>
      <c r="E1712">
        <v>1789</v>
      </c>
      <c r="F1712" s="5">
        <v>176.200223588597</v>
      </c>
      <c r="G1712" s="9">
        <v>4</v>
      </c>
      <c r="H1712">
        <v>2</v>
      </c>
      <c r="I1712" s="6">
        <v>788.05550000000005</v>
      </c>
      <c r="J1712" t="s">
        <v>8318</v>
      </c>
      <c r="K1712" t="s">
        <v>8335</v>
      </c>
    </row>
    <row r="1713" spans="1:11" hidden="1" x14ac:dyDescent="0.2">
      <c r="A1713">
        <v>1945</v>
      </c>
      <c r="B1713">
        <v>1</v>
      </c>
      <c r="C1713">
        <v>100000</v>
      </c>
      <c r="D1713" s="17">
        <v>40</v>
      </c>
      <c r="E1713">
        <v>680</v>
      </c>
      <c r="F1713" s="5">
        <v>511.79117647058825</v>
      </c>
      <c r="G1713" s="9">
        <v>6</v>
      </c>
      <c r="H1713">
        <v>1</v>
      </c>
      <c r="I1713" s="6">
        <v>348.01799999999997</v>
      </c>
      <c r="J1713" t="s">
        <v>8318</v>
      </c>
      <c r="K1713" t="s">
        <v>8335</v>
      </c>
    </row>
    <row r="1714" spans="1:11" hidden="1" x14ac:dyDescent="0.2">
      <c r="A1714">
        <v>1946</v>
      </c>
      <c r="B1714">
        <v>1</v>
      </c>
      <c r="C1714">
        <v>7500</v>
      </c>
      <c r="D1714" s="17">
        <v>59.958333333333336</v>
      </c>
      <c r="E1714">
        <v>70</v>
      </c>
      <c r="F1714" s="5">
        <v>160.44285714285715</v>
      </c>
      <c r="G1714" s="9">
        <v>2</v>
      </c>
      <c r="H1714">
        <v>2</v>
      </c>
      <c r="I1714" s="6">
        <v>149.74666666666667</v>
      </c>
      <c r="J1714" t="s">
        <v>8318</v>
      </c>
      <c r="K1714" t="s">
        <v>8335</v>
      </c>
    </row>
    <row r="1715" spans="1:11" hidden="1" x14ac:dyDescent="0.2">
      <c r="A1715">
        <v>1947</v>
      </c>
      <c r="B1715">
        <v>1</v>
      </c>
      <c r="C1715">
        <v>800</v>
      </c>
      <c r="D1715" s="17">
        <v>37.331250000000004</v>
      </c>
      <c r="E1715">
        <v>23</v>
      </c>
      <c r="F1715" s="5">
        <v>35.003043478260871</v>
      </c>
      <c r="G1715" s="9">
        <v>10</v>
      </c>
      <c r="H1715">
        <v>5</v>
      </c>
      <c r="I1715" s="6">
        <v>100.63375000000001</v>
      </c>
      <c r="J1715" t="s">
        <v>8318</v>
      </c>
      <c r="K1715" t="s">
        <v>8335</v>
      </c>
    </row>
    <row r="1716" spans="1:11" hidden="1" x14ac:dyDescent="0.2">
      <c r="A1716">
        <v>1948</v>
      </c>
      <c r="B1716">
        <v>1</v>
      </c>
      <c r="C1716">
        <v>100000</v>
      </c>
      <c r="D1716" s="17">
        <v>54.105451388888895</v>
      </c>
      <c r="E1716">
        <v>4245</v>
      </c>
      <c r="F1716" s="5">
        <v>188.50671378091872</v>
      </c>
      <c r="G1716" s="9">
        <v>4</v>
      </c>
      <c r="H1716">
        <v>3</v>
      </c>
      <c r="I1716" s="6">
        <v>800.21100000000001</v>
      </c>
      <c r="J1716" t="s">
        <v>8318</v>
      </c>
      <c r="K1716" t="s">
        <v>8335</v>
      </c>
    </row>
    <row r="1717" spans="1:11" hidden="1" x14ac:dyDescent="0.2">
      <c r="A1717">
        <v>1949</v>
      </c>
      <c r="B1717">
        <v>1</v>
      </c>
      <c r="C1717">
        <v>50000</v>
      </c>
      <c r="D1717" s="17">
        <v>30</v>
      </c>
      <c r="E1717">
        <v>943</v>
      </c>
      <c r="F1717" s="5">
        <v>56.204984093319197</v>
      </c>
      <c r="G1717" s="9">
        <v>6</v>
      </c>
      <c r="H1717">
        <v>2</v>
      </c>
      <c r="I1717" s="6">
        <v>106.00260000000002</v>
      </c>
      <c r="J1717" t="s">
        <v>8318</v>
      </c>
      <c r="K1717" t="s">
        <v>8335</v>
      </c>
    </row>
    <row r="1718" spans="1:11" hidden="1" x14ac:dyDescent="0.2">
      <c r="A1718">
        <v>1950</v>
      </c>
      <c r="B1718">
        <v>1</v>
      </c>
      <c r="C1718">
        <v>48000</v>
      </c>
      <c r="D1718" s="17">
        <v>31</v>
      </c>
      <c r="E1718">
        <v>1876</v>
      </c>
      <c r="F1718" s="5">
        <v>51.3054157782516</v>
      </c>
      <c r="G1718" s="9">
        <v>3</v>
      </c>
      <c r="H1718">
        <v>1</v>
      </c>
      <c r="I1718" s="6">
        <v>200.51866666666669</v>
      </c>
      <c r="J1718" t="s">
        <v>8318</v>
      </c>
      <c r="K1718" t="s">
        <v>8335</v>
      </c>
    </row>
    <row r="1719" spans="1:11" hidden="1" x14ac:dyDescent="0.2">
      <c r="A1719">
        <v>1951</v>
      </c>
      <c r="B1719">
        <v>1</v>
      </c>
      <c r="C1719">
        <v>50000</v>
      </c>
      <c r="D1719" s="17">
        <v>30.041666666666668</v>
      </c>
      <c r="E1719">
        <v>834</v>
      </c>
      <c r="F1719" s="5">
        <v>127.36450839328538</v>
      </c>
      <c r="G1719" s="9">
        <v>10</v>
      </c>
      <c r="H1719">
        <v>6</v>
      </c>
      <c r="I1719" s="6">
        <v>212.44399999999999</v>
      </c>
      <c r="J1719" t="s">
        <v>8318</v>
      </c>
      <c r="K1719" t="s">
        <v>8335</v>
      </c>
    </row>
    <row r="1720" spans="1:11" hidden="1" x14ac:dyDescent="0.2">
      <c r="A1720">
        <v>1952</v>
      </c>
      <c r="B1720">
        <v>1</v>
      </c>
      <c r="C1720">
        <v>35000</v>
      </c>
      <c r="D1720" s="17">
        <v>37</v>
      </c>
      <c r="E1720">
        <v>682</v>
      </c>
      <c r="F1720" s="5">
        <v>101.85532258064516</v>
      </c>
      <c r="G1720" s="9">
        <v>9</v>
      </c>
      <c r="H1720">
        <v>1</v>
      </c>
      <c r="I1720" s="6">
        <v>198.47237142857145</v>
      </c>
      <c r="J1720" t="s">
        <v>8318</v>
      </c>
      <c r="K1720" t="s">
        <v>8335</v>
      </c>
    </row>
    <row r="1721" spans="1:11" hidden="1" x14ac:dyDescent="0.2">
      <c r="A1721">
        <v>1953</v>
      </c>
      <c r="B1721">
        <v>1</v>
      </c>
      <c r="C1721">
        <v>15000</v>
      </c>
      <c r="D1721" s="17">
        <v>28.925173611111109</v>
      </c>
      <c r="E1721">
        <v>147</v>
      </c>
      <c r="F1721" s="5">
        <v>230.55782312925169</v>
      </c>
      <c r="G1721" s="9">
        <v>2</v>
      </c>
      <c r="H1721">
        <v>3</v>
      </c>
      <c r="I1721" s="6">
        <v>225.94666666666666</v>
      </c>
      <c r="J1721" t="s">
        <v>8318</v>
      </c>
      <c r="K1721" t="s">
        <v>8335</v>
      </c>
    </row>
    <row r="1722" spans="1:11" hidden="1" x14ac:dyDescent="0.2">
      <c r="A1722">
        <v>1954</v>
      </c>
      <c r="B1722">
        <v>1</v>
      </c>
      <c r="C1722">
        <v>50000</v>
      </c>
      <c r="D1722" s="17">
        <v>46.627592592592599</v>
      </c>
      <c r="E1722">
        <v>415</v>
      </c>
      <c r="F1722" s="5">
        <v>842.10602409638557</v>
      </c>
      <c r="G1722" s="9">
        <v>1</v>
      </c>
      <c r="H1722">
        <v>1</v>
      </c>
      <c r="I1722" s="6">
        <v>698.94800000000009</v>
      </c>
      <c r="J1722" t="s">
        <v>8318</v>
      </c>
      <c r="K1722" t="s">
        <v>8335</v>
      </c>
    </row>
    <row r="1723" spans="1:11" hidden="1" x14ac:dyDescent="0.2">
      <c r="A1723">
        <v>1955</v>
      </c>
      <c r="B1723">
        <v>1</v>
      </c>
      <c r="C1723">
        <v>42000</v>
      </c>
      <c r="D1723" s="17">
        <v>32.519895833333337</v>
      </c>
      <c r="E1723">
        <v>290</v>
      </c>
      <c r="F1723" s="5">
        <v>577.27593103448271</v>
      </c>
      <c r="G1723" s="9">
        <v>4</v>
      </c>
      <c r="H1723">
        <v>5</v>
      </c>
      <c r="I1723" s="6">
        <v>398.59528571428569</v>
      </c>
      <c r="J1723" t="s">
        <v>8318</v>
      </c>
      <c r="K1723" t="s">
        <v>8335</v>
      </c>
    </row>
    <row r="1724" spans="1:11" hidden="1" x14ac:dyDescent="0.2">
      <c r="A1724">
        <v>1956</v>
      </c>
      <c r="B1724">
        <v>1</v>
      </c>
      <c r="C1724">
        <v>60000</v>
      </c>
      <c r="D1724" s="17">
        <v>44.958333333333336</v>
      </c>
      <c r="E1724">
        <v>365</v>
      </c>
      <c r="F1724" s="5">
        <v>483.34246575342468</v>
      </c>
      <c r="G1724" s="9">
        <v>3</v>
      </c>
      <c r="H1724">
        <v>3</v>
      </c>
      <c r="I1724" s="6">
        <v>294.0333333333333</v>
      </c>
      <c r="J1724" t="s">
        <v>8318</v>
      </c>
      <c r="K1724" t="s">
        <v>8335</v>
      </c>
    </row>
    <row r="1725" spans="1:11" hidden="1" x14ac:dyDescent="0.2">
      <c r="A1725">
        <v>1957</v>
      </c>
      <c r="B1725">
        <v>1</v>
      </c>
      <c r="C1725">
        <v>30000</v>
      </c>
      <c r="D1725" s="17">
        <v>30</v>
      </c>
      <c r="E1725">
        <v>660</v>
      </c>
      <c r="F1725" s="5">
        <v>76.138500000000008</v>
      </c>
      <c r="G1725" s="9">
        <v>9</v>
      </c>
      <c r="H1725">
        <v>3</v>
      </c>
      <c r="I1725" s="6">
        <v>167.50470000000001</v>
      </c>
      <c r="J1725" t="s">
        <v>8318</v>
      </c>
      <c r="K1725" t="s">
        <v>8335</v>
      </c>
    </row>
    <row r="1726" spans="1:11" hidden="1" x14ac:dyDescent="0.2">
      <c r="A1726">
        <v>1958</v>
      </c>
      <c r="B1726">
        <v>1</v>
      </c>
      <c r="C1726">
        <v>7000</v>
      </c>
      <c r="D1726" s="17">
        <v>29.958333333333332</v>
      </c>
      <c r="E1726">
        <v>1356</v>
      </c>
      <c r="F1726" s="5">
        <v>74.107684365781708</v>
      </c>
      <c r="G1726" s="9">
        <v>2</v>
      </c>
      <c r="H1726">
        <v>4</v>
      </c>
      <c r="I1726" s="6">
        <v>1435.5717142857143</v>
      </c>
      <c r="J1726" t="s">
        <v>8318</v>
      </c>
      <c r="K1726" t="s">
        <v>8335</v>
      </c>
    </row>
    <row r="1727" spans="1:11" hidden="1" x14ac:dyDescent="0.2">
      <c r="A1727">
        <v>1959</v>
      </c>
      <c r="B1727">
        <v>1</v>
      </c>
      <c r="C1727">
        <v>10000</v>
      </c>
      <c r="D1727" s="17">
        <v>41.154398148148154</v>
      </c>
      <c r="E1727">
        <v>424</v>
      </c>
      <c r="F1727" s="5">
        <v>36.965660377358489</v>
      </c>
      <c r="G1727" s="9">
        <v>8</v>
      </c>
      <c r="H1727">
        <v>3</v>
      </c>
      <c r="I1727" s="6">
        <v>156.73439999999999</v>
      </c>
      <c r="J1727" t="s">
        <v>8318</v>
      </c>
      <c r="K1727" t="s">
        <v>8335</v>
      </c>
    </row>
    <row r="1728" spans="1:11" hidden="1" x14ac:dyDescent="0.2">
      <c r="A1728">
        <v>1960</v>
      </c>
      <c r="B1728">
        <v>1</v>
      </c>
      <c r="C1728">
        <v>70000</v>
      </c>
      <c r="D1728" s="17">
        <v>30</v>
      </c>
      <c r="E1728">
        <v>33</v>
      </c>
      <c r="F1728" s="5">
        <v>2500.969696969697</v>
      </c>
      <c r="G1728" s="9">
        <v>11</v>
      </c>
      <c r="H1728">
        <v>5</v>
      </c>
      <c r="I1728" s="6">
        <v>117.90285714285716</v>
      </c>
      <c r="J1728" t="s">
        <v>8318</v>
      </c>
      <c r="K1728" t="s">
        <v>8335</v>
      </c>
    </row>
    <row r="1729" spans="1:11" hidden="1" x14ac:dyDescent="0.2">
      <c r="A1729">
        <v>1961</v>
      </c>
      <c r="B1729">
        <v>1</v>
      </c>
      <c r="C1729">
        <v>10000</v>
      </c>
      <c r="D1729" s="17">
        <v>39.971331018518519</v>
      </c>
      <c r="E1729">
        <v>1633</v>
      </c>
      <c r="F1729" s="5">
        <v>67.690214329454989</v>
      </c>
      <c r="G1729" s="9">
        <v>8</v>
      </c>
      <c r="H1729">
        <v>7</v>
      </c>
      <c r="I1729" s="6">
        <v>1105.3811999999998</v>
      </c>
      <c r="J1729" t="s">
        <v>8318</v>
      </c>
      <c r="K1729" t="s">
        <v>8335</v>
      </c>
    </row>
    <row r="1730" spans="1:11" hidden="1" x14ac:dyDescent="0.2">
      <c r="A1730">
        <v>1962</v>
      </c>
      <c r="B1730">
        <v>1</v>
      </c>
      <c r="C1730">
        <v>10000</v>
      </c>
      <c r="D1730" s="17">
        <v>30</v>
      </c>
      <c r="E1730">
        <v>306</v>
      </c>
      <c r="F1730" s="5">
        <v>63.04738562091503</v>
      </c>
      <c r="G1730" s="9">
        <v>4</v>
      </c>
      <c r="H1730">
        <v>7</v>
      </c>
      <c r="I1730" s="6">
        <v>192.92499999999998</v>
      </c>
      <c r="J1730" t="s">
        <v>8318</v>
      </c>
      <c r="K1730" t="s">
        <v>8335</v>
      </c>
    </row>
    <row r="1731" spans="1:11" hidden="1" x14ac:dyDescent="0.2">
      <c r="A1731">
        <v>1963</v>
      </c>
      <c r="B1731">
        <v>1</v>
      </c>
      <c r="C1731">
        <v>19000</v>
      </c>
      <c r="D1731" s="17">
        <v>35</v>
      </c>
      <c r="E1731">
        <v>205</v>
      </c>
      <c r="F1731" s="5">
        <v>117.6</v>
      </c>
      <c r="G1731" s="9">
        <v>8</v>
      </c>
      <c r="H1731">
        <v>2</v>
      </c>
      <c r="I1731" s="6">
        <v>126.8842105263158</v>
      </c>
      <c r="J1731" t="s">
        <v>8318</v>
      </c>
      <c r="K1731" t="s">
        <v>8335</v>
      </c>
    </row>
    <row r="1732" spans="1:11" hidden="1" x14ac:dyDescent="0.2">
      <c r="A1732">
        <v>1964</v>
      </c>
      <c r="B1732">
        <v>1</v>
      </c>
      <c r="C1732">
        <v>89200</v>
      </c>
      <c r="D1732" s="17">
        <v>30</v>
      </c>
      <c r="E1732">
        <v>1281</v>
      </c>
      <c r="F1732" s="5">
        <v>180.75185011709601</v>
      </c>
      <c r="G1732" s="9">
        <v>3</v>
      </c>
      <c r="H1732">
        <v>2</v>
      </c>
      <c r="I1732" s="6">
        <v>259.57748878923763</v>
      </c>
      <c r="J1732" t="s">
        <v>8318</v>
      </c>
      <c r="K1732" t="s">
        <v>8335</v>
      </c>
    </row>
    <row r="1733" spans="1:11" hidden="1" x14ac:dyDescent="0.2">
      <c r="A1733">
        <v>1965</v>
      </c>
      <c r="B1733">
        <v>1</v>
      </c>
      <c r="C1733">
        <v>5000</v>
      </c>
      <c r="D1733" s="17">
        <v>21.952430555555555</v>
      </c>
      <c r="E1733">
        <v>103</v>
      </c>
      <c r="F1733" s="5">
        <v>127.32038834951456</v>
      </c>
      <c r="G1733" s="9">
        <v>12</v>
      </c>
      <c r="H1733">
        <v>2</v>
      </c>
      <c r="I1733" s="6">
        <v>262.27999999999997</v>
      </c>
      <c r="J1733" t="s">
        <v>8318</v>
      </c>
      <c r="K1733" t="s">
        <v>8335</v>
      </c>
    </row>
    <row r="1734" spans="1:11" hidden="1" x14ac:dyDescent="0.2">
      <c r="A1734">
        <v>1966</v>
      </c>
      <c r="B1734">
        <v>1</v>
      </c>
      <c r="C1734">
        <v>100000</v>
      </c>
      <c r="D1734" s="17">
        <v>30</v>
      </c>
      <c r="E1734">
        <v>1513</v>
      </c>
      <c r="F1734" s="5">
        <v>136.6444745538665</v>
      </c>
      <c r="G1734" s="9">
        <v>7</v>
      </c>
      <c r="H1734">
        <v>2</v>
      </c>
      <c r="I1734" s="6">
        <v>206.74309000000002</v>
      </c>
      <c r="J1734" t="s">
        <v>8318</v>
      </c>
      <c r="K1734" t="s">
        <v>8335</v>
      </c>
    </row>
    <row r="1735" spans="1:11" hidden="1" x14ac:dyDescent="0.2">
      <c r="A1735">
        <v>1967</v>
      </c>
      <c r="B1735">
        <v>1</v>
      </c>
      <c r="C1735">
        <v>20000</v>
      </c>
      <c r="D1735" s="17">
        <v>30</v>
      </c>
      <c r="E1735">
        <v>405</v>
      </c>
      <c r="F1735" s="5">
        <v>182.78024691358024</v>
      </c>
      <c r="G1735" s="9">
        <v>4</v>
      </c>
      <c r="H1735">
        <v>2</v>
      </c>
      <c r="I1735" s="6">
        <v>370.13</v>
      </c>
      <c r="J1735" t="s">
        <v>8318</v>
      </c>
      <c r="K1735" t="s">
        <v>8335</v>
      </c>
    </row>
    <row r="1736" spans="1:11" hidden="1" x14ac:dyDescent="0.2">
      <c r="A1736">
        <v>1968</v>
      </c>
      <c r="B1736">
        <v>1</v>
      </c>
      <c r="C1736">
        <v>50000</v>
      </c>
      <c r="D1736" s="17">
        <v>31.041666666666668</v>
      </c>
      <c r="E1736">
        <v>510</v>
      </c>
      <c r="F1736" s="5">
        <v>279.37843137254902</v>
      </c>
      <c r="G1736" s="9">
        <v>11</v>
      </c>
      <c r="H1736">
        <v>3</v>
      </c>
      <c r="I1736" s="6">
        <v>284.96600000000001</v>
      </c>
      <c r="J1736" t="s">
        <v>8318</v>
      </c>
      <c r="K1736" t="s">
        <v>8335</v>
      </c>
    </row>
    <row r="1737" spans="1:11" hidden="1" x14ac:dyDescent="0.2">
      <c r="A1737">
        <v>1969</v>
      </c>
      <c r="B1737">
        <v>1</v>
      </c>
      <c r="C1737">
        <v>20000</v>
      </c>
      <c r="D1737" s="17">
        <v>30</v>
      </c>
      <c r="E1737">
        <v>1887</v>
      </c>
      <c r="F1737" s="5">
        <v>61.375728669846318</v>
      </c>
      <c r="G1737" s="9">
        <v>7</v>
      </c>
      <c r="H1737">
        <v>3</v>
      </c>
      <c r="I1737" s="6">
        <v>579.08000000000004</v>
      </c>
      <c r="J1737" t="s">
        <v>8318</v>
      </c>
      <c r="K1737" t="s">
        <v>8335</v>
      </c>
    </row>
    <row r="1738" spans="1:11" hidden="1" x14ac:dyDescent="0.2">
      <c r="A1738">
        <v>1970</v>
      </c>
      <c r="B1738">
        <v>1</v>
      </c>
      <c r="C1738">
        <v>5000</v>
      </c>
      <c r="D1738" s="17">
        <v>59.958333333333336</v>
      </c>
      <c r="E1738">
        <v>701</v>
      </c>
      <c r="F1738" s="5">
        <v>80.727532097004286</v>
      </c>
      <c r="G1738" s="9">
        <v>2</v>
      </c>
      <c r="H1738">
        <v>1</v>
      </c>
      <c r="I1738" s="6">
        <v>1131.8</v>
      </c>
      <c r="J1738" t="s">
        <v>8318</v>
      </c>
      <c r="K1738" t="s">
        <v>8335</v>
      </c>
    </row>
    <row r="1739" spans="1:11" hidden="1" x14ac:dyDescent="0.2">
      <c r="A1739">
        <v>1971</v>
      </c>
      <c r="B1739">
        <v>1</v>
      </c>
      <c r="C1739">
        <v>400000</v>
      </c>
      <c r="D1739" s="17">
        <v>31.665960648148147</v>
      </c>
      <c r="E1739">
        <v>3863</v>
      </c>
      <c r="F1739" s="5">
        <v>272.35590732591254</v>
      </c>
      <c r="G1739" s="9">
        <v>10</v>
      </c>
      <c r="H1739">
        <v>1</v>
      </c>
      <c r="I1739" s="6">
        <v>263.02771750000005</v>
      </c>
      <c r="J1739" t="s">
        <v>8318</v>
      </c>
      <c r="K1739" t="s">
        <v>8335</v>
      </c>
    </row>
    <row r="1740" spans="1:11" hidden="1" x14ac:dyDescent="0.2">
      <c r="A1740">
        <v>1972</v>
      </c>
      <c r="B1740">
        <v>1</v>
      </c>
      <c r="C1740">
        <v>2500</v>
      </c>
      <c r="D1740" s="17">
        <v>30.041666666666668</v>
      </c>
      <c r="E1740">
        <v>238</v>
      </c>
      <c r="F1740" s="5">
        <v>70.848739495798313</v>
      </c>
      <c r="G1740" s="9">
        <v>10</v>
      </c>
      <c r="H1740">
        <v>4</v>
      </c>
      <c r="I1740" s="6">
        <v>674.48</v>
      </c>
      <c r="J1740" t="s">
        <v>8318</v>
      </c>
      <c r="K1740" t="s">
        <v>8335</v>
      </c>
    </row>
    <row r="1741" spans="1:11" hidden="1" x14ac:dyDescent="0.2">
      <c r="A1741">
        <v>1973</v>
      </c>
      <c r="B1741">
        <v>1</v>
      </c>
      <c r="C1741">
        <v>198000</v>
      </c>
      <c r="D1741" s="17">
        <v>38.568703703703704</v>
      </c>
      <c r="E1741">
        <v>2051</v>
      </c>
      <c r="F1741" s="5">
        <v>247.94003412969283</v>
      </c>
      <c r="G1741" s="9">
        <v>6</v>
      </c>
      <c r="H1741">
        <v>2</v>
      </c>
      <c r="I1741" s="6">
        <v>256.83081313131316</v>
      </c>
      <c r="J1741" t="s">
        <v>8318</v>
      </c>
      <c r="K1741" t="s">
        <v>8335</v>
      </c>
    </row>
    <row r="1742" spans="1:11" hidden="1" x14ac:dyDescent="0.2">
      <c r="A1742">
        <v>1974</v>
      </c>
      <c r="B1742">
        <v>1</v>
      </c>
      <c r="C1742">
        <v>20000</v>
      </c>
      <c r="D1742" s="17">
        <v>60</v>
      </c>
      <c r="E1742">
        <v>402</v>
      </c>
      <c r="F1742" s="5">
        <v>186.81393034825871</v>
      </c>
      <c r="G1742" s="9">
        <v>6</v>
      </c>
      <c r="H1742">
        <v>4</v>
      </c>
      <c r="I1742" s="6">
        <v>375.49599999999998</v>
      </c>
      <c r="J1742" t="s">
        <v>8318</v>
      </c>
      <c r="K1742" t="s">
        <v>8335</v>
      </c>
    </row>
    <row r="1743" spans="1:11" hidden="1" x14ac:dyDescent="0.2">
      <c r="A1743">
        <v>1975</v>
      </c>
      <c r="B1743">
        <v>1</v>
      </c>
      <c r="C1743">
        <v>16000</v>
      </c>
      <c r="D1743" s="17">
        <v>30</v>
      </c>
      <c r="E1743">
        <v>253</v>
      </c>
      <c r="F1743" s="5">
        <v>131.98948616600788</v>
      </c>
      <c r="G1743" s="9">
        <v>2</v>
      </c>
      <c r="H1743">
        <v>5</v>
      </c>
      <c r="I1743" s="6">
        <v>208.70837499999996</v>
      </c>
      <c r="J1743" t="s">
        <v>8318</v>
      </c>
      <c r="K1743" t="s">
        <v>8335</v>
      </c>
    </row>
    <row r="1744" spans="1:11" hidden="1" x14ac:dyDescent="0.2">
      <c r="A1744">
        <v>1976</v>
      </c>
      <c r="B1744">
        <v>1</v>
      </c>
      <c r="C1744">
        <v>4000</v>
      </c>
      <c r="D1744" s="17">
        <v>30</v>
      </c>
      <c r="E1744">
        <v>473</v>
      </c>
      <c r="F1744" s="5">
        <v>29.310782241014799</v>
      </c>
      <c r="G1744" s="9">
        <v>6</v>
      </c>
      <c r="H1744">
        <v>4</v>
      </c>
      <c r="I1744" s="6">
        <v>346.6</v>
      </c>
      <c r="J1744" t="s">
        <v>8318</v>
      </c>
      <c r="K1744" t="s">
        <v>8335</v>
      </c>
    </row>
    <row r="1745" spans="1:11" hidden="1" x14ac:dyDescent="0.2">
      <c r="A1745">
        <v>1977</v>
      </c>
      <c r="B1745">
        <v>1</v>
      </c>
      <c r="C1745">
        <v>50000</v>
      </c>
      <c r="D1745" s="17">
        <v>46.11574074074074</v>
      </c>
      <c r="E1745">
        <v>821</v>
      </c>
      <c r="F1745" s="5">
        <v>245.02436053593178</v>
      </c>
      <c r="G1745" s="9">
        <v>11</v>
      </c>
      <c r="H1745">
        <v>1</v>
      </c>
      <c r="I1745" s="6">
        <v>402.33</v>
      </c>
      <c r="J1745" t="s">
        <v>8318</v>
      </c>
      <c r="K1745" t="s">
        <v>8335</v>
      </c>
    </row>
    <row r="1746" spans="1:11" hidden="1" x14ac:dyDescent="0.2">
      <c r="A1746">
        <v>1978</v>
      </c>
      <c r="B1746">
        <v>1</v>
      </c>
      <c r="C1746">
        <v>50000</v>
      </c>
      <c r="D1746" s="17">
        <v>33.066064814814816</v>
      </c>
      <c r="E1746">
        <v>388</v>
      </c>
      <c r="F1746" s="5">
        <v>1323.2540463917526</v>
      </c>
      <c r="G1746" s="9">
        <v>5</v>
      </c>
      <c r="H1746">
        <v>3</v>
      </c>
      <c r="I1746" s="6">
        <v>1026.8451399999999</v>
      </c>
      <c r="J1746" t="s">
        <v>8318</v>
      </c>
      <c r="K1746" t="s">
        <v>8335</v>
      </c>
    </row>
    <row r="1747" spans="1:11" hidden="1" x14ac:dyDescent="0.2">
      <c r="A1747">
        <v>1979</v>
      </c>
      <c r="B1747">
        <v>1</v>
      </c>
      <c r="C1747">
        <v>200000</v>
      </c>
      <c r="D1747" s="17">
        <v>36.747615740740741</v>
      </c>
      <c r="E1747">
        <v>813</v>
      </c>
      <c r="F1747" s="5">
        <v>282.65966789667897</v>
      </c>
      <c r="G1747" s="9">
        <v>10</v>
      </c>
      <c r="H1747">
        <v>2</v>
      </c>
      <c r="I1747" s="6">
        <v>114.901155</v>
      </c>
      <c r="J1747" t="s">
        <v>8318</v>
      </c>
      <c r="K1747" t="s">
        <v>8335</v>
      </c>
    </row>
    <row r="1748" spans="1:11" hidden="1" x14ac:dyDescent="0.2">
      <c r="A1748">
        <v>1980</v>
      </c>
      <c r="B1748">
        <v>1</v>
      </c>
      <c r="C1748">
        <v>50000</v>
      </c>
      <c r="D1748" s="17">
        <v>39.958333333333336</v>
      </c>
      <c r="E1748">
        <v>1945</v>
      </c>
      <c r="F1748" s="5">
        <v>91.214401028277635</v>
      </c>
      <c r="G1748" s="9">
        <v>2</v>
      </c>
      <c r="H1748">
        <v>2</v>
      </c>
      <c r="I1748" s="6">
        <v>354.82402000000002</v>
      </c>
      <c r="J1748" t="s">
        <v>8318</v>
      </c>
      <c r="K1748" t="s">
        <v>8335</v>
      </c>
    </row>
    <row r="1749" spans="1:11" hidden="1" x14ac:dyDescent="0.2">
      <c r="A1749">
        <v>1981</v>
      </c>
      <c r="B1749">
        <v>0</v>
      </c>
      <c r="C1749">
        <v>7500</v>
      </c>
      <c r="D1749" s="17">
        <v>30</v>
      </c>
      <c r="E1749">
        <v>12</v>
      </c>
      <c r="F1749" s="5">
        <v>31.75</v>
      </c>
      <c r="G1749" s="9">
        <v>6</v>
      </c>
      <c r="H1749">
        <v>1</v>
      </c>
      <c r="I1749" s="6">
        <v>5.08</v>
      </c>
      <c r="J1749" t="s">
        <v>8316</v>
      </c>
      <c r="K1749" t="s">
        <v>8344</v>
      </c>
    </row>
    <row r="1750" spans="1:11" hidden="1" x14ac:dyDescent="0.2">
      <c r="A1750">
        <v>1982</v>
      </c>
      <c r="B1750">
        <v>0</v>
      </c>
      <c r="C1750">
        <v>180000</v>
      </c>
      <c r="D1750" s="17">
        <v>30.041666666666668</v>
      </c>
      <c r="E1750">
        <v>0</v>
      </c>
      <c r="F1750" s="5">
        <v>0</v>
      </c>
      <c r="G1750" s="9">
        <v>11</v>
      </c>
      <c r="H1750">
        <v>5</v>
      </c>
      <c r="I1750" s="6">
        <v>0</v>
      </c>
      <c r="J1750" t="s">
        <v>8316</v>
      </c>
      <c r="K1750" t="s">
        <v>8344</v>
      </c>
    </row>
    <row r="1751" spans="1:11" hidden="1" x14ac:dyDescent="0.2">
      <c r="A1751">
        <v>1983</v>
      </c>
      <c r="B1751">
        <v>0</v>
      </c>
      <c r="C1751">
        <v>33000</v>
      </c>
      <c r="D1751" s="17">
        <v>22.279884259259259</v>
      </c>
      <c r="E1751">
        <v>16</v>
      </c>
      <c r="F1751" s="5">
        <v>88.6875</v>
      </c>
      <c r="G1751" s="9">
        <v>8</v>
      </c>
      <c r="H1751">
        <v>3</v>
      </c>
      <c r="I1751" s="6">
        <v>4.3</v>
      </c>
      <c r="J1751" t="s">
        <v>8316</v>
      </c>
      <c r="K1751" t="s">
        <v>8344</v>
      </c>
    </row>
    <row r="1752" spans="1:11" hidden="1" x14ac:dyDescent="0.2">
      <c r="A1752">
        <v>1984</v>
      </c>
      <c r="B1752">
        <v>0</v>
      </c>
      <c r="C1752">
        <v>15000</v>
      </c>
      <c r="D1752" s="17">
        <v>60.041666666666664</v>
      </c>
      <c r="E1752">
        <v>7</v>
      </c>
      <c r="F1752" s="5">
        <v>453.14285714285717</v>
      </c>
      <c r="G1752" s="9">
        <v>10</v>
      </c>
      <c r="H1752">
        <v>3</v>
      </c>
      <c r="I1752" s="6">
        <v>21.146666666666665</v>
      </c>
      <c r="J1752" t="s">
        <v>8316</v>
      </c>
      <c r="K1752" t="s">
        <v>8344</v>
      </c>
    </row>
    <row r="1753" spans="1:11" hidden="1" x14ac:dyDescent="0.2">
      <c r="A1753">
        <v>1985</v>
      </c>
      <c r="B1753">
        <v>0</v>
      </c>
      <c r="C1753">
        <v>1600</v>
      </c>
      <c r="D1753" s="17">
        <v>29.259594907407408</v>
      </c>
      <c r="E1753">
        <v>4</v>
      </c>
      <c r="F1753" s="5">
        <v>12.75</v>
      </c>
      <c r="G1753" s="9">
        <v>7</v>
      </c>
      <c r="H1753">
        <v>1</v>
      </c>
      <c r="I1753" s="6">
        <v>3.1875</v>
      </c>
      <c r="J1753" t="s">
        <v>8316</v>
      </c>
      <c r="K1753" t="s">
        <v>8344</v>
      </c>
    </row>
    <row r="1754" spans="1:11" hidden="1" x14ac:dyDescent="0.2">
      <c r="A1754">
        <v>1986</v>
      </c>
      <c r="B1754">
        <v>0</v>
      </c>
      <c r="C1754">
        <v>2000</v>
      </c>
      <c r="D1754" s="17">
        <v>29.958333333333332</v>
      </c>
      <c r="E1754">
        <v>1</v>
      </c>
      <c r="F1754" s="5">
        <v>1</v>
      </c>
      <c r="G1754" s="9">
        <v>2</v>
      </c>
      <c r="H1754">
        <v>6</v>
      </c>
      <c r="I1754" s="6">
        <v>0.05</v>
      </c>
      <c r="J1754" t="s">
        <v>8316</v>
      </c>
      <c r="K1754" t="s">
        <v>8344</v>
      </c>
    </row>
    <row r="1755" spans="1:11" hidden="1" x14ac:dyDescent="0.2">
      <c r="A1755">
        <v>1987</v>
      </c>
      <c r="B1755">
        <v>0</v>
      </c>
      <c r="C1755">
        <v>5500</v>
      </c>
      <c r="D1755" s="17">
        <v>30</v>
      </c>
      <c r="E1755">
        <v>28</v>
      </c>
      <c r="F1755" s="5">
        <v>83.428571428571431</v>
      </c>
      <c r="G1755" s="9">
        <v>1</v>
      </c>
      <c r="H1755">
        <v>5</v>
      </c>
      <c r="I1755" s="6">
        <v>42.472727272727276</v>
      </c>
      <c r="J1755" t="s">
        <v>8316</v>
      </c>
      <c r="K1755" t="s">
        <v>8344</v>
      </c>
    </row>
    <row r="1756" spans="1:11" hidden="1" x14ac:dyDescent="0.2">
      <c r="A1756">
        <v>1988</v>
      </c>
      <c r="B1756">
        <v>0</v>
      </c>
      <c r="C1756">
        <v>6000</v>
      </c>
      <c r="D1756" s="17">
        <v>30</v>
      </c>
      <c r="E1756">
        <v>1</v>
      </c>
      <c r="F1756" s="5">
        <v>25</v>
      </c>
      <c r="G1756" s="9">
        <v>7</v>
      </c>
      <c r="H1756">
        <v>2</v>
      </c>
      <c r="I1756" s="6">
        <v>0.41666666666666669</v>
      </c>
      <c r="J1756" t="s">
        <v>8316</v>
      </c>
      <c r="K1756" t="s">
        <v>8344</v>
      </c>
    </row>
    <row r="1757" spans="1:11" hidden="1" x14ac:dyDescent="0.2">
      <c r="A1757">
        <v>1989</v>
      </c>
      <c r="B1757">
        <v>0</v>
      </c>
      <c r="C1757">
        <v>5000</v>
      </c>
      <c r="D1757" s="17">
        <v>30</v>
      </c>
      <c r="E1757">
        <v>1</v>
      </c>
      <c r="F1757" s="5">
        <v>50</v>
      </c>
      <c r="G1757" s="9">
        <v>11</v>
      </c>
      <c r="H1757">
        <v>5</v>
      </c>
      <c r="I1757" s="6">
        <v>1</v>
      </c>
      <c r="J1757" t="s">
        <v>8316</v>
      </c>
      <c r="K1757" t="s">
        <v>8344</v>
      </c>
    </row>
    <row r="1758" spans="1:11" hidden="1" x14ac:dyDescent="0.2">
      <c r="A1758">
        <v>1990</v>
      </c>
      <c r="B1758">
        <v>0</v>
      </c>
      <c r="C1758">
        <v>3000</v>
      </c>
      <c r="D1758" s="17">
        <v>15</v>
      </c>
      <c r="E1758">
        <v>5</v>
      </c>
      <c r="F1758" s="5">
        <v>101.8</v>
      </c>
      <c r="G1758" s="9">
        <v>1</v>
      </c>
      <c r="H1758">
        <v>4</v>
      </c>
      <c r="I1758" s="6">
        <v>16.966666666666665</v>
      </c>
      <c r="J1758" t="s">
        <v>8316</v>
      </c>
      <c r="K1758" t="s">
        <v>8344</v>
      </c>
    </row>
    <row r="1759" spans="1:11" hidden="1" x14ac:dyDescent="0.2">
      <c r="A1759">
        <v>1991</v>
      </c>
      <c r="B1759">
        <v>0</v>
      </c>
      <c r="C1759">
        <v>2000</v>
      </c>
      <c r="D1759" s="17">
        <v>21</v>
      </c>
      <c r="E1759">
        <v>3</v>
      </c>
      <c r="F1759" s="5">
        <v>46.666666666666664</v>
      </c>
      <c r="G1759" s="9">
        <v>6</v>
      </c>
      <c r="H1759">
        <v>5</v>
      </c>
      <c r="I1759" s="6">
        <v>7.0000000000000009</v>
      </c>
      <c r="J1759" t="s">
        <v>8316</v>
      </c>
      <c r="K1759" t="s">
        <v>8344</v>
      </c>
    </row>
    <row r="1760" spans="1:11" hidden="1" x14ac:dyDescent="0.2">
      <c r="A1760">
        <v>1992</v>
      </c>
      <c r="B1760">
        <v>0</v>
      </c>
      <c r="C1760">
        <v>1500</v>
      </c>
      <c r="D1760" s="17">
        <v>30</v>
      </c>
      <c r="E1760">
        <v>2</v>
      </c>
      <c r="F1760" s="5">
        <v>1</v>
      </c>
      <c r="G1760" s="9">
        <v>1</v>
      </c>
      <c r="H1760">
        <v>7</v>
      </c>
      <c r="I1760" s="6">
        <v>0.13333333333333333</v>
      </c>
      <c r="J1760" t="s">
        <v>8316</v>
      </c>
      <c r="K1760" t="s">
        <v>8344</v>
      </c>
    </row>
    <row r="1761" spans="1:11" hidden="1" x14ac:dyDescent="0.2">
      <c r="A1761">
        <v>1993</v>
      </c>
      <c r="B1761">
        <v>0</v>
      </c>
      <c r="C1761">
        <v>2000</v>
      </c>
      <c r="D1761" s="17">
        <v>30</v>
      </c>
      <c r="E1761">
        <v>0</v>
      </c>
      <c r="F1761" s="5">
        <v>0</v>
      </c>
      <c r="G1761" s="9">
        <v>11</v>
      </c>
      <c r="H1761">
        <v>6</v>
      </c>
      <c r="I1761" s="6">
        <v>0</v>
      </c>
      <c r="J1761" t="s">
        <v>8316</v>
      </c>
      <c r="K1761" t="s">
        <v>8344</v>
      </c>
    </row>
    <row r="1762" spans="1:11" hidden="1" x14ac:dyDescent="0.2">
      <c r="A1762">
        <v>1994</v>
      </c>
      <c r="B1762">
        <v>0</v>
      </c>
      <c r="C1762">
        <v>3200</v>
      </c>
      <c r="D1762" s="17">
        <v>60.041666666666664</v>
      </c>
      <c r="E1762">
        <v>0</v>
      </c>
      <c r="F1762" s="5">
        <v>0</v>
      </c>
      <c r="G1762" s="9">
        <v>10</v>
      </c>
      <c r="H1762">
        <v>5</v>
      </c>
      <c r="I1762" s="6">
        <v>0</v>
      </c>
      <c r="J1762" t="s">
        <v>8316</v>
      </c>
      <c r="K1762" t="s">
        <v>8344</v>
      </c>
    </row>
    <row r="1763" spans="1:11" hidden="1" x14ac:dyDescent="0.2">
      <c r="A1763">
        <v>1995</v>
      </c>
      <c r="B1763">
        <v>0</v>
      </c>
      <c r="C1763">
        <v>1000</v>
      </c>
      <c r="D1763" s="17">
        <v>20</v>
      </c>
      <c r="E1763">
        <v>3</v>
      </c>
      <c r="F1763" s="5">
        <v>26</v>
      </c>
      <c r="G1763" s="9">
        <v>6</v>
      </c>
      <c r="H1763">
        <v>5</v>
      </c>
      <c r="I1763" s="6">
        <v>7.8</v>
      </c>
      <c r="J1763" t="s">
        <v>8316</v>
      </c>
      <c r="K1763" t="s">
        <v>8344</v>
      </c>
    </row>
    <row r="1764" spans="1:11" hidden="1" x14ac:dyDescent="0.2">
      <c r="A1764">
        <v>1996</v>
      </c>
      <c r="B1764">
        <v>0</v>
      </c>
      <c r="C1764">
        <v>133800</v>
      </c>
      <c r="D1764" s="17">
        <v>30</v>
      </c>
      <c r="E1764">
        <v>0</v>
      </c>
      <c r="F1764" s="5">
        <v>0</v>
      </c>
      <c r="G1764" s="9">
        <v>6</v>
      </c>
      <c r="H1764">
        <v>2</v>
      </c>
      <c r="I1764" s="6">
        <v>0</v>
      </c>
      <c r="J1764" t="s">
        <v>8316</v>
      </c>
      <c r="K1764" t="s">
        <v>8344</v>
      </c>
    </row>
    <row r="1765" spans="1:11" hidden="1" x14ac:dyDescent="0.2">
      <c r="A1765">
        <v>1997</v>
      </c>
      <c r="B1765">
        <v>0</v>
      </c>
      <c r="C1765">
        <v>6500</v>
      </c>
      <c r="D1765" s="17">
        <v>30</v>
      </c>
      <c r="E1765">
        <v>0</v>
      </c>
      <c r="F1765" s="5">
        <v>0</v>
      </c>
      <c r="G1765" s="9">
        <v>7</v>
      </c>
      <c r="H1765">
        <v>7</v>
      </c>
      <c r="I1765" s="6">
        <v>0</v>
      </c>
      <c r="J1765" t="s">
        <v>8316</v>
      </c>
      <c r="K1765" t="s">
        <v>8344</v>
      </c>
    </row>
    <row r="1766" spans="1:11" hidden="1" x14ac:dyDescent="0.2">
      <c r="A1766">
        <v>1998</v>
      </c>
      <c r="B1766">
        <v>0</v>
      </c>
      <c r="C1766">
        <v>2500</v>
      </c>
      <c r="D1766" s="17">
        <v>45</v>
      </c>
      <c r="E1766">
        <v>3</v>
      </c>
      <c r="F1766" s="5">
        <v>218.33333333333334</v>
      </c>
      <c r="G1766" s="9">
        <v>6</v>
      </c>
      <c r="H1766">
        <v>1</v>
      </c>
      <c r="I1766" s="6">
        <v>26.200000000000003</v>
      </c>
      <c r="J1766" t="s">
        <v>8316</v>
      </c>
      <c r="K1766" t="s">
        <v>8344</v>
      </c>
    </row>
    <row r="1767" spans="1:11" hidden="1" x14ac:dyDescent="0.2">
      <c r="A1767">
        <v>1999</v>
      </c>
      <c r="B1767">
        <v>0</v>
      </c>
      <c r="C1767">
        <v>31000</v>
      </c>
      <c r="D1767" s="17">
        <v>30.041666666666668</v>
      </c>
      <c r="E1767">
        <v>7</v>
      </c>
      <c r="F1767" s="5">
        <v>33.714285714285715</v>
      </c>
      <c r="G1767" s="9">
        <v>10</v>
      </c>
      <c r="H1767">
        <v>2</v>
      </c>
      <c r="I1767" s="6">
        <v>0.76129032258064511</v>
      </c>
      <c r="J1767" t="s">
        <v>8316</v>
      </c>
      <c r="K1767" t="s">
        <v>8344</v>
      </c>
    </row>
    <row r="1768" spans="1:11" hidden="1" x14ac:dyDescent="0.2">
      <c r="A1768">
        <v>2000</v>
      </c>
      <c r="B1768">
        <v>0</v>
      </c>
      <c r="C1768">
        <v>5000</v>
      </c>
      <c r="D1768" s="17">
        <v>30</v>
      </c>
      <c r="E1768">
        <v>25</v>
      </c>
      <c r="F1768" s="5">
        <v>25</v>
      </c>
      <c r="G1768" s="9">
        <v>12</v>
      </c>
      <c r="H1768">
        <v>1</v>
      </c>
      <c r="I1768" s="6">
        <v>12.5</v>
      </c>
      <c r="J1768" t="s">
        <v>8316</v>
      </c>
      <c r="K1768" t="s">
        <v>8344</v>
      </c>
    </row>
    <row r="1769" spans="1:11" hidden="1" x14ac:dyDescent="0.2">
      <c r="A1769">
        <v>2001</v>
      </c>
      <c r="B1769">
        <v>1</v>
      </c>
      <c r="C1769">
        <v>55000</v>
      </c>
      <c r="D1769" s="17">
        <v>31.623657407407407</v>
      </c>
      <c r="E1769">
        <v>1637</v>
      </c>
      <c r="F1769" s="5">
        <v>128.38790470372632</v>
      </c>
      <c r="G1769" s="9">
        <v>5</v>
      </c>
      <c r="H1769">
        <v>1</v>
      </c>
      <c r="I1769" s="6">
        <v>382.12909090909091</v>
      </c>
      <c r="J1769" t="s">
        <v>8318</v>
      </c>
      <c r="K1769" t="s">
        <v>8335</v>
      </c>
    </row>
    <row r="1770" spans="1:11" hidden="1" x14ac:dyDescent="0.2">
      <c r="A1770">
        <v>2002</v>
      </c>
      <c r="B1770">
        <v>1</v>
      </c>
      <c r="C1770">
        <v>50000</v>
      </c>
      <c r="D1770" s="17">
        <v>30</v>
      </c>
      <c r="E1770">
        <v>1375</v>
      </c>
      <c r="F1770" s="5">
        <v>78.834261818181815</v>
      </c>
      <c r="G1770" s="9">
        <v>12</v>
      </c>
      <c r="H1770">
        <v>6</v>
      </c>
      <c r="I1770" s="6">
        <v>216.79422000000002</v>
      </c>
      <c r="J1770" t="s">
        <v>8318</v>
      </c>
      <c r="K1770" t="s">
        <v>8335</v>
      </c>
    </row>
    <row r="1771" spans="1:11" hidden="1" x14ac:dyDescent="0.2">
      <c r="A1771">
        <v>2003</v>
      </c>
      <c r="B1771">
        <v>1</v>
      </c>
      <c r="C1771">
        <v>500</v>
      </c>
      <c r="D1771" s="17">
        <v>14.832731481481483</v>
      </c>
      <c r="E1771">
        <v>17</v>
      </c>
      <c r="F1771" s="5">
        <v>91.764705882352942</v>
      </c>
      <c r="G1771" s="9">
        <v>6</v>
      </c>
      <c r="H1771">
        <v>4</v>
      </c>
      <c r="I1771" s="6">
        <v>312</v>
      </c>
      <c r="J1771" t="s">
        <v>8318</v>
      </c>
      <c r="K1771" t="s">
        <v>8335</v>
      </c>
    </row>
    <row r="1772" spans="1:11" hidden="1" x14ac:dyDescent="0.2">
      <c r="A1772">
        <v>2004</v>
      </c>
      <c r="B1772">
        <v>1</v>
      </c>
      <c r="C1772">
        <v>50000</v>
      </c>
      <c r="D1772" s="17">
        <v>30</v>
      </c>
      <c r="E1772">
        <v>354</v>
      </c>
      <c r="F1772" s="5">
        <v>331.10237288135596</v>
      </c>
      <c r="G1772" s="9">
        <v>6</v>
      </c>
      <c r="H1772">
        <v>2</v>
      </c>
      <c r="I1772" s="6">
        <v>234.42048</v>
      </c>
      <c r="J1772" t="s">
        <v>8318</v>
      </c>
      <c r="K1772" t="s">
        <v>8335</v>
      </c>
    </row>
    <row r="1773" spans="1:11" hidden="1" x14ac:dyDescent="0.2">
      <c r="A1773">
        <v>2005</v>
      </c>
      <c r="B1773">
        <v>1</v>
      </c>
      <c r="C1773">
        <v>30000</v>
      </c>
      <c r="D1773" s="17">
        <v>27.353263888888886</v>
      </c>
      <c r="E1773">
        <v>191</v>
      </c>
      <c r="F1773" s="5">
        <v>194.26193717277485</v>
      </c>
      <c r="G1773" s="9">
        <v>9</v>
      </c>
      <c r="H1773">
        <v>3</v>
      </c>
      <c r="I1773" s="6">
        <v>123.68010000000001</v>
      </c>
      <c r="J1773" t="s">
        <v>8318</v>
      </c>
      <c r="K1773" t="s">
        <v>8335</v>
      </c>
    </row>
    <row r="1774" spans="1:11" hidden="1" x14ac:dyDescent="0.2">
      <c r="A1774">
        <v>2006</v>
      </c>
      <c r="B1774">
        <v>1</v>
      </c>
      <c r="C1774">
        <v>50000</v>
      </c>
      <c r="D1774" s="17">
        <v>35.041666666666664</v>
      </c>
      <c r="E1774">
        <v>303</v>
      </c>
      <c r="F1774" s="5">
        <v>408.97689768976898</v>
      </c>
      <c r="G1774" s="9">
        <v>10</v>
      </c>
      <c r="H1774">
        <v>3</v>
      </c>
      <c r="I1774" s="6">
        <v>247.84</v>
      </c>
      <c r="J1774" t="s">
        <v>8318</v>
      </c>
      <c r="K1774" t="s">
        <v>8335</v>
      </c>
    </row>
    <row r="1775" spans="1:11" hidden="1" x14ac:dyDescent="0.2">
      <c r="A1775">
        <v>2007</v>
      </c>
      <c r="B1775">
        <v>1</v>
      </c>
      <c r="C1775">
        <v>10000</v>
      </c>
      <c r="D1775" s="17">
        <v>66.328865740740738</v>
      </c>
      <c r="E1775">
        <v>137</v>
      </c>
      <c r="F1775" s="5">
        <v>84.459270072992695</v>
      </c>
      <c r="G1775" s="9">
        <v>6</v>
      </c>
      <c r="H1775">
        <v>5</v>
      </c>
      <c r="I1775" s="6">
        <v>115.7092</v>
      </c>
      <c r="J1775" t="s">
        <v>8318</v>
      </c>
      <c r="K1775" t="s">
        <v>8335</v>
      </c>
    </row>
    <row r="1776" spans="1:11" hidden="1" x14ac:dyDescent="0.2">
      <c r="A1776">
        <v>2008</v>
      </c>
      <c r="B1776">
        <v>1</v>
      </c>
      <c r="C1776">
        <v>1570.79</v>
      </c>
      <c r="D1776" s="17">
        <v>44</v>
      </c>
      <c r="E1776">
        <v>41</v>
      </c>
      <c r="F1776" s="5">
        <v>44.853658536585364</v>
      </c>
      <c r="G1776" s="9">
        <v>8</v>
      </c>
      <c r="H1776">
        <v>6</v>
      </c>
      <c r="I1776" s="6">
        <v>117.07484768810599</v>
      </c>
      <c r="J1776" t="s">
        <v>8318</v>
      </c>
      <c r="K1776" t="s">
        <v>8335</v>
      </c>
    </row>
    <row r="1777" spans="1:11" hidden="1" x14ac:dyDescent="0.2">
      <c r="A1777">
        <v>2009</v>
      </c>
      <c r="B1777">
        <v>1</v>
      </c>
      <c r="C1777">
        <v>50000</v>
      </c>
      <c r="D1777" s="17">
        <v>36.041666666666664</v>
      </c>
      <c r="E1777">
        <v>398</v>
      </c>
      <c r="F1777" s="5">
        <v>383.3643216080402</v>
      </c>
      <c r="G1777" s="9">
        <v>10</v>
      </c>
      <c r="H1777">
        <v>1</v>
      </c>
      <c r="I1777" s="6">
        <v>305.15800000000002</v>
      </c>
      <c r="J1777" t="s">
        <v>8318</v>
      </c>
      <c r="K1777" t="s">
        <v>8335</v>
      </c>
    </row>
    <row r="1778" spans="1:11" hidden="1" x14ac:dyDescent="0.2">
      <c r="A1778">
        <v>2010</v>
      </c>
      <c r="B1778">
        <v>1</v>
      </c>
      <c r="C1778">
        <v>30000</v>
      </c>
      <c r="D1778" s="17">
        <v>30</v>
      </c>
      <c r="E1778">
        <v>1737</v>
      </c>
      <c r="F1778" s="5">
        <v>55.276856649395505</v>
      </c>
      <c r="G1778" s="9">
        <v>7</v>
      </c>
      <c r="H1778">
        <v>2</v>
      </c>
      <c r="I1778" s="6">
        <v>320.05299999999994</v>
      </c>
      <c r="J1778" t="s">
        <v>8318</v>
      </c>
      <c r="K1778" t="s">
        <v>8335</v>
      </c>
    </row>
    <row r="1779" spans="1:11" hidden="1" x14ac:dyDescent="0.2">
      <c r="A1779">
        <v>2011</v>
      </c>
      <c r="B1779">
        <v>1</v>
      </c>
      <c r="C1779">
        <v>50000</v>
      </c>
      <c r="D1779" s="17">
        <v>33.599849537037038</v>
      </c>
      <c r="E1779">
        <v>971</v>
      </c>
      <c r="F1779" s="5">
        <v>422.02059732234807</v>
      </c>
      <c r="G1779" s="9">
        <v>12</v>
      </c>
      <c r="H1779">
        <v>3</v>
      </c>
      <c r="I1779" s="6">
        <v>819.56399999999996</v>
      </c>
      <c r="J1779" t="s">
        <v>8318</v>
      </c>
      <c r="K1779" t="s">
        <v>8335</v>
      </c>
    </row>
    <row r="1780" spans="1:11" hidden="1" x14ac:dyDescent="0.2">
      <c r="A1780">
        <v>2012</v>
      </c>
      <c r="B1780">
        <v>1</v>
      </c>
      <c r="C1780">
        <v>5000</v>
      </c>
      <c r="D1780" s="17">
        <v>30</v>
      </c>
      <c r="E1780">
        <v>183</v>
      </c>
      <c r="F1780" s="5">
        <v>64.180327868852459</v>
      </c>
      <c r="G1780" s="9">
        <v>1</v>
      </c>
      <c r="H1780">
        <v>2</v>
      </c>
      <c r="I1780" s="6">
        <v>234.90000000000003</v>
      </c>
      <c r="J1780" t="s">
        <v>8318</v>
      </c>
      <c r="K1780" t="s">
        <v>8335</v>
      </c>
    </row>
    <row r="1781" spans="1:11" hidden="1" x14ac:dyDescent="0.2">
      <c r="A1781">
        <v>2013</v>
      </c>
      <c r="B1781">
        <v>1</v>
      </c>
      <c r="C1781">
        <v>160000</v>
      </c>
      <c r="D1781" s="17">
        <v>60</v>
      </c>
      <c r="E1781">
        <v>4562</v>
      </c>
      <c r="F1781" s="5">
        <v>173.57781674704077</v>
      </c>
      <c r="G1781" s="9">
        <v>5</v>
      </c>
      <c r="H1781">
        <v>1</v>
      </c>
      <c r="I1781" s="6">
        <v>494.91374999999999</v>
      </c>
      <c r="J1781" t="s">
        <v>8318</v>
      </c>
      <c r="K1781" t="s">
        <v>8335</v>
      </c>
    </row>
    <row r="1782" spans="1:11" hidden="1" x14ac:dyDescent="0.2">
      <c r="A1782">
        <v>2014</v>
      </c>
      <c r="B1782">
        <v>1</v>
      </c>
      <c r="C1782">
        <v>30000</v>
      </c>
      <c r="D1782" s="17">
        <v>33.958333333333336</v>
      </c>
      <c r="E1782">
        <v>26457</v>
      </c>
      <c r="F1782" s="5">
        <v>88.601680840609291</v>
      </c>
      <c r="G1782" s="9">
        <v>2</v>
      </c>
      <c r="H1782">
        <v>1</v>
      </c>
      <c r="I1782" s="6">
        <v>7813.7822333333334</v>
      </c>
      <c r="J1782" t="s">
        <v>8318</v>
      </c>
      <c r="K1782" t="s">
        <v>8335</v>
      </c>
    </row>
    <row r="1783" spans="1:11" hidden="1" x14ac:dyDescent="0.2">
      <c r="A1783">
        <v>2015</v>
      </c>
      <c r="B1783">
        <v>1</v>
      </c>
      <c r="C1783">
        <v>7200</v>
      </c>
      <c r="D1783" s="17">
        <v>30</v>
      </c>
      <c r="E1783">
        <v>162</v>
      </c>
      <c r="F1783" s="5">
        <v>50.222283950617282</v>
      </c>
      <c r="G1783" s="9">
        <v>8</v>
      </c>
      <c r="H1783">
        <v>3</v>
      </c>
      <c r="I1783" s="6">
        <v>113.00013888888888</v>
      </c>
      <c r="J1783" t="s">
        <v>8318</v>
      </c>
      <c r="K1783" t="s">
        <v>8335</v>
      </c>
    </row>
    <row r="1784" spans="1:11" hidden="1" x14ac:dyDescent="0.2">
      <c r="A1784">
        <v>2016</v>
      </c>
      <c r="B1784">
        <v>1</v>
      </c>
      <c r="C1784">
        <v>10000</v>
      </c>
      <c r="D1784" s="17">
        <v>30</v>
      </c>
      <c r="E1784">
        <v>479</v>
      </c>
      <c r="F1784" s="5">
        <v>192.38876826722338</v>
      </c>
      <c r="G1784" s="9">
        <v>2</v>
      </c>
      <c r="H1784">
        <v>4</v>
      </c>
      <c r="I1784" s="6">
        <v>921.54219999999998</v>
      </c>
      <c r="J1784" t="s">
        <v>8318</v>
      </c>
      <c r="K1784" t="s">
        <v>8335</v>
      </c>
    </row>
    <row r="1785" spans="1:11" hidden="1" x14ac:dyDescent="0.2">
      <c r="A1785">
        <v>2017</v>
      </c>
      <c r="B1785">
        <v>1</v>
      </c>
      <c r="C1785">
        <v>25000</v>
      </c>
      <c r="D1785" s="17">
        <v>31.109317129629627</v>
      </c>
      <c r="E1785">
        <v>426</v>
      </c>
      <c r="F1785" s="5">
        <v>73.416901408450698</v>
      </c>
      <c r="G1785" s="9">
        <v>2</v>
      </c>
      <c r="H1785">
        <v>2</v>
      </c>
      <c r="I1785" s="6">
        <v>125.10239999999999</v>
      </c>
      <c r="J1785" t="s">
        <v>8318</v>
      </c>
      <c r="K1785" t="s">
        <v>8335</v>
      </c>
    </row>
    <row r="1786" spans="1:11" hidden="1" x14ac:dyDescent="0.2">
      <c r="A1786">
        <v>2018</v>
      </c>
      <c r="B1786">
        <v>1</v>
      </c>
      <c r="C1786">
        <v>65000</v>
      </c>
      <c r="D1786" s="17">
        <v>30</v>
      </c>
      <c r="E1786">
        <v>450</v>
      </c>
      <c r="F1786" s="5">
        <v>147.68495555555555</v>
      </c>
      <c r="G1786" s="9">
        <v>7</v>
      </c>
      <c r="H1786">
        <v>2</v>
      </c>
      <c r="I1786" s="6">
        <v>102.24343076923077</v>
      </c>
      <c r="J1786" t="s">
        <v>8318</v>
      </c>
      <c r="K1786" t="s">
        <v>8335</v>
      </c>
    </row>
    <row r="1787" spans="1:11" hidden="1" x14ac:dyDescent="0.2">
      <c r="A1787">
        <v>2019</v>
      </c>
      <c r="B1787">
        <v>1</v>
      </c>
      <c r="C1787">
        <v>40000</v>
      </c>
      <c r="D1787" s="17">
        <v>30</v>
      </c>
      <c r="E1787">
        <v>1780</v>
      </c>
      <c r="F1787" s="5">
        <v>108.96848314606741</v>
      </c>
      <c r="G1787" s="9">
        <v>8</v>
      </c>
      <c r="H1787">
        <v>2</v>
      </c>
      <c r="I1787" s="6">
        <v>484.90975000000003</v>
      </c>
      <c r="J1787" t="s">
        <v>8318</v>
      </c>
      <c r="K1787" t="s">
        <v>8335</v>
      </c>
    </row>
    <row r="1788" spans="1:11" hidden="1" x14ac:dyDescent="0.2">
      <c r="A1788">
        <v>2020</v>
      </c>
      <c r="B1788">
        <v>1</v>
      </c>
      <c r="C1788">
        <v>1500</v>
      </c>
      <c r="D1788" s="17">
        <v>36.863611111111112</v>
      </c>
      <c r="E1788">
        <v>122</v>
      </c>
      <c r="F1788" s="5">
        <v>23.647540983606557</v>
      </c>
      <c r="G1788" s="9">
        <v>4</v>
      </c>
      <c r="H1788">
        <v>1</v>
      </c>
      <c r="I1788" s="6">
        <v>192.33333333333334</v>
      </c>
      <c r="J1788" t="s">
        <v>8318</v>
      </c>
      <c r="K1788" t="s">
        <v>8335</v>
      </c>
    </row>
    <row r="1789" spans="1:11" hidden="1" x14ac:dyDescent="0.2">
      <c r="A1789">
        <v>2021</v>
      </c>
      <c r="B1789">
        <v>1</v>
      </c>
      <c r="C1789">
        <v>5000</v>
      </c>
      <c r="D1789" s="17">
        <v>45</v>
      </c>
      <c r="E1789">
        <v>95</v>
      </c>
      <c r="F1789" s="5">
        <v>147.94736842105263</v>
      </c>
      <c r="G1789" s="9">
        <v>8</v>
      </c>
      <c r="H1789">
        <v>6</v>
      </c>
      <c r="I1789" s="6">
        <v>281.10000000000002</v>
      </c>
      <c r="J1789" t="s">
        <v>8318</v>
      </c>
      <c r="K1789" t="s">
        <v>8335</v>
      </c>
    </row>
    <row r="1790" spans="1:11" hidden="1" x14ac:dyDescent="0.2">
      <c r="A1790">
        <v>2022</v>
      </c>
      <c r="B1790">
        <v>1</v>
      </c>
      <c r="C1790">
        <v>100000</v>
      </c>
      <c r="D1790" s="17">
        <v>30</v>
      </c>
      <c r="E1790">
        <v>325</v>
      </c>
      <c r="F1790" s="5">
        <v>385.03692307692307</v>
      </c>
      <c r="G1790" s="9">
        <v>5</v>
      </c>
      <c r="H1790">
        <v>4</v>
      </c>
      <c r="I1790" s="6">
        <v>125.13700000000001</v>
      </c>
      <c r="J1790" t="s">
        <v>8318</v>
      </c>
      <c r="K1790" t="s">
        <v>8335</v>
      </c>
    </row>
    <row r="1791" spans="1:11" hidden="1" x14ac:dyDescent="0.2">
      <c r="A1791">
        <v>2023</v>
      </c>
      <c r="B1791">
        <v>1</v>
      </c>
      <c r="C1791">
        <v>100000</v>
      </c>
      <c r="D1791" s="17">
        <v>30</v>
      </c>
      <c r="E1791">
        <v>353</v>
      </c>
      <c r="F1791" s="5">
        <v>457.39093484419266</v>
      </c>
      <c r="G1791" s="9">
        <v>5</v>
      </c>
      <c r="H1791">
        <v>2</v>
      </c>
      <c r="I1791" s="6">
        <v>161.459</v>
      </c>
      <c r="J1791" t="s">
        <v>8318</v>
      </c>
      <c r="K1791" t="s">
        <v>8335</v>
      </c>
    </row>
    <row r="1792" spans="1:11" hidden="1" x14ac:dyDescent="0.2">
      <c r="A1792">
        <v>2024</v>
      </c>
      <c r="B1792">
        <v>1</v>
      </c>
      <c r="C1792">
        <v>4000</v>
      </c>
      <c r="D1792" s="17">
        <v>34.158055555555556</v>
      </c>
      <c r="E1792">
        <v>105</v>
      </c>
      <c r="F1792" s="5">
        <v>222.99047619047619</v>
      </c>
      <c r="G1792" s="9">
        <v>7</v>
      </c>
      <c r="H1792">
        <v>1</v>
      </c>
      <c r="I1792" s="6">
        <v>585.35</v>
      </c>
      <c r="J1792" t="s">
        <v>8318</v>
      </c>
      <c r="K1792" t="s">
        <v>8335</v>
      </c>
    </row>
    <row r="1793" spans="1:11" hidden="1" x14ac:dyDescent="0.2">
      <c r="A1793">
        <v>2025</v>
      </c>
      <c r="B1793">
        <v>1</v>
      </c>
      <c r="C1793">
        <v>80000</v>
      </c>
      <c r="D1793" s="17">
        <v>30</v>
      </c>
      <c r="E1793">
        <v>729</v>
      </c>
      <c r="F1793" s="5">
        <v>220.74074074074073</v>
      </c>
      <c r="G1793" s="9">
        <v>5</v>
      </c>
      <c r="H1793">
        <v>1</v>
      </c>
      <c r="I1793" s="6">
        <v>201.14999999999998</v>
      </c>
      <c r="J1793" t="s">
        <v>8318</v>
      </c>
      <c r="K1793" t="s">
        <v>8335</v>
      </c>
    </row>
    <row r="1794" spans="1:11" hidden="1" x14ac:dyDescent="0.2">
      <c r="A1794">
        <v>2026</v>
      </c>
      <c r="B1794">
        <v>1</v>
      </c>
      <c r="C1794">
        <v>25000</v>
      </c>
      <c r="D1794" s="17">
        <v>45.430034722222224</v>
      </c>
      <c r="E1794">
        <v>454</v>
      </c>
      <c r="F1794" s="5">
        <v>73.503898678414089</v>
      </c>
      <c r="G1794" s="9">
        <v>3</v>
      </c>
      <c r="H1794">
        <v>4</v>
      </c>
      <c r="I1794" s="6">
        <v>133.48307999999997</v>
      </c>
      <c r="J1794" t="s">
        <v>8318</v>
      </c>
      <c r="K1794" t="s">
        <v>8335</v>
      </c>
    </row>
    <row r="1795" spans="1:11" hidden="1" x14ac:dyDescent="0.2">
      <c r="A1795">
        <v>2027</v>
      </c>
      <c r="B1795">
        <v>1</v>
      </c>
      <c r="C1795">
        <v>100000</v>
      </c>
      <c r="D1795" s="17">
        <v>44.958333333333336</v>
      </c>
      <c r="E1795">
        <v>539</v>
      </c>
      <c r="F1795" s="5">
        <v>223.09647495361781</v>
      </c>
      <c r="G1795" s="9">
        <v>2</v>
      </c>
      <c r="H1795">
        <v>5</v>
      </c>
      <c r="I1795" s="6">
        <v>120.24900000000001</v>
      </c>
      <c r="J1795" t="s">
        <v>8318</v>
      </c>
      <c r="K1795" t="s">
        <v>8335</v>
      </c>
    </row>
    <row r="1796" spans="1:11" hidden="1" x14ac:dyDescent="0.2">
      <c r="A1796">
        <v>2028</v>
      </c>
      <c r="B1796">
        <v>1</v>
      </c>
      <c r="C1796">
        <v>3000</v>
      </c>
      <c r="D1796" s="17">
        <v>36.99414351851852</v>
      </c>
      <c r="E1796">
        <v>79</v>
      </c>
      <c r="F1796" s="5">
        <v>47.911392405063289</v>
      </c>
      <c r="G1796" s="9">
        <v>2</v>
      </c>
      <c r="H1796">
        <v>6</v>
      </c>
      <c r="I1796" s="6">
        <v>126.16666666666667</v>
      </c>
      <c r="J1796" t="s">
        <v>8318</v>
      </c>
      <c r="K1796" t="s">
        <v>8335</v>
      </c>
    </row>
    <row r="1797" spans="1:11" hidden="1" x14ac:dyDescent="0.2">
      <c r="A1797">
        <v>2029</v>
      </c>
      <c r="B1797">
        <v>1</v>
      </c>
      <c r="C1797">
        <v>2500</v>
      </c>
      <c r="D1797" s="17">
        <v>30</v>
      </c>
      <c r="E1797">
        <v>94</v>
      </c>
      <c r="F1797" s="5">
        <v>96.063829787234042</v>
      </c>
      <c r="G1797" s="9">
        <v>7</v>
      </c>
      <c r="H1797">
        <v>7</v>
      </c>
      <c r="I1797" s="6">
        <v>361.2</v>
      </c>
      <c r="J1797" t="s">
        <v>8318</v>
      </c>
      <c r="K1797" t="s">
        <v>8335</v>
      </c>
    </row>
    <row r="1798" spans="1:11" hidden="1" x14ac:dyDescent="0.2">
      <c r="A1798">
        <v>2030</v>
      </c>
      <c r="B1798">
        <v>1</v>
      </c>
      <c r="C1798">
        <v>32768</v>
      </c>
      <c r="D1798" s="17">
        <v>30</v>
      </c>
      <c r="E1798">
        <v>625</v>
      </c>
      <c r="F1798" s="5">
        <v>118.6144</v>
      </c>
      <c r="G1798" s="9">
        <v>10</v>
      </c>
      <c r="H1798">
        <v>2</v>
      </c>
      <c r="I1798" s="6">
        <v>226.239013671875</v>
      </c>
      <c r="J1798" t="s">
        <v>8318</v>
      </c>
      <c r="K1798" t="s">
        <v>8335</v>
      </c>
    </row>
    <row r="1799" spans="1:11" hidden="1" x14ac:dyDescent="0.2">
      <c r="A1799">
        <v>2031</v>
      </c>
      <c r="B1799">
        <v>1</v>
      </c>
      <c r="C1799">
        <v>50000</v>
      </c>
      <c r="D1799" s="17">
        <v>37.712349537037035</v>
      </c>
      <c r="E1799">
        <v>508</v>
      </c>
      <c r="F1799" s="5">
        <v>118.45472440944881</v>
      </c>
      <c r="G1799" s="9">
        <v>12</v>
      </c>
      <c r="H1799">
        <v>1</v>
      </c>
      <c r="I1799" s="6">
        <v>120.35</v>
      </c>
      <c r="J1799" t="s">
        <v>8318</v>
      </c>
      <c r="K1799" t="s">
        <v>8335</v>
      </c>
    </row>
    <row r="1800" spans="1:11" hidden="1" x14ac:dyDescent="0.2">
      <c r="A1800">
        <v>2032</v>
      </c>
      <c r="B1800">
        <v>1</v>
      </c>
      <c r="C1800">
        <v>25000</v>
      </c>
      <c r="D1800" s="17">
        <v>29.642662037037038</v>
      </c>
      <c r="E1800">
        <v>531</v>
      </c>
      <c r="F1800" s="5">
        <v>143.21468926553672</v>
      </c>
      <c r="G1800" s="9">
        <v>11</v>
      </c>
      <c r="H1800">
        <v>2</v>
      </c>
      <c r="I1800" s="6">
        <v>304.18799999999999</v>
      </c>
      <c r="J1800" t="s">
        <v>8318</v>
      </c>
      <c r="K1800" t="s">
        <v>8335</v>
      </c>
    </row>
    <row r="1801" spans="1:11" hidden="1" x14ac:dyDescent="0.2">
      <c r="A1801">
        <v>2033</v>
      </c>
      <c r="B1801">
        <v>1</v>
      </c>
      <c r="C1801">
        <v>25000</v>
      </c>
      <c r="D1801" s="17">
        <v>30</v>
      </c>
      <c r="E1801">
        <v>158</v>
      </c>
      <c r="F1801" s="5">
        <v>282.71518987341773</v>
      </c>
      <c r="G1801" s="9">
        <v>3</v>
      </c>
      <c r="H1801">
        <v>3</v>
      </c>
      <c r="I1801" s="6">
        <v>178.67599999999999</v>
      </c>
      <c r="J1801" t="s">
        <v>8318</v>
      </c>
      <c r="K1801" t="s">
        <v>8335</v>
      </c>
    </row>
    <row r="1802" spans="1:11" hidden="1" x14ac:dyDescent="0.2">
      <c r="A1802">
        <v>2034</v>
      </c>
      <c r="B1802">
        <v>1</v>
      </c>
      <c r="C1802">
        <v>78000</v>
      </c>
      <c r="D1802" s="17">
        <v>55.160266203703706</v>
      </c>
      <c r="E1802">
        <v>508</v>
      </c>
      <c r="F1802" s="5">
        <v>593.93620078740162</v>
      </c>
      <c r="G1802" s="9">
        <v>3</v>
      </c>
      <c r="H1802">
        <v>4</v>
      </c>
      <c r="I1802" s="6">
        <v>386.81998717948721</v>
      </c>
      <c r="J1802" t="s">
        <v>8318</v>
      </c>
      <c r="K1802" t="s">
        <v>8335</v>
      </c>
    </row>
    <row r="1803" spans="1:11" hidden="1" x14ac:dyDescent="0.2">
      <c r="A1803">
        <v>2035</v>
      </c>
      <c r="B1803">
        <v>1</v>
      </c>
      <c r="C1803">
        <v>80000</v>
      </c>
      <c r="D1803" s="17">
        <v>45.41658564814815</v>
      </c>
      <c r="E1803">
        <v>644</v>
      </c>
      <c r="F1803" s="5">
        <v>262.15704968944101</v>
      </c>
      <c r="G1803" s="9">
        <v>11</v>
      </c>
      <c r="H1803">
        <v>2</v>
      </c>
      <c r="I1803" s="6">
        <v>211.03642500000004</v>
      </c>
      <c r="J1803" t="s">
        <v>8318</v>
      </c>
      <c r="K1803" t="s">
        <v>8335</v>
      </c>
    </row>
    <row r="1804" spans="1:11" hidden="1" x14ac:dyDescent="0.2">
      <c r="A1804">
        <v>2036</v>
      </c>
      <c r="B1804">
        <v>1</v>
      </c>
      <c r="C1804">
        <v>30000</v>
      </c>
      <c r="D1804" s="17">
        <v>30</v>
      </c>
      <c r="E1804">
        <v>848</v>
      </c>
      <c r="F1804" s="5">
        <v>46.580778301886795</v>
      </c>
      <c r="G1804" s="9">
        <v>4</v>
      </c>
      <c r="H1804">
        <v>3</v>
      </c>
      <c r="I1804" s="6">
        <v>131.66833333333335</v>
      </c>
      <c r="J1804" t="s">
        <v>8318</v>
      </c>
      <c r="K1804" t="s">
        <v>8335</v>
      </c>
    </row>
    <row r="1805" spans="1:11" hidden="1" x14ac:dyDescent="0.2">
      <c r="A1805">
        <v>2037</v>
      </c>
      <c r="B1805">
        <v>1</v>
      </c>
      <c r="C1805">
        <v>10000</v>
      </c>
      <c r="D1805" s="17">
        <v>60.041666666666664</v>
      </c>
      <c r="E1805">
        <v>429</v>
      </c>
      <c r="F1805" s="5">
        <v>70.041118881118877</v>
      </c>
      <c r="G1805" s="9">
        <v>10</v>
      </c>
      <c r="H1805">
        <v>3</v>
      </c>
      <c r="I1805" s="6">
        <v>300.47639999999996</v>
      </c>
      <c r="J1805" t="s">
        <v>8318</v>
      </c>
      <c r="K1805" t="s">
        <v>8335</v>
      </c>
    </row>
    <row r="1806" spans="1:11" hidden="1" x14ac:dyDescent="0.2">
      <c r="A1806">
        <v>2038</v>
      </c>
      <c r="B1806">
        <v>1</v>
      </c>
      <c r="C1806">
        <v>8000</v>
      </c>
      <c r="D1806" s="17">
        <v>32.478923611111114</v>
      </c>
      <c r="E1806">
        <v>204</v>
      </c>
      <c r="F1806" s="5">
        <v>164.90686274509804</v>
      </c>
      <c r="G1806" s="9">
        <v>5</v>
      </c>
      <c r="H1806">
        <v>3</v>
      </c>
      <c r="I1806" s="6">
        <v>420.51249999999999</v>
      </c>
      <c r="J1806" t="s">
        <v>8318</v>
      </c>
      <c r="K1806" t="s">
        <v>8335</v>
      </c>
    </row>
    <row r="1807" spans="1:11" hidden="1" x14ac:dyDescent="0.2">
      <c r="A1807">
        <v>2039</v>
      </c>
      <c r="B1807">
        <v>1</v>
      </c>
      <c r="C1807">
        <v>125000</v>
      </c>
      <c r="D1807" s="17">
        <v>29.768692129629628</v>
      </c>
      <c r="E1807">
        <v>379</v>
      </c>
      <c r="F1807" s="5">
        <v>449.26385224274406</v>
      </c>
      <c r="G1807" s="9">
        <v>11</v>
      </c>
      <c r="H1807">
        <v>2</v>
      </c>
      <c r="I1807" s="6">
        <v>136.21680000000001</v>
      </c>
      <c r="J1807" t="s">
        <v>8318</v>
      </c>
      <c r="K1807" t="s">
        <v>8335</v>
      </c>
    </row>
    <row r="1808" spans="1:11" hidden="1" x14ac:dyDescent="0.2">
      <c r="A1808">
        <v>2040</v>
      </c>
      <c r="B1808">
        <v>1</v>
      </c>
      <c r="C1808">
        <v>3000</v>
      </c>
      <c r="D1808" s="17">
        <v>15.041666666666666</v>
      </c>
      <c r="E1808">
        <v>271</v>
      </c>
      <c r="F1808" s="5">
        <v>27.472841328413285</v>
      </c>
      <c r="G1808" s="9">
        <v>10</v>
      </c>
      <c r="H1808">
        <v>4</v>
      </c>
      <c r="I1808" s="6">
        <v>248.17133333333334</v>
      </c>
      <c r="J1808" t="s">
        <v>8318</v>
      </c>
      <c r="K1808" t="s">
        <v>8335</v>
      </c>
    </row>
    <row r="1809" spans="1:11" hidden="1" x14ac:dyDescent="0.2">
      <c r="A1809">
        <v>2041</v>
      </c>
      <c r="B1809">
        <v>1</v>
      </c>
      <c r="C1809">
        <v>9500</v>
      </c>
      <c r="D1809" s="17">
        <v>30.041666666666668</v>
      </c>
      <c r="E1809">
        <v>120</v>
      </c>
      <c r="F1809" s="5">
        <v>143.97499999999999</v>
      </c>
      <c r="G1809" s="9">
        <v>10</v>
      </c>
      <c r="H1809">
        <v>2</v>
      </c>
      <c r="I1809" s="6">
        <v>181.86315789473684</v>
      </c>
      <c r="J1809" t="s">
        <v>8318</v>
      </c>
      <c r="K1809" t="s">
        <v>8335</v>
      </c>
    </row>
    <row r="1810" spans="1:11" hidden="1" x14ac:dyDescent="0.2">
      <c r="A1810">
        <v>2042</v>
      </c>
      <c r="B1810">
        <v>1</v>
      </c>
      <c r="C1810">
        <v>10000</v>
      </c>
      <c r="D1810" s="17">
        <v>60</v>
      </c>
      <c r="E1810">
        <v>140</v>
      </c>
      <c r="F1810" s="5">
        <v>88.23571428571428</v>
      </c>
      <c r="G1810" s="9">
        <v>11</v>
      </c>
      <c r="H1810">
        <v>1</v>
      </c>
      <c r="I1810" s="6">
        <v>123.53</v>
      </c>
      <c r="J1810" t="s">
        <v>8318</v>
      </c>
      <c r="K1810" t="s">
        <v>8335</v>
      </c>
    </row>
    <row r="1811" spans="1:11" hidden="1" x14ac:dyDescent="0.2">
      <c r="A1811">
        <v>2043</v>
      </c>
      <c r="B1811">
        <v>1</v>
      </c>
      <c r="C1811">
        <v>1385</v>
      </c>
      <c r="D1811" s="17">
        <v>54.030821759259254</v>
      </c>
      <c r="E1811">
        <v>193</v>
      </c>
      <c r="F1811" s="5">
        <v>36.326424870466319</v>
      </c>
      <c r="G1811" s="9">
        <v>10</v>
      </c>
      <c r="H1811">
        <v>1</v>
      </c>
      <c r="I1811" s="6">
        <v>506.20938628158842</v>
      </c>
      <c r="J1811" t="s">
        <v>8318</v>
      </c>
      <c r="K1811" t="s">
        <v>8335</v>
      </c>
    </row>
    <row r="1812" spans="1:11" hidden="1" x14ac:dyDescent="0.2">
      <c r="A1812">
        <v>2044</v>
      </c>
      <c r="B1812">
        <v>1</v>
      </c>
      <c r="C1812">
        <v>15000</v>
      </c>
      <c r="D1812" s="17">
        <v>30</v>
      </c>
      <c r="E1812">
        <v>180</v>
      </c>
      <c r="F1812" s="5">
        <v>90.177777777777777</v>
      </c>
      <c r="G1812" s="9">
        <v>5</v>
      </c>
      <c r="H1812">
        <v>4</v>
      </c>
      <c r="I1812" s="6">
        <v>108.21333333333334</v>
      </c>
      <c r="J1812" t="s">
        <v>8318</v>
      </c>
      <c r="K1812" t="s">
        <v>8335</v>
      </c>
    </row>
    <row r="1813" spans="1:11" hidden="1" x14ac:dyDescent="0.2">
      <c r="A1813">
        <v>2045</v>
      </c>
      <c r="B1813">
        <v>1</v>
      </c>
      <c r="C1813">
        <v>4900</v>
      </c>
      <c r="D1813" s="17">
        <v>30</v>
      </c>
      <c r="E1813">
        <v>263</v>
      </c>
      <c r="F1813" s="5">
        <v>152.62361216730039</v>
      </c>
      <c r="G1813" s="9">
        <v>6</v>
      </c>
      <c r="H1813">
        <v>5</v>
      </c>
      <c r="I1813" s="6">
        <v>819.18387755102037</v>
      </c>
      <c r="J1813" t="s">
        <v>8318</v>
      </c>
      <c r="K1813" t="s">
        <v>8335</v>
      </c>
    </row>
    <row r="1814" spans="1:11" hidden="1" x14ac:dyDescent="0.2">
      <c r="A1814">
        <v>2046</v>
      </c>
      <c r="B1814">
        <v>1</v>
      </c>
      <c r="C1814">
        <v>10000</v>
      </c>
      <c r="D1814" s="17">
        <v>30</v>
      </c>
      <c r="E1814">
        <v>217</v>
      </c>
      <c r="F1814" s="5">
        <v>55.806451612903224</v>
      </c>
      <c r="G1814" s="9">
        <v>4</v>
      </c>
      <c r="H1814">
        <v>1</v>
      </c>
      <c r="I1814" s="6">
        <v>121.10000000000001</v>
      </c>
      <c r="J1814" t="s">
        <v>8318</v>
      </c>
      <c r="K1814" t="s">
        <v>8335</v>
      </c>
    </row>
    <row r="1815" spans="1:11" hidden="1" x14ac:dyDescent="0.2">
      <c r="A1815">
        <v>2047</v>
      </c>
      <c r="B1815">
        <v>1</v>
      </c>
      <c r="C1815">
        <v>98000</v>
      </c>
      <c r="D1815" s="17">
        <v>29.096412037037041</v>
      </c>
      <c r="E1815">
        <v>443</v>
      </c>
      <c r="F1815" s="5">
        <v>227.85327313769753</v>
      </c>
      <c r="G1815" s="9">
        <v>3</v>
      </c>
      <c r="H1815">
        <v>3</v>
      </c>
      <c r="I1815" s="6">
        <v>102.99897959183673</v>
      </c>
      <c r="J1815" t="s">
        <v>8318</v>
      </c>
      <c r="K1815" t="s">
        <v>8335</v>
      </c>
    </row>
    <row r="1816" spans="1:11" hidden="1" x14ac:dyDescent="0.2">
      <c r="A1816">
        <v>2048</v>
      </c>
      <c r="B1816">
        <v>1</v>
      </c>
      <c r="C1816">
        <v>85000</v>
      </c>
      <c r="D1816" s="17">
        <v>30</v>
      </c>
      <c r="E1816">
        <v>1373</v>
      </c>
      <c r="F1816" s="5">
        <v>91.82989803350327</v>
      </c>
      <c r="G1816" s="9">
        <v>4</v>
      </c>
      <c r="H1816">
        <v>2</v>
      </c>
      <c r="I1816" s="6">
        <v>148.33229411764705</v>
      </c>
      <c r="J1816" t="s">
        <v>8318</v>
      </c>
      <c r="K1816" t="s">
        <v>8335</v>
      </c>
    </row>
    <row r="1817" spans="1:11" hidden="1" x14ac:dyDescent="0.2">
      <c r="A1817">
        <v>2049</v>
      </c>
      <c r="B1817">
        <v>1</v>
      </c>
      <c r="C1817">
        <v>50000</v>
      </c>
      <c r="D1817" s="17">
        <v>35.430289351851854</v>
      </c>
      <c r="E1817">
        <v>742</v>
      </c>
      <c r="F1817" s="5">
        <v>80.991037735849048</v>
      </c>
      <c r="G1817" s="9">
        <v>10</v>
      </c>
      <c r="H1817">
        <v>1</v>
      </c>
      <c r="I1817" s="6">
        <v>120.19070000000001</v>
      </c>
      <c r="J1817" t="s">
        <v>8318</v>
      </c>
      <c r="K1817" t="s">
        <v>8335</v>
      </c>
    </row>
    <row r="1818" spans="1:11" hidden="1" x14ac:dyDescent="0.2">
      <c r="A1818">
        <v>2050</v>
      </c>
      <c r="B1818">
        <v>1</v>
      </c>
      <c r="C1818">
        <v>10000</v>
      </c>
      <c r="D1818" s="17">
        <v>40</v>
      </c>
      <c r="E1818">
        <v>170</v>
      </c>
      <c r="F1818" s="5">
        <v>278.39411764705881</v>
      </c>
      <c r="G1818" s="9">
        <v>4</v>
      </c>
      <c r="H1818">
        <v>1</v>
      </c>
      <c r="I1818" s="6">
        <v>473.27000000000004</v>
      </c>
      <c r="J1818" t="s">
        <v>8318</v>
      </c>
      <c r="K1818" t="s">
        <v>8335</v>
      </c>
    </row>
    <row r="1819" spans="1:11" hidden="1" x14ac:dyDescent="0.2">
      <c r="A1819">
        <v>2051</v>
      </c>
      <c r="B1819">
        <v>1</v>
      </c>
      <c r="C1819">
        <v>8000</v>
      </c>
      <c r="D1819" s="17">
        <v>30</v>
      </c>
      <c r="E1819">
        <v>242</v>
      </c>
      <c r="F1819" s="5">
        <v>43.095041322314053</v>
      </c>
      <c r="G1819" s="9">
        <v>11</v>
      </c>
      <c r="H1819">
        <v>1</v>
      </c>
      <c r="I1819" s="6">
        <v>130.36250000000001</v>
      </c>
      <c r="J1819" t="s">
        <v>8318</v>
      </c>
      <c r="K1819" t="s">
        <v>8335</v>
      </c>
    </row>
    <row r="1820" spans="1:11" hidden="1" x14ac:dyDescent="0.2">
      <c r="A1820">
        <v>2052</v>
      </c>
      <c r="B1820">
        <v>1</v>
      </c>
      <c r="C1820">
        <v>50000</v>
      </c>
      <c r="D1820" s="17">
        <v>45</v>
      </c>
      <c r="E1820">
        <v>541</v>
      </c>
      <c r="F1820" s="5">
        <v>326.29205175600737</v>
      </c>
      <c r="G1820" s="9">
        <v>1</v>
      </c>
      <c r="H1820">
        <v>2</v>
      </c>
      <c r="I1820" s="6">
        <v>353.048</v>
      </c>
      <c r="J1820" t="s">
        <v>8318</v>
      </c>
      <c r="K1820" t="s">
        <v>8335</v>
      </c>
    </row>
    <row r="1821" spans="1:11" hidden="1" x14ac:dyDescent="0.2">
      <c r="A1821">
        <v>2053</v>
      </c>
      <c r="B1821">
        <v>1</v>
      </c>
      <c r="C1821">
        <v>5000</v>
      </c>
      <c r="D1821" s="17">
        <v>30.041666666666668</v>
      </c>
      <c r="E1821">
        <v>121</v>
      </c>
      <c r="F1821" s="5">
        <v>41.743801652892564</v>
      </c>
      <c r="G1821" s="9">
        <v>10</v>
      </c>
      <c r="H1821">
        <v>1</v>
      </c>
      <c r="I1821" s="6">
        <v>101.02</v>
      </c>
      <c r="J1821" t="s">
        <v>8318</v>
      </c>
      <c r="K1821" t="s">
        <v>8335</v>
      </c>
    </row>
    <row r="1822" spans="1:11" hidden="1" x14ac:dyDescent="0.2">
      <c r="A1822">
        <v>2054</v>
      </c>
      <c r="B1822">
        <v>1</v>
      </c>
      <c r="C1822">
        <v>35000</v>
      </c>
      <c r="D1822" s="17">
        <v>30</v>
      </c>
      <c r="E1822">
        <v>621</v>
      </c>
      <c r="F1822" s="5">
        <v>64.020933977455712</v>
      </c>
      <c r="G1822" s="9">
        <v>4</v>
      </c>
      <c r="H1822">
        <v>3</v>
      </c>
      <c r="I1822" s="6">
        <v>113.59142857142857</v>
      </c>
      <c r="J1822" t="s">
        <v>8318</v>
      </c>
      <c r="K1822" t="s">
        <v>8335</v>
      </c>
    </row>
    <row r="1823" spans="1:11" hidden="1" x14ac:dyDescent="0.2">
      <c r="A1823">
        <v>2055</v>
      </c>
      <c r="B1823">
        <v>1</v>
      </c>
      <c r="C1823">
        <v>6000</v>
      </c>
      <c r="D1823" s="17">
        <v>29.492557870370373</v>
      </c>
      <c r="E1823">
        <v>101</v>
      </c>
      <c r="F1823" s="5">
        <v>99.455445544554451</v>
      </c>
      <c r="G1823" s="9">
        <v>11</v>
      </c>
      <c r="H1823">
        <v>1</v>
      </c>
      <c r="I1823" s="6">
        <v>167.41666666666666</v>
      </c>
      <c r="J1823" t="s">
        <v>8318</v>
      </c>
      <c r="K1823" t="s">
        <v>8335</v>
      </c>
    </row>
    <row r="1824" spans="1:11" hidden="1" x14ac:dyDescent="0.2">
      <c r="A1824">
        <v>2056</v>
      </c>
      <c r="B1824">
        <v>1</v>
      </c>
      <c r="C1824">
        <v>50000</v>
      </c>
      <c r="D1824" s="17">
        <v>30</v>
      </c>
      <c r="E1824">
        <v>554</v>
      </c>
      <c r="F1824" s="5">
        <v>138.49458483754512</v>
      </c>
      <c r="G1824" s="9">
        <v>3</v>
      </c>
      <c r="H1824">
        <v>1</v>
      </c>
      <c r="I1824" s="6">
        <v>153.452</v>
      </c>
      <c r="J1824" t="s">
        <v>8318</v>
      </c>
      <c r="K1824" t="s">
        <v>8335</v>
      </c>
    </row>
    <row r="1825" spans="1:11" hidden="1" x14ac:dyDescent="0.2">
      <c r="A1825">
        <v>2057</v>
      </c>
      <c r="B1825">
        <v>1</v>
      </c>
      <c r="C1825">
        <v>15000</v>
      </c>
      <c r="D1825" s="17">
        <v>30</v>
      </c>
      <c r="E1825">
        <v>666</v>
      </c>
      <c r="F1825" s="5">
        <v>45.547792792792798</v>
      </c>
      <c r="G1825" s="9">
        <v>1</v>
      </c>
      <c r="H1825">
        <v>3</v>
      </c>
      <c r="I1825" s="6">
        <v>202.23220000000001</v>
      </c>
      <c r="J1825" t="s">
        <v>8318</v>
      </c>
      <c r="K1825" t="s">
        <v>8335</v>
      </c>
    </row>
    <row r="1826" spans="1:11" hidden="1" x14ac:dyDescent="0.2">
      <c r="A1826">
        <v>2058</v>
      </c>
      <c r="B1826">
        <v>1</v>
      </c>
      <c r="C1826">
        <v>2560</v>
      </c>
      <c r="D1826" s="17">
        <v>39.462615740740738</v>
      </c>
      <c r="E1826">
        <v>410</v>
      </c>
      <c r="F1826" s="5">
        <v>10.507317073170732</v>
      </c>
      <c r="G1826" s="9">
        <v>1</v>
      </c>
      <c r="H1826">
        <v>4</v>
      </c>
      <c r="I1826" s="6">
        <v>168.28125</v>
      </c>
      <c r="J1826" t="s">
        <v>8318</v>
      </c>
      <c r="K1826" t="s">
        <v>8335</v>
      </c>
    </row>
    <row r="1827" spans="1:11" hidden="1" x14ac:dyDescent="0.2">
      <c r="A1827">
        <v>2059</v>
      </c>
      <c r="B1827">
        <v>1</v>
      </c>
      <c r="C1827">
        <v>30000</v>
      </c>
      <c r="D1827" s="17">
        <v>39.313495370370369</v>
      </c>
      <c r="E1827">
        <v>375</v>
      </c>
      <c r="F1827" s="5">
        <v>114.76533333333333</v>
      </c>
      <c r="G1827" s="9">
        <v>12</v>
      </c>
      <c r="H1827">
        <v>3</v>
      </c>
      <c r="I1827" s="6">
        <v>143.45666666666668</v>
      </c>
      <c r="J1827" t="s">
        <v>8318</v>
      </c>
      <c r="K1827" t="s">
        <v>8335</v>
      </c>
    </row>
    <row r="1828" spans="1:11" hidden="1" x14ac:dyDescent="0.2">
      <c r="A1828">
        <v>2060</v>
      </c>
      <c r="B1828">
        <v>1</v>
      </c>
      <c r="C1828">
        <v>25000</v>
      </c>
      <c r="D1828" s="17">
        <v>60</v>
      </c>
      <c r="E1828">
        <v>1364</v>
      </c>
      <c r="F1828" s="5">
        <v>35.997067448680355</v>
      </c>
      <c r="G1828" s="9">
        <v>5</v>
      </c>
      <c r="H1828">
        <v>6</v>
      </c>
      <c r="I1828" s="6">
        <v>196.4</v>
      </c>
      <c r="J1828" t="s">
        <v>8318</v>
      </c>
      <c r="K1828" t="s">
        <v>8335</v>
      </c>
    </row>
    <row r="1829" spans="1:11" hidden="1" x14ac:dyDescent="0.2">
      <c r="A1829">
        <v>2061</v>
      </c>
      <c r="B1829">
        <v>1</v>
      </c>
      <c r="C1829">
        <v>5000</v>
      </c>
      <c r="D1829" s="17">
        <v>30</v>
      </c>
      <c r="E1829">
        <v>35</v>
      </c>
      <c r="F1829" s="5">
        <v>154.17142857142858</v>
      </c>
      <c r="G1829" s="9">
        <v>12</v>
      </c>
      <c r="H1829">
        <v>4</v>
      </c>
      <c r="I1829" s="6">
        <v>107.91999999999999</v>
      </c>
      <c r="J1829" t="s">
        <v>8318</v>
      </c>
      <c r="K1829" t="s">
        <v>8335</v>
      </c>
    </row>
    <row r="1830" spans="1:11" hidden="1" x14ac:dyDescent="0.2">
      <c r="A1830">
        <v>2062</v>
      </c>
      <c r="B1830">
        <v>1</v>
      </c>
      <c r="C1830">
        <v>100000</v>
      </c>
      <c r="D1830" s="17">
        <v>29.958333333333332</v>
      </c>
      <c r="E1830">
        <v>203</v>
      </c>
      <c r="F1830" s="5">
        <v>566.38916256157631</v>
      </c>
      <c r="G1830" s="9">
        <v>2</v>
      </c>
      <c r="H1830">
        <v>2</v>
      </c>
      <c r="I1830" s="6">
        <v>114.97699999999999</v>
      </c>
      <c r="J1830" t="s">
        <v>8318</v>
      </c>
      <c r="K1830" t="s">
        <v>8335</v>
      </c>
    </row>
    <row r="1831" spans="1:11" hidden="1" x14ac:dyDescent="0.2">
      <c r="A1831">
        <v>2063</v>
      </c>
      <c r="B1831">
        <v>1</v>
      </c>
      <c r="C1831">
        <v>4000</v>
      </c>
      <c r="D1831" s="17">
        <v>33</v>
      </c>
      <c r="E1831">
        <v>49</v>
      </c>
      <c r="F1831" s="5">
        <v>120.85714285714286</v>
      </c>
      <c r="G1831" s="9">
        <v>4</v>
      </c>
      <c r="H1831">
        <v>2</v>
      </c>
      <c r="I1831" s="6">
        <v>148.04999999999998</v>
      </c>
      <c r="J1831" t="s">
        <v>8318</v>
      </c>
      <c r="K1831" t="s">
        <v>8335</v>
      </c>
    </row>
    <row r="1832" spans="1:11" hidden="1" x14ac:dyDescent="0.2">
      <c r="A1832">
        <v>2064</v>
      </c>
      <c r="B1832">
        <v>1</v>
      </c>
      <c r="C1832">
        <v>261962</v>
      </c>
      <c r="D1832" s="17">
        <v>36.135150462962962</v>
      </c>
      <c r="E1832">
        <v>5812</v>
      </c>
      <c r="F1832" s="5">
        <v>86.163845492085343</v>
      </c>
      <c r="G1832" s="9">
        <v>4</v>
      </c>
      <c r="H1832">
        <v>4</v>
      </c>
      <c r="I1832" s="6">
        <v>191.16676082790633</v>
      </c>
      <c r="J1832" t="s">
        <v>8318</v>
      </c>
      <c r="K1832" t="s">
        <v>8335</v>
      </c>
    </row>
    <row r="1833" spans="1:11" hidden="1" x14ac:dyDescent="0.2">
      <c r="A1833">
        <v>2065</v>
      </c>
      <c r="B1833">
        <v>1</v>
      </c>
      <c r="C1833">
        <v>40000</v>
      </c>
      <c r="D1833" s="17">
        <v>30</v>
      </c>
      <c r="E1833">
        <v>1556</v>
      </c>
      <c r="F1833" s="5">
        <v>51.212114395886893</v>
      </c>
      <c r="G1833" s="9">
        <v>11</v>
      </c>
      <c r="H1833">
        <v>1</v>
      </c>
      <c r="I1833" s="6">
        <v>199.215125</v>
      </c>
      <c r="J1833" t="s">
        <v>8318</v>
      </c>
      <c r="K1833" t="s">
        <v>8335</v>
      </c>
    </row>
    <row r="1834" spans="1:11" hidden="1" x14ac:dyDescent="0.2">
      <c r="A1834">
        <v>2066</v>
      </c>
      <c r="B1834">
        <v>1</v>
      </c>
      <c r="C1834">
        <v>2000</v>
      </c>
      <c r="D1834" s="17">
        <v>30</v>
      </c>
      <c r="E1834">
        <v>65</v>
      </c>
      <c r="F1834" s="5">
        <v>67.261538461538464</v>
      </c>
      <c r="G1834" s="9">
        <v>7</v>
      </c>
      <c r="H1834">
        <v>4</v>
      </c>
      <c r="I1834" s="6">
        <v>218.6</v>
      </c>
      <c r="J1834" t="s">
        <v>8318</v>
      </c>
      <c r="K1834" t="s">
        <v>8335</v>
      </c>
    </row>
    <row r="1835" spans="1:11" hidden="1" x14ac:dyDescent="0.2">
      <c r="A1835">
        <v>2067</v>
      </c>
      <c r="B1835">
        <v>1</v>
      </c>
      <c r="C1835">
        <v>495</v>
      </c>
      <c r="D1835" s="17">
        <v>33</v>
      </c>
      <c r="E1835">
        <v>10</v>
      </c>
      <c r="F1835" s="5">
        <v>62.8</v>
      </c>
      <c r="G1835" s="9">
        <v>4</v>
      </c>
      <c r="H1835">
        <v>2</v>
      </c>
      <c r="I1835" s="6">
        <v>126.86868686868686</v>
      </c>
      <c r="J1835" t="s">
        <v>8318</v>
      </c>
      <c r="K1835" t="s">
        <v>8335</v>
      </c>
    </row>
    <row r="1836" spans="1:11" hidden="1" x14ac:dyDescent="0.2">
      <c r="A1836">
        <v>2068</v>
      </c>
      <c r="B1836">
        <v>1</v>
      </c>
      <c r="C1836">
        <v>25000</v>
      </c>
      <c r="D1836" s="17">
        <v>30</v>
      </c>
      <c r="E1836">
        <v>76</v>
      </c>
      <c r="F1836" s="5">
        <v>346.13118421052633</v>
      </c>
      <c r="G1836" s="9">
        <v>9</v>
      </c>
      <c r="H1836">
        <v>2</v>
      </c>
      <c r="I1836" s="6">
        <v>105.22388000000001</v>
      </c>
      <c r="J1836" t="s">
        <v>8318</v>
      </c>
      <c r="K1836" t="s">
        <v>8335</v>
      </c>
    </row>
    <row r="1837" spans="1:11" hidden="1" x14ac:dyDescent="0.2">
      <c r="A1837">
        <v>2069</v>
      </c>
      <c r="B1837">
        <v>1</v>
      </c>
      <c r="C1837">
        <v>50000</v>
      </c>
      <c r="D1837" s="17">
        <v>31</v>
      </c>
      <c r="E1837">
        <v>263</v>
      </c>
      <c r="F1837" s="5">
        <v>244.11912547528519</v>
      </c>
      <c r="G1837" s="9">
        <v>12</v>
      </c>
      <c r="H1837">
        <v>3</v>
      </c>
      <c r="I1837" s="6">
        <v>128.40666000000002</v>
      </c>
      <c r="J1837" t="s">
        <v>8318</v>
      </c>
      <c r="K1837" t="s">
        <v>8335</v>
      </c>
    </row>
    <row r="1838" spans="1:11" hidden="1" x14ac:dyDescent="0.2">
      <c r="A1838">
        <v>2070</v>
      </c>
      <c r="B1838">
        <v>1</v>
      </c>
      <c r="C1838">
        <v>125000</v>
      </c>
      <c r="D1838" s="17">
        <v>30</v>
      </c>
      <c r="E1838">
        <v>1530</v>
      </c>
      <c r="F1838" s="5">
        <v>259.25424836601309</v>
      </c>
      <c r="G1838" s="9">
        <v>5</v>
      </c>
      <c r="H1838">
        <v>7</v>
      </c>
      <c r="I1838" s="6">
        <v>317.3272</v>
      </c>
      <c r="J1838" t="s">
        <v>8318</v>
      </c>
      <c r="K1838" t="s">
        <v>8335</v>
      </c>
    </row>
    <row r="1839" spans="1:11" hidden="1" x14ac:dyDescent="0.2">
      <c r="A1839">
        <v>2071</v>
      </c>
      <c r="B1839">
        <v>1</v>
      </c>
      <c r="C1839">
        <v>20000</v>
      </c>
      <c r="D1839" s="17">
        <v>45</v>
      </c>
      <c r="E1839">
        <v>278</v>
      </c>
      <c r="F1839" s="5">
        <v>201.96402877697841</v>
      </c>
      <c r="G1839" s="9">
        <v>8</v>
      </c>
      <c r="H1839">
        <v>3</v>
      </c>
      <c r="I1839" s="6">
        <v>280.73</v>
      </c>
      <c r="J1839" t="s">
        <v>8318</v>
      </c>
      <c r="K1839" t="s">
        <v>8335</v>
      </c>
    </row>
    <row r="1840" spans="1:11" hidden="1" x14ac:dyDescent="0.2">
      <c r="A1840">
        <v>2072</v>
      </c>
      <c r="B1840">
        <v>1</v>
      </c>
      <c r="C1840">
        <v>71500</v>
      </c>
      <c r="D1840" s="17">
        <v>30</v>
      </c>
      <c r="E1840">
        <v>350</v>
      </c>
      <c r="F1840" s="5">
        <v>226.20857142857142</v>
      </c>
      <c r="G1840" s="9">
        <v>4</v>
      </c>
      <c r="H1840">
        <v>4</v>
      </c>
      <c r="I1840" s="6">
        <v>110.73146853146854</v>
      </c>
      <c r="J1840" t="s">
        <v>8318</v>
      </c>
      <c r="K1840" t="s">
        <v>8335</v>
      </c>
    </row>
    <row r="1841" spans="1:11" hidden="1" x14ac:dyDescent="0.2">
      <c r="A1841">
        <v>2073</v>
      </c>
      <c r="B1841">
        <v>1</v>
      </c>
      <c r="C1841">
        <v>100000</v>
      </c>
      <c r="D1841" s="17">
        <v>45</v>
      </c>
      <c r="E1841">
        <v>470</v>
      </c>
      <c r="F1841" s="5">
        <v>324.69</v>
      </c>
      <c r="G1841" s="9">
        <v>3</v>
      </c>
      <c r="H1841">
        <v>2</v>
      </c>
      <c r="I1841" s="6">
        <v>152.60429999999999</v>
      </c>
      <c r="J1841" t="s">
        <v>8318</v>
      </c>
      <c r="K1841" t="s">
        <v>8335</v>
      </c>
    </row>
    <row r="1842" spans="1:11" hidden="1" x14ac:dyDescent="0.2">
      <c r="A1842">
        <v>2074</v>
      </c>
      <c r="B1842">
        <v>1</v>
      </c>
      <c r="C1842">
        <v>600</v>
      </c>
      <c r="D1842" s="17">
        <v>30</v>
      </c>
      <c r="E1842">
        <v>3</v>
      </c>
      <c r="F1842" s="5">
        <v>205</v>
      </c>
      <c r="G1842" s="9">
        <v>4</v>
      </c>
      <c r="H1842">
        <v>3</v>
      </c>
      <c r="I1842" s="6">
        <v>102.49999999999999</v>
      </c>
      <c r="J1842" t="s">
        <v>8318</v>
      </c>
      <c r="K1842" t="s">
        <v>8335</v>
      </c>
    </row>
    <row r="1843" spans="1:11" hidden="1" x14ac:dyDescent="0.2">
      <c r="A1843">
        <v>2075</v>
      </c>
      <c r="B1843">
        <v>1</v>
      </c>
      <c r="C1843">
        <v>9999</v>
      </c>
      <c r="D1843" s="17">
        <v>30</v>
      </c>
      <c r="E1843">
        <v>8200</v>
      </c>
      <c r="F1843" s="5">
        <v>20.465926829268295</v>
      </c>
      <c r="G1843" s="9">
        <v>6</v>
      </c>
      <c r="H1843">
        <v>2</v>
      </c>
      <c r="I1843" s="6">
        <v>1678.3738373837384</v>
      </c>
      <c r="J1843" t="s">
        <v>8318</v>
      </c>
      <c r="K1843" t="s">
        <v>8335</v>
      </c>
    </row>
    <row r="1844" spans="1:11" hidden="1" x14ac:dyDescent="0.2">
      <c r="A1844">
        <v>2076</v>
      </c>
      <c r="B1844">
        <v>1</v>
      </c>
      <c r="C1844">
        <v>179000</v>
      </c>
      <c r="D1844" s="17">
        <v>40</v>
      </c>
      <c r="E1844">
        <v>8359</v>
      </c>
      <c r="F1844" s="5">
        <v>116.35303146309367</v>
      </c>
      <c r="G1844" s="9">
        <v>6</v>
      </c>
      <c r="H1844">
        <v>5</v>
      </c>
      <c r="I1844" s="6">
        <v>543.349156424581</v>
      </c>
      <c r="J1844" t="s">
        <v>8318</v>
      </c>
      <c r="K1844" t="s">
        <v>8335</v>
      </c>
    </row>
    <row r="1845" spans="1:11" hidden="1" x14ac:dyDescent="0.2">
      <c r="A1845">
        <v>2077</v>
      </c>
      <c r="B1845">
        <v>1</v>
      </c>
      <c r="C1845">
        <v>50000</v>
      </c>
      <c r="D1845" s="17">
        <v>57.832453703703713</v>
      </c>
      <c r="E1845">
        <v>188</v>
      </c>
      <c r="F1845" s="5">
        <v>307.20212765957444</v>
      </c>
      <c r="G1845" s="9">
        <v>4</v>
      </c>
      <c r="H1845">
        <v>3</v>
      </c>
      <c r="I1845" s="6">
        <v>115.50800000000001</v>
      </c>
      <c r="J1845" t="s">
        <v>8318</v>
      </c>
      <c r="K1845" t="s">
        <v>8335</v>
      </c>
    </row>
    <row r="1846" spans="1:11" hidden="1" x14ac:dyDescent="0.2">
      <c r="A1846">
        <v>2078</v>
      </c>
      <c r="B1846">
        <v>1</v>
      </c>
      <c r="C1846">
        <v>20000</v>
      </c>
      <c r="D1846" s="17">
        <v>30</v>
      </c>
      <c r="E1846">
        <v>48</v>
      </c>
      <c r="F1846" s="5">
        <v>546.6875</v>
      </c>
      <c r="G1846" s="9">
        <v>11</v>
      </c>
      <c r="H1846">
        <v>5</v>
      </c>
      <c r="I1846" s="6">
        <v>131.20499999999998</v>
      </c>
      <c r="J1846" t="s">
        <v>8318</v>
      </c>
      <c r="K1846" t="s">
        <v>8335</v>
      </c>
    </row>
    <row r="1847" spans="1:11" hidden="1" x14ac:dyDescent="0.2">
      <c r="A1847">
        <v>2079</v>
      </c>
      <c r="B1847">
        <v>1</v>
      </c>
      <c r="C1847">
        <v>10000</v>
      </c>
      <c r="D1847" s="17">
        <v>30.081099537037037</v>
      </c>
      <c r="E1847">
        <v>607</v>
      </c>
      <c r="F1847" s="5">
        <v>47.474464579901152</v>
      </c>
      <c r="G1847" s="9">
        <v>5</v>
      </c>
      <c r="H1847">
        <v>2</v>
      </c>
      <c r="I1847" s="6">
        <v>288.17</v>
      </c>
      <c r="J1847" t="s">
        <v>8318</v>
      </c>
      <c r="K1847" t="s">
        <v>8335</v>
      </c>
    </row>
    <row r="1848" spans="1:11" hidden="1" x14ac:dyDescent="0.2">
      <c r="A1848">
        <v>2080</v>
      </c>
      <c r="B1848">
        <v>1</v>
      </c>
      <c r="C1848">
        <v>1000</v>
      </c>
      <c r="D1848" s="17">
        <v>30.041666666666668</v>
      </c>
      <c r="E1848">
        <v>50</v>
      </c>
      <c r="F1848" s="5">
        <v>101.56</v>
      </c>
      <c r="G1848" s="9">
        <v>10</v>
      </c>
      <c r="H1848">
        <v>1</v>
      </c>
      <c r="I1848" s="6">
        <v>507.8</v>
      </c>
      <c r="J1848" t="s">
        <v>8318</v>
      </c>
      <c r="K1848" t="s">
        <v>8335</v>
      </c>
    </row>
    <row r="1849" spans="1:11" x14ac:dyDescent="0.2">
      <c r="A1849">
        <v>2081</v>
      </c>
      <c r="B1849">
        <v>1</v>
      </c>
      <c r="C1849">
        <v>3500</v>
      </c>
      <c r="D1849" s="17">
        <v>41.050752314814815</v>
      </c>
      <c r="E1849">
        <v>55</v>
      </c>
      <c r="F1849" s="5">
        <v>72.909090909090907</v>
      </c>
      <c r="G1849" s="9">
        <v>4</v>
      </c>
      <c r="H1849">
        <v>3</v>
      </c>
      <c r="I1849" s="6">
        <v>114.57142857142857</v>
      </c>
      <c r="J1849" t="s">
        <v>8315</v>
      </c>
      <c r="K1849" t="s">
        <v>8336</v>
      </c>
    </row>
    <row r="1850" spans="1:11" x14ac:dyDescent="0.2">
      <c r="A1850">
        <v>2082</v>
      </c>
      <c r="B1850">
        <v>1</v>
      </c>
      <c r="C1850">
        <v>1500</v>
      </c>
      <c r="D1850" s="17">
        <v>60.041666666666664</v>
      </c>
      <c r="E1850">
        <v>38</v>
      </c>
      <c r="F1850" s="5">
        <v>43.710526315789473</v>
      </c>
      <c r="G1850" s="9">
        <v>9</v>
      </c>
      <c r="H1850">
        <v>6</v>
      </c>
      <c r="I1850" s="6">
        <v>110.73333333333333</v>
      </c>
      <c r="J1850" t="s">
        <v>8315</v>
      </c>
      <c r="K1850" t="s">
        <v>8336</v>
      </c>
    </row>
    <row r="1851" spans="1:11" x14ac:dyDescent="0.2">
      <c r="A1851">
        <v>2083</v>
      </c>
      <c r="B1851">
        <v>1</v>
      </c>
      <c r="C1851">
        <v>750</v>
      </c>
      <c r="D1851" s="17">
        <v>30</v>
      </c>
      <c r="E1851">
        <v>25</v>
      </c>
      <c r="F1851" s="5">
        <v>34</v>
      </c>
      <c r="G1851" s="9">
        <v>5</v>
      </c>
      <c r="H1851">
        <v>6</v>
      </c>
      <c r="I1851" s="6">
        <v>113.33333333333333</v>
      </c>
      <c r="J1851" t="s">
        <v>8315</v>
      </c>
      <c r="K1851" t="s">
        <v>8336</v>
      </c>
    </row>
    <row r="1852" spans="1:11" x14ac:dyDescent="0.2">
      <c r="A1852">
        <v>2084</v>
      </c>
      <c r="B1852">
        <v>1</v>
      </c>
      <c r="C1852">
        <v>3000</v>
      </c>
      <c r="D1852" s="17">
        <v>31.457847222222224</v>
      </c>
      <c r="E1852">
        <v>46</v>
      </c>
      <c r="F1852" s="5">
        <v>70.652173913043484</v>
      </c>
      <c r="G1852" s="9">
        <v>4</v>
      </c>
      <c r="H1852">
        <v>3</v>
      </c>
      <c r="I1852" s="6">
        <v>108.33333333333333</v>
      </c>
      <c r="J1852" t="s">
        <v>8315</v>
      </c>
      <c r="K1852" t="s">
        <v>8336</v>
      </c>
    </row>
    <row r="1853" spans="1:11" x14ac:dyDescent="0.2">
      <c r="A1853">
        <v>2085</v>
      </c>
      <c r="B1853">
        <v>1</v>
      </c>
      <c r="C1853">
        <v>6000</v>
      </c>
      <c r="D1853" s="17">
        <v>30</v>
      </c>
      <c r="E1853">
        <v>83</v>
      </c>
      <c r="F1853" s="5">
        <v>89.301204819277103</v>
      </c>
      <c r="G1853" s="9">
        <v>6</v>
      </c>
      <c r="H1853">
        <v>5</v>
      </c>
      <c r="I1853" s="6">
        <v>123.53333333333335</v>
      </c>
      <c r="J1853" t="s">
        <v>8315</v>
      </c>
      <c r="K1853" t="s">
        <v>8336</v>
      </c>
    </row>
    <row r="1854" spans="1:11" x14ac:dyDescent="0.2">
      <c r="A1854">
        <v>2086</v>
      </c>
      <c r="B1854">
        <v>1</v>
      </c>
      <c r="C1854">
        <v>4000</v>
      </c>
      <c r="D1854" s="17">
        <v>30.537129629629632</v>
      </c>
      <c r="E1854">
        <v>35</v>
      </c>
      <c r="F1854" s="5">
        <v>115.08571428571429</v>
      </c>
      <c r="G1854" s="9">
        <v>11</v>
      </c>
      <c r="H1854">
        <v>7</v>
      </c>
      <c r="I1854" s="6">
        <v>100.69999999999999</v>
      </c>
      <c r="J1854" t="s">
        <v>8315</v>
      </c>
      <c r="K1854" t="s">
        <v>8336</v>
      </c>
    </row>
    <row r="1855" spans="1:11" x14ac:dyDescent="0.2">
      <c r="A1855">
        <v>2087</v>
      </c>
      <c r="B1855">
        <v>1</v>
      </c>
      <c r="C1855">
        <v>1500</v>
      </c>
      <c r="D1855" s="17">
        <v>30</v>
      </c>
      <c r="E1855">
        <v>25</v>
      </c>
      <c r="F1855" s="5">
        <v>62.12</v>
      </c>
      <c r="G1855" s="9">
        <v>8</v>
      </c>
      <c r="H1855">
        <v>1</v>
      </c>
      <c r="I1855" s="6">
        <v>103.53333333333335</v>
      </c>
      <c r="J1855" t="s">
        <v>8315</v>
      </c>
      <c r="K1855" t="s">
        <v>8336</v>
      </c>
    </row>
    <row r="1856" spans="1:11" x14ac:dyDescent="0.2">
      <c r="A1856">
        <v>2088</v>
      </c>
      <c r="B1856">
        <v>1</v>
      </c>
      <c r="C1856">
        <v>3000</v>
      </c>
      <c r="D1856" s="17">
        <v>36.451250000000002</v>
      </c>
      <c r="E1856">
        <v>75</v>
      </c>
      <c r="F1856" s="5">
        <v>46.204266666666669</v>
      </c>
      <c r="G1856" s="9">
        <v>8</v>
      </c>
      <c r="H1856">
        <v>4</v>
      </c>
      <c r="I1856" s="6">
        <v>115.51066666666668</v>
      </c>
      <c r="J1856" t="s">
        <v>8315</v>
      </c>
      <c r="K1856" t="s">
        <v>8336</v>
      </c>
    </row>
    <row r="1857" spans="1:11" x14ac:dyDescent="0.2">
      <c r="A1857">
        <v>2089</v>
      </c>
      <c r="B1857">
        <v>1</v>
      </c>
      <c r="C1857">
        <v>2500</v>
      </c>
      <c r="D1857" s="17">
        <v>35</v>
      </c>
      <c r="E1857">
        <v>62</v>
      </c>
      <c r="F1857" s="5">
        <v>48.54854838709678</v>
      </c>
      <c r="G1857" s="9">
        <v>6</v>
      </c>
      <c r="H1857">
        <v>4</v>
      </c>
      <c r="I1857" s="6">
        <v>120.4004</v>
      </c>
      <c r="J1857" t="s">
        <v>8315</v>
      </c>
      <c r="K1857" t="s">
        <v>8336</v>
      </c>
    </row>
    <row r="1858" spans="1:11" x14ac:dyDescent="0.2">
      <c r="A1858">
        <v>2090</v>
      </c>
      <c r="B1858">
        <v>1</v>
      </c>
      <c r="C1858">
        <v>8000</v>
      </c>
      <c r="D1858" s="17">
        <v>30</v>
      </c>
      <c r="E1858">
        <v>160</v>
      </c>
      <c r="F1858" s="5">
        <v>57.520187499999999</v>
      </c>
      <c r="G1858" s="9">
        <v>1</v>
      </c>
      <c r="H1858">
        <v>5</v>
      </c>
      <c r="I1858" s="6">
        <v>115.040375</v>
      </c>
      <c r="J1858" t="s">
        <v>8315</v>
      </c>
      <c r="K1858" t="s">
        <v>8336</v>
      </c>
    </row>
    <row r="1859" spans="1:11" x14ac:dyDescent="0.2">
      <c r="A1859">
        <v>2091</v>
      </c>
      <c r="B1859">
        <v>1</v>
      </c>
      <c r="C1859">
        <v>18000</v>
      </c>
      <c r="D1859" s="17">
        <v>48.510671296296294</v>
      </c>
      <c r="E1859">
        <v>246</v>
      </c>
      <c r="F1859" s="5">
        <v>88.147154471544724</v>
      </c>
      <c r="G1859" s="9">
        <v>1</v>
      </c>
      <c r="H1859">
        <v>2</v>
      </c>
      <c r="I1859" s="6">
        <v>120.46777777777777</v>
      </c>
      <c r="J1859" t="s">
        <v>8315</v>
      </c>
      <c r="K1859" t="s">
        <v>8336</v>
      </c>
    </row>
    <row r="1860" spans="1:11" x14ac:dyDescent="0.2">
      <c r="A1860">
        <v>2092</v>
      </c>
      <c r="B1860">
        <v>1</v>
      </c>
      <c r="C1860">
        <v>6000</v>
      </c>
      <c r="D1860" s="17">
        <v>60</v>
      </c>
      <c r="E1860">
        <v>55</v>
      </c>
      <c r="F1860" s="5">
        <v>110.49090909090908</v>
      </c>
      <c r="G1860" s="9">
        <v>8</v>
      </c>
      <c r="H1860">
        <v>1</v>
      </c>
      <c r="I1860" s="6">
        <v>101.28333333333333</v>
      </c>
      <c r="J1860" t="s">
        <v>8315</v>
      </c>
      <c r="K1860" t="s">
        <v>8336</v>
      </c>
    </row>
    <row r="1861" spans="1:11" x14ac:dyDescent="0.2">
      <c r="A1861">
        <v>2093</v>
      </c>
      <c r="B1861">
        <v>1</v>
      </c>
      <c r="C1861">
        <v>1500</v>
      </c>
      <c r="D1861" s="17">
        <v>60.041666666666664</v>
      </c>
      <c r="E1861">
        <v>23</v>
      </c>
      <c r="F1861" s="5">
        <v>66.826086956521735</v>
      </c>
      <c r="G1861" s="9">
        <v>10</v>
      </c>
      <c r="H1861">
        <v>2</v>
      </c>
      <c r="I1861" s="6">
        <v>102.46666666666667</v>
      </c>
      <c r="J1861" t="s">
        <v>8315</v>
      </c>
      <c r="K1861" t="s">
        <v>8336</v>
      </c>
    </row>
    <row r="1862" spans="1:11" x14ac:dyDescent="0.2">
      <c r="A1862">
        <v>2094</v>
      </c>
      <c r="B1862">
        <v>1</v>
      </c>
      <c r="C1862">
        <v>3500</v>
      </c>
      <c r="D1862" s="17">
        <v>34.104976851851852</v>
      </c>
      <c r="E1862">
        <v>72</v>
      </c>
      <c r="F1862" s="5">
        <v>58.597222222222221</v>
      </c>
      <c r="G1862" s="9">
        <v>1</v>
      </c>
      <c r="H1862">
        <v>1</v>
      </c>
      <c r="I1862" s="6">
        <v>120.54285714285714</v>
      </c>
      <c r="J1862" t="s">
        <v>8315</v>
      </c>
      <c r="K1862" t="s">
        <v>8336</v>
      </c>
    </row>
    <row r="1863" spans="1:11" x14ac:dyDescent="0.2">
      <c r="A1863">
        <v>2095</v>
      </c>
      <c r="B1863">
        <v>1</v>
      </c>
      <c r="C1863">
        <v>2500</v>
      </c>
      <c r="D1863" s="17">
        <v>60</v>
      </c>
      <c r="E1863">
        <v>22</v>
      </c>
      <c r="F1863" s="5">
        <v>113.63636363636364</v>
      </c>
      <c r="G1863" s="9">
        <v>8</v>
      </c>
      <c r="H1863">
        <v>3</v>
      </c>
      <c r="I1863" s="6">
        <v>100</v>
      </c>
      <c r="J1863" t="s">
        <v>8315</v>
      </c>
      <c r="K1863" t="s">
        <v>8336</v>
      </c>
    </row>
    <row r="1864" spans="1:11" x14ac:dyDescent="0.2">
      <c r="A1864">
        <v>2096</v>
      </c>
      <c r="B1864">
        <v>1</v>
      </c>
      <c r="C1864">
        <v>600</v>
      </c>
      <c r="D1864" s="17">
        <v>15.407465277777776</v>
      </c>
      <c r="E1864">
        <v>14</v>
      </c>
      <c r="F1864" s="5">
        <v>43.571428571428569</v>
      </c>
      <c r="G1864" s="9">
        <v>10</v>
      </c>
      <c r="H1864">
        <v>3</v>
      </c>
      <c r="I1864" s="6">
        <v>101.66666666666666</v>
      </c>
      <c r="J1864" t="s">
        <v>8315</v>
      </c>
      <c r="K1864" t="s">
        <v>8336</v>
      </c>
    </row>
    <row r="1865" spans="1:11" x14ac:dyDescent="0.2">
      <c r="A1865">
        <v>2097</v>
      </c>
      <c r="B1865">
        <v>1</v>
      </c>
      <c r="C1865">
        <v>3000</v>
      </c>
      <c r="D1865" s="17">
        <v>60.041666666666664</v>
      </c>
      <c r="E1865">
        <v>38</v>
      </c>
      <c r="F1865" s="5">
        <v>78.94736842105263</v>
      </c>
      <c r="G1865" s="9">
        <v>10</v>
      </c>
      <c r="H1865">
        <v>7</v>
      </c>
      <c r="I1865" s="6">
        <v>100</v>
      </c>
      <c r="J1865" t="s">
        <v>8315</v>
      </c>
      <c r="K1865" t="s">
        <v>8336</v>
      </c>
    </row>
    <row r="1866" spans="1:11" x14ac:dyDescent="0.2">
      <c r="A1866">
        <v>2098</v>
      </c>
      <c r="B1866">
        <v>1</v>
      </c>
      <c r="C1866">
        <v>6000</v>
      </c>
      <c r="D1866" s="17">
        <v>30</v>
      </c>
      <c r="E1866">
        <v>32</v>
      </c>
      <c r="F1866" s="5">
        <v>188.125</v>
      </c>
      <c r="G1866" s="9">
        <v>2</v>
      </c>
      <c r="H1866">
        <v>1</v>
      </c>
      <c r="I1866" s="6">
        <v>100.33333333333334</v>
      </c>
      <c r="J1866" t="s">
        <v>8315</v>
      </c>
      <c r="K1866" t="s">
        <v>8336</v>
      </c>
    </row>
    <row r="1867" spans="1:11" x14ac:dyDescent="0.2">
      <c r="A1867">
        <v>2099</v>
      </c>
      <c r="B1867">
        <v>1</v>
      </c>
      <c r="C1867">
        <v>3000</v>
      </c>
      <c r="D1867" s="17">
        <v>13.406435185185186</v>
      </c>
      <c r="E1867">
        <v>63</v>
      </c>
      <c r="F1867" s="5">
        <v>63.031746031746032</v>
      </c>
      <c r="G1867" s="9">
        <v>6</v>
      </c>
      <c r="H1867">
        <v>4</v>
      </c>
      <c r="I1867" s="6">
        <v>132.36666666666667</v>
      </c>
      <c r="J1867" t="s">
        <v>8315</v>
      </c>
      <c r="K1867" t="s">
        <v>8336</v>
      </c>
    </row>
    <row r="1868" spans="1:11" x14ac:dyDescent="0.2">
      <c r="A1868">
        <v>2100</v>
      </c>
      <c r="B1868">
        <v>1</v>
      </c>
      <c r="C1868">
        <v>600</v>
      </c>
      <c r="D1868" s="17">
        <v>15.331006944444447</v>
      </c>
      <c r="E1868">
        <v>27</v>
      </c>
      <c r="F1868" s="5">
        <v>30.37037037037037</v>
      </c>
      <c r="G1868" s="9">
        <v>6</v>
      </c>
      <c r="H1868">
        <v>4</v>
      </c>
      <c r="I1868" s="6">
        <v>136.66666666666666</v>
      </c>
      <c r="J1868" t="s">
        <v>8315</v>
      </c>
      <c r="K1868" t="s">
        <v>8336</v>
      </c>
    </row>
    <row r="1869" spans="1:11" x14ac:dyDescent="0.2">
      <c r="A1869">
        <v>2101</v>
      </c>
      <c r="B1869">
        <v>1</v>
      </c>
      <c r="C1869">
        <v>2000</v>
      </c>
      <c r="D1869" s="17">
        <v>60</v>
      </c>
      <c r="E1869">
        <v>44</v>
      </c>
      <c r="F1869" s="5">
        <v>51.477272727272727</v>
      </c>
      <c r="G1869" s="9">
        <v>12</v>
      </c>
      <c r="H1869">
        <v>3</v>
      </c>
      <c r="I1869" s="6">
        <v>113.25</v>
      </c>
      <c r="J1869" t="s">
        <v>8315</v>
      </c>
      <c r="K1869" t="s">
        <v>8336</v>
      </c>
    </row>
    <row r="1870" spans="1:11" x14ac:dyDescent="0.2">
      <c r="A1870">
        <v>2102</v>
      </c>
      <c r="B1870">
        <v>1</v>
      </c>
      <c r="C1870">
        <v>1000</v>
      </c>
      <c r="D1870" s="17">
        <v>30</v>
      </c>
      <c r="E1870">
        <v>38</v>
      </c>
      <c r="F1870" s="5">
        <v>35.789473684210527</v>
      </c>
      <c r="G1870" s="9">
        <v>4</v>
      </c>
      <c r="H1870">
        <v>2</v>
      </c>
      <c r="I1870" s="6">
        <v>136</v>
      </c>
      <c r="J1870" t="s">
        <v>8315</v>
      </c>
      <c r="K1870" t="s">
        <v>8336</v>
      </c>
    </row>
    <row r="1871" spans="1:11" x14ac:dyDescent="0.2">
      <c r="A1871">
        <v>2103</v>
      </c>
      <c r="B1871">
        <v>1</v>
      </c>
      <c r="C1871">
        <v>7777</v>
      </c>
      <c r="D1871" s="17">
        <v>30.041666666666668</v>
      </c>
      <c r="E1871">
        <v>115</v>
      </c>
      <c r="F1871" s="5">
        <v>98.817391304347822</v>
      </c>
      <c r="G1871" s="9">
        <v>10</v>
      </c>
      <c r="H1871">
        <v>3</v>
      </c>
      <c r="I1871" s="6">
        <v>146.12318374694613</v>
      </c>
      <c r="J1871" t="s">
        <v>8315</v>
      </c>
      <c r="K1871" t="s">
        <v>8336</v>
      </c>
    </row>
    <row r="1872" spans="1:11" x14ac:dyDescent="0.2">
      <c r="A1872">
        <v>2104</v>
      </c>
      <c r="B1872">
        <v>1</v>
      </c>
      <c r="C1872">
        <v>800</v>
      </c>
      <c r="D1872" s="17">
        <v>30.925532407407413</v>
      </c>
      <c r="E1872">
        <v>37</v>
      </c>
      <c r="F1872" s="5">
        <v>28</v>
      </c>
      <c r="G1872" s="9">
        <v>4</v>
      </c>
      <c r="H1872">
        <v>1</v>
      </c>
      <c r="I1872" s="6">
        <v>129.5</v>
      </c>
      <c r="J1872" t="s">
        <v>8315</v>
      </c>
      <c r="K1872" t="s">
        <v>8336</v>
      </c>
    </row>
    <row r="1873" spans="1:11" x14ac:dyDescent="0.2">
      <c r="A1873">
        <v>2105</v>
      </c>
      <c r="B1873">
        <v>1</v>
      </c>
      <c r="C1873">
        <v>2000</v>
      </c>
      <c r="D1873" s="17">
        <v>12.377858796296294</v>
      </c>
      <c r="E1873">
        <v>99</v>
      </c>
      <c r="F1873" s="5">
        <v>51.313131313131315</v>
      </c>
      <c r="G1873" s="9">
        <v>11</v>
      </c>
      <c r="H1873">
        <v>6</v>
      </c>
      <c r="I1873" s="6">
        <v>254</v>
      </c>
      <c r="J1873" t="s">
        <v>8315</v>
      </c>
      <c r="K1873" t="s">
        <v>8336</v>
      </c>
    </row>
    <row r="1874" spans="1:11" x14ac:dyDescent="0.2">
      <c r="A1874">
        <v>2106</v>
      </c>
      <c r="B1874">
        <v>1</v>
      </c>
      <c r="C1874">
        <v>2200</v>
      </c>
      <c r="D1874" s="17">
        <v>30</v>
      </c>
      <c r="E1874">
        <v>44</v>
      </c>
      <c r="F1874" s="5">
        <v>53.522727272727273</v>
      </c>
      <c r="G1874" s="9">
        <v>12</v>
      </c>
      <c r="H1874">
        <v>3</v>
      </c>
      <c r="I1874" s="6">
        <v>107.04545454545456</v>
      </c>
      <c r="J1874" t="s">
        <v>8315</v>
      </c>
      <c r="K1874" t="s">
        <v>8336</v>
      </c>
    </row>
    <row r="1875" spans="1:11" x14ac:dyDescent="0.2">
      <c r="A1875">
        <v>2107</v>
      </c>
      <c r="B1875">
        <v>1</v>
      </c>
      <c r="C1875">
        <v>2000</v>
      </c>
      <c r="D1875" s="17">
        <v>21.041666666666668</v>
      </c>
      <c r="E1875">
        <v>58</v>
      </c>
      <c r="F1875" s="5">
        <v>37.149310344827583</v>
      </c>
      <c r="G1875" s="9">
        <v>10</v>
      </c>
      <c r="H1875">
        <v>3</v>
      </c>
      <c r="I1875" s="6">
        <v>107.73299999999999</v>
      </c>
      <c r="J1875" t="s">
        <v>8315</v>
      </c>
      <c r="K1875" t="s">
        <v>8336</v>
      </c>
    </row>
    <row r="1876" spans="1:11" x14ac:dyDescent="0.2">
      <c r="A1876">
        <v>2108</v>
      </c>
      <c r="B1876">
        <v>1</v>
      </c>
      <c r="C1876">
        <v>16000</v>
      </c>
      <c r="D1876" s="17">
        <v>26.987500000000001</v>
      </c>
      <c r="E1876">
        <v>191</v>
      </c>
      <c r="F1876" s="5">
        <v>89.895287958115176</v>
      </c>
      <c r="G1876" s="9">
        <v>8</v>
      </c>
      <c r="H1876">
        <v>1</v>
      </c>
      <c r="I1876" s="6">
        <v>107.31250000000001</v>
      </c>
      <c r="J1876" t="s">
        <v>8315</v>
      </c>
      <c r="K1876" t="s">
        <v>8336</v>
      </c>
    </row>
    <row r="1877" spans="1:11" x14ac:dyDescent="0.2">
      <c r="A1877">
        <v>2109</v>
      </c>
      <c r="B1877">
        <v>1</v>
      </c>
      <c r="C1877">
        <v>4000</v>
      </c>
      <c r="D1877" s="17">
        <v>30</v>
      </c>
      <c r="E1877">
        <v>40</v>
      </c>
      <c r="F1877" s="5">
        <v>106.52500000000001</v>
      </c>
      <c r="G1877" s="9">
        <v>6</v>
      </c>
      <c r="H1877">
        <v>5</v>
      </c>
      <c r="I1877" s="6">
        <v>106.52500000000001</v>
      </c>
      <c r="J1877" t="s">
        <v>8315</v>
      </c>
      <c r="K1877" t="s">
        <v>8336</v>
      </c>
    </row>
    <row r="1878" spans="1:11" x14ac:dyDescent="0.2">
      <c r="A1878">
        <v>2110</v>
      </c>
      <c r="B1878">
        <v>1</v>
      </c>
      <c r="C1878">
        <v>2000</v>
      </c>
      <c r="D1878" s="17">
        <v>27.536701388888886</v>
      </c>
      <c r="E1878">
        <v>38</v>
      </c>
      <c r="F1878" s="5">
        <v>52.815789473684212</v>
      </c>
      <c r="G1878" s="9">
        <v>4</v>
      </c>
      <c r="H1878">
        <v>3</v>
      </c>
      <c r="I1878" s="6">
        <v>100.35000000000001</v>
      </c>
      <c r="J1878" t="s">
        <v>8315</v>
      </c>
      <c r="K1878" t="s">
        <v>8336</v>
      </c>
    </row>
    <row r="1879" spans="1:11" x14ac:dyDescent="0.2">
      <c r="A1879">
        <v>2111</v>
      </c>
      <c r="B1879">
        <v>1</v>
      </c>
      <c r="C1879">
        <v>2000</v>
      </c>
      <c r="D1879" s="17">
        <v>66.844618055555557</v>
      </c>
      <c r="E1879">
        <v>39</v>
      </c>
      <c r="F1879" s="5">
        <v>54.615384615384613</v>
      </c>
      <c r="G1879" s="9">
        <v>6</v>
      </c>
      <c r="H1879">
        <v>3</v>
      </c>
      <c r="I1879" s="6">
        <v>106.5</v>
      </c>
      <c r="J1879" t="s">
        <v>8315</v>
      </c>
      <c r="K1879" t="s">
        <v>8336</v>
      </c>
    </row>
    <row r="1880" spans="1:11" x14ac:dyDescent="0.2">
      <c r="A1880">
        <v>2112</v>
      </c>
      <c r="B1880">
        <v>1</v>
      </c>
      <c r="C1880">
        <v>300</v>
      </c>
      <c r="D1880" s="17">
        <v>14</v>
      </c>
      <c r="E1880">
        <v>11</v>
      </c>
      <c r="F1880" s="5">
        <v>27.272727272727273</v>
      </c>
      <c r="G1880" s="9">
        <v>4</v>
      </c>
      <c r="H1880">
        <v>1</v>
      </c>
      <c r="I1880" s="6">
        <v>100</v>
      </c>
      <c r="J1880" t="s">
        <v>8315</v>
      </c>
      <c r="K1880" t="s">
        <v>8336</v>
      </c>
    </row>
    <row r="1881" spans="1:11" x14ac:dyDescent="0.2">
      <c r="A1881">
        <v>2113</v>
      </c>
      <c r="B1881">
        <v>1</v>
      </c>
      <c r="C1881">
        <v>7000</v>
      </c>
      <c r="D1881" s="17">
        <v>35</v>
      </c>
      <c r="E1881">
        <v>107</v>
      </c>
      <c r="F1881" s="5">
        <v>68.598130841121488</v>
      </c>
      <c r="G1881" s="9">
        <v>8</v>
      </c>
      <c r="H1881">
        <v>2</v>
      </c>
      <c r="I1881" s="6">
        <v>104.85714285714285</v>
      </c>
      <c r="J1881" t="s">
        <v>8315</v>
      </c>
      <c r="K1881" t="s">
        <v>8336</v>
      </c>
    </row>
    <row r="1882" spans="1:11" x14ac:dyDescent="0.2">
      <c r="A1882">
        <v>2114</v>
      </c>
      <c r="B1882">
        <v>1</v>
      </c>
      <c r="C1882">
        <v>5000</v>
      </c>
      <c r="D1882" s="17">
        <v>62.39201388888889</v>
      </c>
      <c r="E1882">
        <v>147</v>
      </c>
      <c r="F1882" s="5">
        <v>35.612244897959187</v>
      </c>
      <c r="G1882" s="9">
        <v>10</v>
      </c>
      <c r="H1882">
        <v>4</v>
      </c>
      <c r="I1882" s="6">
        <v>104.69999999999999</v>
      </c>
      <c r="J1882" t="s">
        <v>8315</v>
      </c>
      <c r="K1882" t="s">
        <v>8336</v>
      </c>
    </row>
    <row r="1883" spans="1:11" x14ac:dyDescent="0.2">
      <c r="A1883">
        <v>2115</v>
      </c>
      <c r="B1883">
        <v>1</v>
      </c>
      <c r="C1883">
        <v>1500</v>
      </c>
      <c r="D1883" s="17">
        <v>30</v>
      </c>
      <c r="E1883">
        <v>36</v>
      </c>
      <c r="F1883" s="5">
        <v>94.027777777777771</v>
      </c>
      <c r="G1883" s="9">
        <v>1</v>
      </c>
      <c r="H1883">
        <v>4</v>
      </c>
      <c r="I1883" s="6">
        <v>225.66666666666669</v>
      </c>
      <c r="J1883" t="s">
        <v>8315</v>
      </c>
      <c r="K1883" t="s">
        <v>8336</v>
      </c>
    </row>
    <row r="1884" spans="1:11" x14ac:dyDescent="0.2">
      <c r="A1884">
        <v>2116</v>
      </c>
      <c r="B1884">
        <v>1</v>
      </c>
      <c r="C1884">
        <v>48000</v>
      </c>
      <c r="D1884" s="17">
        <v>48</v>
      </c>
      <c r="E1884">
        <v>92</v>
      </c>
      <c r="F1884" s="5">
        <v>526.45652173913038</v>
      </c>
      <c r="G1884" s="9">
        <v>8</v>
      </c>
      <c r="H1884">
        <v>3</v>
      </c>
      <c r="I1884" s="6">
        <v>100.90416666666667</v>
      </c>
      <c r="J1884" t="s">
        <v>8315</v>
      </c>
      <c r="K1884" t="s">
        <v>8336</v>
      </c>
    </row>
    <row r="1885" spans="1:11" x14ac:dyDescent="0.2">
      <c r="A1885">
        <v>2117</v>
      </c>
      <c r="B1885">
        <v>1</v>
      </c>
      <c r="C1885">
        <v>1200</v>
      </c>
      <c r="D1885" s="17">
        <v>14.14804398148148</v>
      </c>
      <c r="E1885">
        <v>35</v>
      </c>
      <c r="F1885" s="5">
        <v>50.657142857142858</v>
      </c>
      <c r="G1885" s="9">
        <v>10</v>
      </c>
      <c r="H1885">
        <v>1</v>
      </c>
      <c r="I1885" s="6">
        <v>147.75</v>
      </c>
      <c r="J1885" t="s">
        <v>8315</v>
      </c>
      <c r="K1885" t="s">
        <v>8336</v>
      </c>
    </row>
    <row r="1886" spans="1:11" x14ac:dyDescent="0.2">
      <c r="A1886">
        <v>2118</v>
      </c>
      <c r="B1886">
        <v>1</v>
      </c>
      <c r="C1886">
        <v>1000</v>
      </c>
      <c r="D1886" s="17">
        <v>30</v>
      </c>
      <c r="E1886">
        <v>17</v>
      </c>
      <c r="F1886" s="5">
        <v>79.182941176470578</v>
      </c>
      <c r="G1886" s="9">
        <v>6</v>
      </c>
      <c r="H1886">
        <v>5</v>
      </c>
      <c r="I1886" s="6">
        <v>134.61099999999999</v>
      </c>
      <c r="J1886" t="s">
        <v>8315</v>
      </c>
      <c r="K1886" t="s">
        <v>8336</v>
      </c>
    </row>
    <row r="1887" spans="1:11" x14ac:dyDescent="0.2">
      <c r="A1887">
        <v>2119</v>
      </c>
      <c r="B1887">
        <v>1</v>
      </c>
      <c r="C1887">
        <v>2000</v>
      </c>
      <c r="D1887" s="17">
        <v>30</v>
      </c>
      <c r="E1887">
        <v>22</v>
      </c>
      <c r="F1887" s="5">
        <v>91.590909090909093</v>
      </c>
      <c r="G1887" s="9">
        <v>7</v>
      </c>
      <c r="H1887">
        <v>1</v>
      </c>
      <c r="I1887" s="6">
        <v>100.75</v>
      </c>
      <c r="J1887" t="s">
        <v>8315</v>
      </c>
      <c r="K1887" t="s">
        <v>8336</v>
      </c>
    </row>
    <row r="1888" spans="1:11" x14ac:dyDescent="0.2">
      <c r="A1888">
        <v>2120</v>
      </c>
      <c r="B1888">
        <v>1</v>
      </c>
      <c r="C1888">
        <v>8000</v>
      </c>
      <c r="D1888" s="17">
        <v>49</v>
      </c>
      <c r="E1888">
        <v>69</v>
      </c>
      <c r="F1888" s="5">
        <v>116.96275362318841</v>
      </c>
      <c r="G1888" s="9">
        <v>11</v>
      </c>
      <c r="H1888">
        <v>3</v>
      </c>
      <c r="I1888" s="6">
        <v>100.880375</v>
      </c>
      <c r="J1888" t="s">
        <v>8315</v>
      </c>
      <c r="K1888" t="s">
        <v>8336</v>
      </c>
    </row>
    <row r="1889" spans="1:11" hidden="1" x14ac:dyDescent="0.2">
      <c r="A1889">
        <v>2121</v>
      </c>
      <c r="B1889">
        <v>0</v>
      </c>
      <c r="C1889">
        <v>50000</v>
      </c>
      <c r="D1889" s="17">
        <v>30</v>
      </c>
      <c r="E1889">
        <v>10</v>
      </c>
      <c r="F1889" s="5">
        <v>28.4</v>
      </c>
      <c r="G1889" s="9">
        <v>12</v>
      </c>
      <c r="H1889">
        <v>1</v>
      </c>
      <c r="I1889" s="6">
        <v>0.56800000000000006</v>
      </c>
      <c r="J1889" t="s">
        <v>8313</v>
      </c>
      <c r="K1889" t="s">
        <v>8360</v>
      </c>
    </row>
    <row r="1890" spans="1:11" hidden="1" x14ac:dyDescent="0.2">
      <c r="A1890">
        <v>2122</v>
      </c>
      <c r="B1890">
        <v>0</v>
      </c>
      <c r="C1890">
        <v>80000</v>
      </c>
      <c r="D1890" s="17">
        <v>30</v>
      </c>
      <c r="E1890">
        <v>3</v>
      </c>
      <c r="F1890" s="5">
        <v>103.33333333333333</v>
      </c>
      <c r="G1890" s="9">
        <v>12</v>
      </c>
      <c r="H1890">
        <v>3</v>
      </c>
      <c r="I1890" s="6">
        <v>0.38750000000000001</v>
      </c>
      <c r="J1890" t="s">
        <v>8313</v>
      </c>
      <c r="K1890" t="s">
        <v>8360</v>
      </c>
    </row>
    <row r="1891" spans="1:11" hidden="1" x14ac:dyDescent="0.2">
      <c r="A1891">
        <v>2123</v>
      </c>
      <c r="B1891">
        <v>0</v>
      </c>
      <c r="C1891">
        <v>500</v>
      </c>
      <c r="D1891" s="17">
        <v>53.866122685185182</v>
      </c>
      <c r="E1891">
        <v>5</v>
      </c>
      <c r="F1891" s="5">
        <v>10</v>
      </c>
      <c r="G1891" s="9">
        <v>1</v>
      </c>
      <c r="H1891">
        <v>3</v>
      </c>
      <c r="I1891" s="6">
        <v>10</v>
      </c>
      <c r="J1891" t="s">
        <v>8313</v>
      </c>
      <c r="K1891" t="s">
        <v>8360</v>
      </c>
    </row>
    <row r="1892" spans="1:11" hidden="1" x14ac:dyDescent="0.2">
      <c r="A1892">
        <v>2124</v>
      </c>
      <c r="B1892">
        <v>0</v>
      </c>
      <c r="C1892">
        <v>1100</v>
      </c>
      <c r="D1892" s="17">
        <v>48.180150462962963</v>
      </c>
      <c r="E1892">
        <v>5</v>
      </c>
      <c r="F1892" s="5">
        <v>23</v>
      </c>
      <c r="G1892" s="9">
        <v>10</v>
      </c>
      <c r="H1892">
        <v>2</v>
      </c>
      <c r="I1892" s="6">
        <v>10.454545454545453</v>
      </c>
      <c r="J1892" t="s">
        <v>8313</v>
      </c>
      <c r="K1892" t="s">
        <v>8360</v>
      </c>
    </row>
    <row r="1893" spans="1:11" hidden="1" x14ac:dyDescent="0.2">
      <c r="A1893">
        <v>2125</v>
      </c>
      <c r="B1893">
        <v>0</v>
      </c>
      <c r="C1893">
        <v>60000</v>
      </c>
      <c r="D1893" s="17">
        <v>30</v>
      </c>
      <c r="E1893">
        <v>27</v>
      </c>
      <c r="F1893" s="5">
        <v>31.555555555555557</v>
      </c>
      <c r="G1893" s="9">
        <v>7</v>
      </c>
      <c r="H1893">
        <v>7</v>
      </c>
      <c r="I1893" s="6">
        <v>1.4200000000000002</v>
      </c>
      <c r="J1893" t="s">
        <v>8313</v>
      </c>
      <c r="K1893" t="s">
        <v>8360</v>
      </c>
    </row>
    <row r="1894" spans="1:11" hidden="1" x14ac:dyDescent="0.2">
      <c r="A1894">
        <v>2126</v>
      </c>
      <c r="B1894">
        <v>0</v>
      </c>
      <c r="C1894">
        <v>20000</v>
      </c>
      <c r="D1894" s="17">
        <v>30</v>
      </c>
      <c r="E1894">
        <v>2</v>
      </c>
      <c r="F1894" s="5">
        <v>5</v>
      </c>
      <c r="G1894" s="9">
        <v>11</v>
      </c>
      <c r="H1894">
        <v>6</v>
      </c>
      <c r="I1894" s="6">
        <v>0.05</v>
      </c>
      <c r="J1894" t="s">
        <v>8313</v>
      </c>
      <c r="K1894" t="s">
        <v>8360</v>
      </c>
    </row>
    <row r="1895" spans="1:11" hidden="1" x14ac:dyDescent="0.2">
      <c r="A1895">
        <v>2127</v>
      </c>
      <c r="B1895">
        <v>0</v>
      </c>
      <c r="C1895">
        <v>28000</v>
      </c>
      <c r="D1895" s="17">
        <v>29.958333333333332</v>
      </c>
      <c r="E1895">
        <v>236</v>
      </c>
      <c r="F1895" s="5">
        <v>34.220338983050844</v>
      </c>
      <c r="G1895" s="9">
        <v>2</v>
      </c>
      <c r="H1895">
        <v>2</v>
      </c>
      <c r="I1895" s="6">
        <v>28.842857142857142</v>
      </c>
      <c r="J1895" t="s">
        <v>8313</v>
      </c>
      <c r="K1895" t="s">
        <v>8360</v>
      </c>
    </row>
    <row r="1896" spans="1:11" hidden="1" x14ac:dyDescent="0.2">
      <c r="A1896">
        <v>2128</v>
      </c>
      <c r="B1896">
        <v>0</v>
      </c>
      <c r="C1896">
        <v>15000</v>
      </c>
      <c r="D1896" s="17">
        <v>60</v>
      </c>
      <c r="E1896">
        <v>1</v>
      </c>
      <c r="F1896" s="5">
        <v>25</v>
      </c>
      <c r="G1896" s="9">
        <v>7</v>
      </c>
      <c r="H1896">
        <v>3</v>
      </c>
      <c r="I1896" s="6">
        <v>0.16666666666666669</v>
      </c>
      <c r="J1896" t="s">
        <v>8313</v>
      </c>
      <c r="K1896" t="s">
        <v>8360</v>
      </c>
    </row>
    <row r="1897" spans="1:11" hidden="1" x14ac:dyDescent="0.2">
      <c r="A1897">
        <v>2129</v>
      </c>
      <c r="B1897">
        <v>0</v>
      </c>
      <c r="C1897">
        <v>2000</v>
      </c>
      <c r="D1897" s="17">
        <v>30</v>
      </c>
      <c r="E1897">
        <v>12</v>
      </c>
      <c r="F1897" s="5">
        <v>19.666666666666668</v>
      </c>
      <c r="G1897" s="9">
        <v>2</v>
      </c>
      <c r="H1897">
        <v>1</v>
      </c>
      <c r="I1897" s="6">
        <v>11.799999999999999</v>
      </c>
      <c r="J1897" t="s">
        <v>8313</v>
      </c>
      <c r="K1897" t="s">
        <v>8360</v>
      </c>
    </row>
    <row r="1898" spans="1:11" hidden="1" x14ac:dyDescent="0.2">
      <c r="A1898">
        <v>2130</v>
      </c>
      <c r="B1898">
        <v>0</v>
      </c>
      <c r="C1898">
        <v>42000</v>
      </c>
      <c r="D1898" s="17">
        <v>35</v>
      </c>
      <c r="E1898">
        <v>4</v>
      </c>
      <c r="F1898" s="5">
        <v>21.25</v>
      </c>
      <c r="G1898" s="9">
        <v>7</v>
      </c>
      <c r="H1898">
        <v>5</v>
      </c>
      <c r="I1898" s="6">
        <v>0.20238095238095236</v>
      </c>
      <c r="J1898" t="s">
        <v>8313</v>
      </c>
      <c r="K1898" t="s">
        <v>8360</v>
      </c>
    </row>
    <row r="1899" spans="1:11" hidden="1" x14ac:dyDescent="0.2">
      <c r="A1899">
        <v>2131</v>
      </c>
      <c r="B1899">
        <v>0</v>
      </c>
      <c r="C1899">
        <v>500</v>
      </c>
      <c r="D1899" s="17">
        <v>30</v>
      </c>
      <c r="E1899">
        <v>3</v>
      </c>
      <c r="F1899" s="5">
        <v>8.3333333333333339</v>
      </c>
      <c r="G1899" s="9">
        <v>6</v>
      </c>
      <c r="H1899">
        <v>4</v>
      </c>
      <c r="I1899" s="6">
        <v>5</v>
      </c>
      <c r="J1899" t="s">
        <v>8313</v>
      </c>
      <c r="K1899" t="s">
        <v>8360</v>
      </c>
    </row>
    <row r="1900" spans="1:11" hidden="1" x14ac:dyDescent="0.2">
      <c r="A1900">
        <v>2132</v>
      </c>
      <c r="B1900">
        <v>0</v>
      </c>
      <c r="C1900">
        <v>100000</v>
      </c>
      <c r="D1900" s="17">
        <v>30</v>
      </c>
      <c r="E1900">
        <v>99</v>
      </c>
      <c r="F1900" s="5">
        <v>21.34333333333333</v>
      </c>
      <c r="G1900" s="9">
        <v>1</v>
      </c>
      <c r="H1900">
        <v>6</v>
      </c>
      <c r="I1900" s="6">
        <v>2.1129899999999995</v>
      </c>
      <c r="J1900" t="s">
        <v>8313</v>
      </c>
      <c r="K1900" t="s">
        <v>8360</v>
      </c>
    </row>
    <row r="1901" spans="1:11" hidden="1" x14ac:dyDescent="0.2">
      <c r="A1901">
        <v>2133</v>
      </c>
      <c r="B1901">
        <v>0</v>
      </c>
      <c r="C1901">
        <v>1000</v>
      </c>
      <c r="D1901" s="17">
        <v>38.193761574074081</v>
      </c>
      <c r="E1901">
        <v>3</v>
      </c>
      <c r="F1901" s="5">
        <v>5.333333333333333</v>
      </c>
      <c r="G1901" s="9">
        <v>3</v>
      </c>
      <c r="H1901">
        <v>3</v>
      </c>
      <c r="I1901" s="6">
        <v>1.6</v>
      </c>
      <c r="J1901" t="s">
        <v>8313</v>
      </c>
      <c r="K1901" t="s">
        <v>8360</v>
      </c>
    </row>
    <row r="1902" spans="1:11" hidden="1" x14ac:dyDescent="0.2">
      <c r="A1902">
        <v>2134</v>
      </c>
      <c r="B1902">
        <v>0</v>
      </c>
      <c r="C1902">
        <v>6000</v>
      </c>
      <c r="D1902" s="17">
        <v>30</v>
      </c>
      <c r="E1902">
        <v>3</v>
      </c>
      <c r="F1902" s="5">
        <v>34.666666666666664</v>
      </c>
      <c r="G1902" s="9">
        <v>3</v>
      </c>
      <c r="H1902">
        <v>4</v>
      </c>
      <c r="I1902" s="6">
        <v>1.7333333333333332</v>
      </c>
      <c r="J1902" t="s">
        <v>8313</v>
      </c>
      <c r="K1902" t="s">
        <v>8360</v>
      </c>
    </row>
    <row r="1903" spans="1:11" hidden="1" x14ac:dyDescent="0.2">
      <c r="A1903">
        <v>2135</v>
      </c>
      <c r="B1903">
        <v>0</v>
      </c>
      <c r="C1903">
        <v>5000</v>
      </c>
      <c r="D1903" s="17">
        <v>30</v>
      </c>
      <c r="E1903">
        <v>22</v>
      </c>
      <c r="F1903" s="5">
        <v>21.727272727272727</v>
      </c>
      <c r="G1903" s="9">
        <v>9</v>
      </c>
      <c r="H1903">
        <v>2</v>
      </c>
      <c r="I1903" s="6">
        <v>9.56</v>
      </c>
      <c r="J1903" t="s">
        <v>8313</v>
      </c>
      <c r="K1903" t="s">
        <v>8360</v>
      </c>
    </row>
    <row r="1904" spans="1:11" hidden="1" x14ac:dyDescent="0.2">
      <c r="A1904">
        <v>2136</v>
      </c>
      <c r="B1904">
        <v>0</v>
      </c>
      <c r="C1904">
        <v>80000</v>
      </c>
      <c r="D1904" s="17">
        <v>30</v>
      </c>
      <c r="E1904">
        <v>4</v>
      </c>
      <c r="F1904" s="5">
        <v>11.922499999999999</v>
      </c>
      <c r="G1904" s="9">
        <v>9</v>
      </c>
      <c r="H1904">
        <v>4</v>
      </c>
      <c r="I1904" s="6">
        <v>5.9612499999999999E-2</v>
      </c>
      <c r="J1904" t="s">
        <v>8313</v>
      </c>
      <c r="K1904" t="s">
        <v>8360</v>
      </c>
    </row>
    <row r="1905" spans="1:11" hidden="1" x14ac:dyDescent="0.2">
      <c r="A1905">
        <v>2137</v>
      </c>
      <c r="B1905">
        <v>0</v>
      </c>
      <c r="C1905">
        <v>50000</v>
      </c>
      <c r="D1905" s="17">
        <v>30</v>
      </c>
      <c r="E1905">
        <v>534</v>
      </c>
      <c r="F1905" s="5">
        <v>26.59737827715356</v>
      </c>
      <c r="G1905" s="9">
        <v>11</v>
      </c>
      <c r="H1905">
        <v>3</v>
      </c>
      <c r="I1905" s="6">
        <v>28.405999999999999</v>
      </c>
      <c r="J1905" t="s">
        <v>8313</v>
      </c>
      <c r="K1905" t="s">
        <v>8360</v>
      </c>
    </row>
    <row r="1906" spans="1:11" hidden="1" x14ac:dyDescent="0.2">
      <c r="A1906">
        <v>2138</v>
      </c>
      <c r="B1906">
        <v>0</v>
      </c>
      <c r="C1906">
        <v>1000</v>
      </c>
      <c r="D1906" s="17">
        <v>30.041666666666668</v>
      </c>
      <c r="E1906">
        <v>12</v>
      </c>
      <c r="F1906" s="5">
        <v>10.666666666666666</v>
      </c>
      <c r="G1906" s="9">
        <v>10</v>
      </c>
      <c r="H1906">
        <v>3</v>
      </c>
      <c r="I1906" s="6">
        <v>12.8</v>
      </c>
      <c r="J1906" t="s">
        <v>8313</v>
      </c>
      <c r="K1906" t="s">
        <v>8360</v>
      </c>
    </row>
    <row r="1907" spans="1:11" hidden="1" x14ac:dyDescent="0.2">
      <c r="A1907">
        <v>2139</v>
      </c>
      <c r="B1907">
        <v>0</v>
      </c>
      <c r="C1907">
        <v>30000</v>
      </c>
      <c r="D1907" s="17">
        <v>30</v>
      </c>
      <c r="E1907">
        <v>56</v>
      </c>
      <c r="F1907" s="5">
        <v>29.035714285714285</v>
      </c>
      <c r="G1907" s="9">
        <v>10</v>
      </c>
      <c r="H1907">
        <v>2</v>
      </c>
      <c r="I1907" s="6">
        <v>5.42</v>
      </c>
      <c r="J1907" t="s">
        <v>8313</v>
      </c>
      <c r="K1907" t="s">
        <v>8360</v>
      </c>
    </row>
    <row r="1908" spans="1:11" hidden="1" x14ac:dyDescent="0.2">
      <c r="A1908">
        <v>2140</v>
      </c>
      <c r="B1908">
        <v>0</v>
      </c>
      <c r="C1908">
        <v>500000</v>
      </c>
      <c r="D1908" s="17">
        <v>30</v>
      </c>
      <c r="E1908">
        <v>11</v>
      </c>
      <c r="F1908" s="5">
        <v>50.909090909090907</v>
      </c>
      <c r="G1908" s="9">
        <v>12</v>
      </c>
      <c r="H1908">
        <v>3</v>
      </c>
      <c r="I1908" s="6">
        <v>0.11199999999999999</v>
      </c>
      <c r="J1908" t="s">
        <v>8313</v>
      </c>
      <c r="K1908" t="s">
        <v>8360</v>
      </c>
    </row>
    <row r="1909" spans="1:11" hidden="1" x14ac:dyDescent="0.2">
      <c r="A1909">
        <v>2141</v>
      </c>
      <c r="B1909">
        <v>0</v>
      </c>
      <c r="C1909">
        <v>15000</v>
      </c>
      <c r="D1909" s="17">
        <v>30.041666666666668</v>
      </c>
      <c r="E1909">
        <v>0</v>
      </c>
      <c r="F1909" s="5">
        <v>0</v>
      </c>
      <c r="G1909" s="9">
        <v>10</v>
      </c>
      <c r="H1909">
        <v>2</v>
      </c>
      <c r="I1909" s="6">
        <v>0</v>
      </c>
      <c r="J1909" t="s">
        <v>8313</v>
      </c>
      <c r="K1909" t="s">
        <v>8360</v>
      </c>
    </row>
    <row r="1910" spans="1:11" hidden="1" x14ac:dyDescent="0.2">
      <c r="A1910">
        <v>2142</v>
      </c>
      <c r="B1910">
        <v>0</v>
      </c>
      <c r="C1910">
        <v>10500</v>
      </c>
      <c r="D1910" s="17">
        <v>28</v>
      </c>
      <c r="E1910">
        <v>12</v>
      </c>
      <c r="F1910" s="5">
        <v>50.083333333333336</v>
      </c>
      <c r="G1910" s="9">
        <v>12</v>
      </c>
      <c r="H1910">
        <v>3</v>
      </c>
      <c r="I1910" s="6">
        <v>5.7238095238095239</v>
      </c>
      <c r="J1910" t="s">
        <v>8313</v>
      </c>
      <c r="K1910" t="s">
        <v>8360</v>
      </c>
    </row>
    <row r="1911" spans="1:11" hidden="1" x14ac:dyDescent="0.2">
      <c r="A1911">
        <v>2143</v>
      </c>
      <c r="B1911">
        <v>0</v>
      </c>
      <c r="C1911">
        <v>2000</v>
      </c>
      <c r="D1911" s="17">
        <v>47.904953703703704</v>
      </c>
      <c r="E1911">
        <v>5</v>
      </c>
      <c r="F1911" s="5">
        <v>45</v>
      </c>
      <c r="G1911" s="9">
        <v>6</v>
      </c>
      <c r="H1911">
        <v>4</v>
      </c>
      <c r="I1911" s="6">
        <v>11.25</v>
      </c>
      <c r="J1911" t="s">
        <v>8313</v>
      </c>
      <c r="K1911" t="s">
        <v>8360</v>
      </c>
    </row>
    <row r="1912" spans="1:11" hidden="1" x14ac:dyDescent="0.2">
      <c r="A1912">
        <v>2144</v>
      </c>
      <c r="B1912">
        <v>0</v>
      </c>
      <c r="C1912">
        <v>35500</v>
      </c>
      <c r="D1912" s="17">
        <v>32</v>
      </c>
      <c r="E1912">
        <v>24</v>
      </c>
      <c r="F1912" s="5">
        <v>25.291666666666668</v>
      </c>
      <c r="G1912" s="9">
        <v>8</v>
      </c>
      <c r="H1912">
        <v>2</v>
      </c>
      <c r="I1912" s="6">
        <v>1.7098591549295776</v>
      </c>
      <c r="J1912" t="s">
        <v>8313</v>
      </c>
      <c r="K1912" t="s">
        <v>8360</v>
      </c>
    </row>
    <row r="1913" spans="1:11" hidden="1" x14ac:dyDescent="0.2">
      <c r="A1913">
        <v>2145</v>
      </c>
      <c r="B1913">
        <v>0</v>
      </c>
      <c r="C1913">
        <v>15000</v>
      </c>
      <c r="D1913" s="17">
        <v>30.041666666666668</v>
      </c>
      <c r="E1913">
        <v>89</v>
      </c>
      <c r="F1913" s="5">
        <v>51.292134831460672</v>
      </c>
      <c r="G1913" s="9">
        <v>10</v>
      </c>
      <c r="H1913">
        <v>7</v>
      </c>
      <c r="I1913" s="6">
        <v>30.433333333333334</v>
      </c>
      <c r="J1913" t="s">
        <v>8313</v>
      </c>
      <c r="K1913" t="s">
        <v>8360</v>
      </c>
    </row>
    <row r="1914" spans="1:11" hidden="1" x14ac:dyDescent="0.2">
      <c r="A1914">
        <v>2146</v>
      </c>
      <c r="B1914">
        <v>0</v>
      </c>
      <c r="C1914">
        <v>5000</v>
      </c>
      <c r="D1914" s="17">
        <v>14</v>
      </c>
      <c r="E1914">
        <v>1</v>
      </c>
      <c r="F1914" s="5">
        <v>1</v>
      </c>
      <c r="G1914" s="9">
        <v>1</v>
      </c>
      <c r="H1914">
        <v>4</v>
      </c>
      <c r="I1914" s="6">
        <v>0.02</v>
      </c>
      <c r="J1914" t="s">
        <v>8313</v>
      </c>
      <c r="K1914" t="s">
        <v>8360</v>
      </c>
    </row>
    <row r="1915" spans="1:11" hidden="1" x14ac:dyDescent="0.2">
      <c r="A1915">
        <v>2147</v>
      </c>
      <c r="B1915">
        <v>0</v>
      </c>
      <c r="C1915">
        <v>390000</v>
      </c>
      <c r="D1915" s="17">
        <v>32.041666666666664</v>
      </c>
      <c r="E1915">
        <v>55</v>
      </c>
      <c r="F1915" s="5">
        <v>49.381818181818183</v>
      </c>
      <c r="G1915" s="9">
        <v>10</v>
      </c>
      <c r="H1915">
        <v>2</v>
      </c>
      <c r="I1915" s="6">
        <v>0.69641025641025645</v>
      </c>
      <c r="J1915" t="s">
        <v>8313</v>
      </c>
      <c r="K1915" t="s">
        <v>8360</v>
      </c>
    </row>
    <row r="1916" spans="1:11" hidden="1" x14ac:dyDescent="0.2">
      <c r="A1916">
        <v>2148</v>
      </c>
      <c r="B1916">
        <v>0</v>
      </c>
      <c r="C1916">
        <v>100</v>
      </c>
      <c r="D1916" s="17">
        <v>29.958333333333332</v>
      </c>
      <c r="E1916">
        <v>2</v>
      </c>
      <c r="F1916" s="5">
        <v>1</v>
      </c>
      <c r="G1916" s="9">
        <v>3</v>
      </c>
      <c r="H1916">
        <v>2</v>
      </c>
      <c r="I1916" s="6">
        <v>2</v>
      </c>
      <c r="J1916" t="s">
        <v>8313</v>
      </c>
      <c r="K1916" t="s">
        <v>8360</v>
      </c>
    </row>
    <row r="1917" spans="1:11" hidden="1" x14ac:dyDescent="0.2">
      <c r="A1917">
        <v>2149</v>
      </c>
      <c r="B1917">
        <v>0</v>
      </c>
      <c r="C1917">
        <v>2000</v>
      </c>
      <c r="D1917" s="17">
        <v>34.975046296296291</v>
      </c>
      <c r="E1917">
        <v>0</v>
      </c>
      <c r="F1917" s="5">
        <v>0</v>
      </c>
      <c r="G1917" s="9">
        <v>6</v>
      </c>
      <c r="H1917">
        <v>5</v>
      </c>
      <c r="I1917" s="6">
        <v>0</v>
      </c>
      <c r="J1917" t="s">
        <v>8313</v>
      </c>
      <c r="K1917" t="s">
        <v>8360</v>
      </c>
    </row>
    <row r="1918" spans="1:11" hidden="1" x14ac:dyDescent="0.2">
      <c r="A1918">
        <v>2150</v>
      </c>
      <c r="B1918">
        <v>0</v>
      </c>
      <c r="C1918">
        <v>50000</v>
      </c>
      <c r="D1918" s="17">
        <v>30</v>
      </c>
      <c r="E1918">
        <v>4</v>
      </c>
      <c r="F1918" s="5">
        <v>101.25</v>
      </c>
      <c r="G1918" s="9">
        <v>6</v>
      </c>
      <c r="H1918">
        <v>7</v>
      </c>
      <c r="I1918" s="6">
        <v>0.80999999999999994</v>
      </c>
      <c r="J1918" t="s">
        <v>8313</v>
      </c>
      <c r="K1918" t="s">
        <v>8360</v>
      </c>
    </row>
    <row r="1919" spans="1:11" hidden="1" x14ac:dyDescent="0.2">
      <c r="A1919">
        <v>2151</v>
      </c>
      <c r="B1919">
        <v>0</v>
      </c>
      <c r="C1919">
        <v>45000</v>
      </c>
      <c r="D1919" s="17">
        <v>30</v>
      </c>
      <c r="E1919">
        <v>6</v>
      </c>
      <c r="F1919" s="5">
        <v>19.666666666666668</v>
      </c>
      <c r="G1919" s="9">
        <v>5</v>
      </c>
      <c r="H1919">
        <v>1</v>
      </c>
      <c r="I1919" s="6">
        <v>0.26222222222222225</v>
      </c>
      <c r="J1919" t="s">
        <v>8313</v>
      </c>
      <c r="K1919" t="s">
        <v>8360</v>
      </c>
    </row>
    <row r="1920" spans="1:11" hidden="1" x14ac:dyDescent="0.2">
      <c r="A1920">
        <v>2152</v>
      </c>
      <c r="B1920">
        <v>0</v>
      </c>
      <c r="C1920">
        <v>30000</v>
      </c>
      <c r="D1920" s="17">
        <v>29.958333333333332</v>
      </c>
      <c r="E1920">
        <v>4</v>
      </c>
      <c r="F1920" s="5">
        <v>12.5</v>
      </c>
      <c r="G1920" s="9">
        <v>2</v>
      </c>
      <c r="H1920">
        <v>4</v>
      </c>
      <c r="I1920" s="6">
        <v>0.16666666666666669</v>
      </c>
      <c r="J1920" t="s">
        <v>8313</v>
      </c>
      <c r="K1920" t="s">
        <v>8360</v>
      </c>
    </row>
    <row r="1921" spans="1:11" hidden="1" x14ac:dyDescent="0.2">
      <c r="A1921">
        <v>2153</v>
      </c>
      <c r="B1921">
        <v>0</v>
      </c>
      <c r="C1921">
        <v>372625</v>
      </c>
      <c r="D1921" s="17">
        <v>39.421550925925928</v>
      </c>
      <c r="E1921">
        <v>4</v>
      </c>
      <c r="F1921" s="5">
        <v>8.5</v>
      </c>
      <c r="G1921" s="9">
        <v>12</v>
      </c>
      <c r="H1921">
        <v>1</v>
      </c>
      <c r="I1921" s="6">
        <v>9.124454880912446E-3</v>
      </c>
      <c r="J1921" t="s">
        <v>8313</v>
      </c>
      <c r="K1921" t="s">
        <v>8360</v>
      </c>
    </row>
    <row r="1922" spans="1:11" hidden="1" x14ac:dyDescent="0.2">
      <c r="A1922">
        <v>2154</v>
      </c>
      <c r="B1922">
        <v>0</v>
      </c>
      <c r="C1922">
        <v>250</v>
      </c>
      <c r="D1922" s="17">
        <v>20</v>
      </c>
      <c r="E1922">
        <v>2</v>
      </c>
      <c r="F1922" s="5">
        <v>1</v>
      </c>
      <c r="G1922" s="9">
        <v>1</v>
      </c>
      <c r="H1922">
        <v>3</v>
      </c>
      <c r="I1922" s="6">
        <v>0.8</v>
      </c>
      <c r="J1922" t="s">
        <v>8313</v>
      </c>
      <c r="K1922" t="s">
        <v>8360</v>
      </c>
    </row>
    <row r="1923" spans="1:11" hidden="1" x14ac:dyDescent="0.2">
      <c r="A1923">
        <v>2155</v>
      </c>
      <c r="B1923">
        <v>0</v>
      </c>
      <c r="C1923">
        <v>5000</v>
      </c>
      <c r="D1923" s="17">
        <v>29.958333333333332</v>
      </c>
      <c r="E1923">
        <v>5</v>
      </c>
      <c r="F1923" s="5">
        <v>23</v>
      </c>
      <c r="G1923" s="9">
        <v>3</v>
      </c>
      <c r="H1923">
        <v>2</v>
      </c>
      <c r="I1923" s="6">
        <v>2.2999999999999998</v>
      </c>
      <c r="J1923" t="s">
        <v>8313</v>
      </c>
      <c r="K1923" t="s">
        <v>8360</v>
      </c>
    </row>
    <row r="1924" spans="1:11" hidden="1" x14ac:dyDescent="0.2">
      <c r="A1924">
        <v>2156</v>
      </c>
      <c r="B1924">
        <v>0</v>
      </c>
      <c r="C1924">
        <v>56000</v>
      </c>
      <c r="D1924" s="17">
        <v>45</v>
      </c>
      <c r="E1924">
        <v>83</v>
      </c>
      <c r="F1924" s="5">
        <v>17.987951807228917</v>
      </c>
      <c r="G1924" s="9">
        <v>8</v>
      </c>
      <c r="H1924">
        <v>5</v>
      </c>
      <c r="I1924" s="6">
        <v>2.6660714285714282</v>
      </c>
      <c r="J1924" t="s">
        <v>8313</v>
      </c>
      <c r="K1924" t="s">
        <v>8360</v>
      </c>
    </row>
    <row r="1925" spans="1:11" hidden="1" x14ac:dyDescent="0.2">
      <c r="A1925">
        <v>2157</v>
      </c>
      <c r="B1925">
        <v>0</v>
      </c>
      <c r="C1925">
        <v>75000</v>
      </c>
      <c r="D1925" s="17">
        <v>32.351354166666667</v>
      </c>
      <c r="E1925">
        <v>57</v>
      </c>
      <c r="F1925" s="5">
        <v>370.94736842105266</v>
      </c>
      <c r="G1925" s="9">
        <v>11</v>
      </c>
      <c r="H1925">
        <v>7</v>
      </c>
      <c r="I1925" s="6">
        <v>28.192</v>
      </c>
      <c r="J1925" t="s">
        <v>8313</v>
      </c>
      <c r="K1925" t="s">
        <v>8360</v>
      </c>
    </row>
    <row r="1926" spans="1:11" hidden="1" x14ac:dyDescent="0.2">
      <c r="A1926">
        <v>2158</v>
      </c>
      <c r="B1926">
        <v>0</v>
      </c>
      <c r="C1926">
        <v>300000</v>
      </c>
      <c r="D1926" s="17">
        <v>45</v>
      </c>
      <c r="E1926">
        <v>311</v>
      </c>
      <c r="F1926" s="5">
        <v>63.569485530546629</v>
      </c>
      <c r="G1926" s="9">
        <v>12</v>
      </c>
      <c r="H1926">
        <v>5</v>
      </c>
      <c r="I1926" s="6">
        <v>6.5900366666666672</v>
      </c>
      <c r="J1926" t="s">
        <v>8313</v>
      </c>
      <c r="K1926" t="s">
        <v>8360</v>
      </c>
    </row>
    <row r="1927" spans="1:11" hidden="1" x14ac:dyDescent="0.2">
      <c r="A1927">
        <v>2159</v>
      </c>
      <c r="B1927">
        <v>0</v>
      </c>
      <c r="C1927">
        <v>3600</v>
      </c>
      <c r="D1927" s="17">
        <v>30</v>
      </c>
      <c r="E1927">
        <v>2</v>
      </c>
      <c r="F1927" s="5">
        <v>13</v>
      </c>
      <c r="G1927" s="9">
        <v>6</v>
      </c>
      <c r="H1927">
        <v>4</v>
      </c>
      <c r="I1927" s="6">
        <v>0.72222222222222221</v>
      </c>
      <c r="J1927" t="s">
        <v>8313</v>
      </c>
      <c r="K1927" t="s">
        <v>8360</v>
      </c>
    </row>
    <row r="1928" spans="1:11" hidden="1" x14ac:dyDescent="0.2">
      <c r="A1928">
        <v>2160</v>
      </c>
      <c r="B1928">
        <v>0</v>
      </c>
      <c r="C1928">
        <v>10000</v>
      </c>
      <c r="D1928" s="17">
        <v>30</v>
      </c>
      <c r="E1928">
        <v>16</v>
      </c>
      <c r="F1928" s="5">
        <v>5.3125</v>
      </c>
      <c r="G1928" s="9">
        <v>4</v>
      </c>
      <c r="H1928">
        <v>4</v>
      </c>
      <c r="I1928" s="6">
        <v>0.85000000000000009</v>
      </c>
      <c r="J1928" t="s">
        <v>8313</v>
      </c>
      <c r="K1928" t="s">
        <v>8360</v>
      </c>
    </row>
    <row r="1929" spans="1:11" x14ac:dyDescent="0.2">
      <c r="A1929">
        <v>2161</v>
      </c>
      <c r="B1929">
        <v>1</v>
      </c>
      <c r="C1929">
        <v>400</v>
      </c>
      <c r="D1929" s="17">
        <v>30</v>
      </c>
      <c r="E1929">
        <v>13</v>
      </c>
      <c r="F1929" s="5">
        <v>35.615384615384613</v>
      </c>
      <c r="G1929" s="9">
        <v>8</v>
      </c>
      <c r="H1929">
        <v>1</v>
      </c>
      <c r="I1929" s="6">
        <v>115.75</v>
      </c>
      <c r="J1929" t="s">
        <v>8315</v>
      </c>
      <c r="K1929" t="s">
        <v>8351</v>
      </c>
    </row>
    <row r="1930" spans="1:11" x14ac:dyDescent="0.2">
      <c r="A1930">
        <v>2162</v>
      </c>
      <c r="B1930">
        <v>1</v>
      </c>
      <c r="C1930">
        <v>4500</v>
      </c>
      <c r="D1930" s="17">
        <v>31</v>
      </c>
      <c r="E1930">
        <v>58</v>
      </c>
      <c r="F1930" s="5">
        <v>87.103448275862064</v>
      </c>
      <c r="G1930" s="9">
        <v>6</v>
      </c>
      <c r="H1930">
        <v>1</v>
      </c>
      <c r="I1930" s="6">
        <v>112.26666666666667</v>
      </c>
      <c r="J1930" t="s">
        <v>8315</v>
      </c>
      <c r="K1930" t="s">
        <v>8351</v>
      </c>
    </row>
    <row r="1931" spans="1:11" x14ac:dyDescent="0.2">
      <c r="A1931">
        <v>2163</v>
      </c>
      <c r="B1931">
        <v>1</v>
      </c>
      <c r="C1931">
        <v>2500</v>
      </c>
      <c r="D1931" s="17">
        <v>51.260185185185186</v>
      </c>
      <c r="E1931">
        <v>44</v>
      </c>
      <c r="F1931" s="5">
        <v>75.11363636363636</v>
      </c>
      <c r="G1931" s="9">
        <v>4</v>
      </c>
      <c r="H1931">
        <v>5</v>
      </c>
      <c r="I1931" s="6">
        <v>132.20000000000002</v>
      </c>
      <c r="J1931" t="s">
        <v>8315</v>
      </c>
      <c r="K1931" t="s">
        <v>8351</v>
      </c>
    </row>
    <row r="1932" spans="1:11" x14ac:dyDescent="0.2">
      <c r="A1932">
        <v>2164</v>
      </c>
      <c r="B1932">
        <v>1</v>
      </c>
      <c r="C1932">
        <v>5500</v>
      </c>
      <c r="D1932" s="17">
        <v>30.448217592592595</v>
      </c>
      <c r="E1932">
        <v>83</v>
      </c>
      <c r="F1932" s="5">
        <v>68.01204819277109</v>
      </c>
      <c r="G1932" s="9">
        <v>5</v>
      </c>
      <c r="H1932">
        <v>3</v>
      </c>
      <c r="I1932" s="6">
        <v>102.63636363636364</v>
      </c>
      <c r="J1932" t="s">
        <v>8315</v>
      </c>
      <c r="K1932" t="s">
        <v>8351</v>
      </c>
    </row>
    <row r="1933" spans="1:11" x14ac:dyDescent="0.2">
      <c r="A1933">
        <v>2165</v>
      </c>
      <c r="B1933">
        <v>1</v>
      </c>
      <c r="C1933">
        <v>2500</v>
      </c>
      <c r="D1933" s="17">
        <v>29.958333333333332</v>
      </c>
      <c r="E1933">
        <v>117</v>
      </c>
      <c r="F1933" s="5">
        <v>29.623931623931625</v>
      </c>
      <c r="G1933" s="9">
        <v>3</v>
      </c>
      <c r="H1933">
        <v>3</v>
      </c>
      <c r="I1933" s="6">
        <v>138.64000000000001</v>
      </c>
      <c r="J1933" t="s">
        <v>8315</v>
      </c>
      <c r="K1933" t="s">
        <v>8351</v>
      </c>
    </row>
    <row r="1934" spans="1:11" x14ac:dyDescent="0.2">
      <c r="A1934">
        <v>2166</v>
      </c>
      <c r="B1934">
        <v>1</v>
      </c>
      <c r="C1934">
        <v>2000</v>
      </c>
      <c r="D1934" s="17">
        <v>45.041666666666664</v>
      </c>
      <c r="E1934">
        <v>32</v>
      </c>
      <c r="F1934" s="5">
        <v>91.625</v>
      </c>
      <c r="G1934" s="9">
        <v>10</v>
      </c>
      <c r="H1934">
        <v>2</v>
      </c>
      <c r="I1934" s="6">
        <v>146.6</v>
      </c>
      <c r="J1934" t="s">
        <v>8315</v>
      </c>
      <c r="K1934" t="s">
        <v>8351</v>
      </c>
    </row>
    <row r="1935" spans="1:11" x14ac:dyDescent="0.2">
      <c r="A1935">
        <v>2167</v>
      </c>
      <c r="B1935">
        <v>1</v>
      </c>
      <c r="C1935">
        <v>150</v>
      </c>
      <c r="D1935" s="17">
        <v>14</v>
      </c>
      <c r="E1935">
        <v>8</v>
      </c>
      <c r="F1935" s="5">
        <v>22.5</v>
      </c>
      <c r="G1935" s="9">
        <v>8</v>
      </c>
      <c r="H1935">
        <v>5</v>
      </c>
      <c r="I1935" s="6">
        <v>120</v>
      </c>
      <c r="J1935" t="s">
        <v>8315</v>
      </c>
      <c r="K1935" t="s">
        <v>8351</v>
      </c>
    </row>
    <row r="1936" spans="1:11" x14ac:dyDescent="0.2">
      <c r="A1936">
        <v>2168</v>
      </c>
      <c r="B1936">
        <v>1</v>
      </c>
      <c r="C1936">
        <v>18000</v>
      </c>
      <c r="D1936" s="17">
        <v>30.608090277777777</v>
      </c>
      <c r="E1936">
        <v>340</v>
      </c>
      <c r="F1936" s="5">
        <v>64.366735294117646</v>
      </c>
      <c r="G1936" s="9">
        <v>1</v>
      </c>
      <c r="H1936">
        <v>2</v>
      </c>
      <c r="I1936" s="6">
        <v>121.5816111111111</v>
      </c>
      <c r="J1936" t="s">
        <v>8315</v>
      </c>
      <c r="K1936" t="s">
        <v>8351</v>
      </c>
    </row>
    <row r="1937" spans="1:11" x14ac:dyDescent="0.2">
      <c r="A1937">
        <v>2169</v>
      </c>
      <c r="B1937">
        <v>1</v>
      </c>
      <c r="C1937">
        <v>153</v>
      </c>
      <c r="D1937" s="17">
        <v>3</v>
      </c>
      <c r="E1937">
        <v>7</v>
      </c>
      <c r="F1937" s="5">
        <v>21.857142857142858</v>
      </c>
      <c r="G1937" s="9">
        <v>2</v>
      </c>
      <c r="H1937">
        <v>1</v>
      </c>
      <c r="I1937" s="6">
        <v>100</v>
      </c>
      <c r="J1937" t="s">
        <v>8315</v>
      </c>
      <c r="K1937" t="s">
        <v>8351</v>
      </c>
    </row>
    <row r="1938" spans="1:11" x14ac:dyDescent="0.2">
      <c r="A1938">
        <v>2170</v>
      </c>
      <c r="B1938">
        <v>1</v>
      </c>
      <c r="C1938">
        <v>350</v>
      </c>
      <c r="D1938" s="17">
        <v>40</v>
      </c>
      <c r="E1938">
        <v>19</v>
      </c>
      <c r="F1938" s="5">
        <v>33.315789473684212</v>
      </c>
      <c r="G1938" s="9">
        <v>7</v>
      </c>
      <c r="H1938">
        <v>1</v>
      </c>
      <c r="I1938" s="6">
        <v>180.85714285714286</v>
      </c>
      <c r="J1938" t="s">
        <v>8315</v>
      </c>
      <c r="K1938" t="s">
        <v>8351</v>
      </c>
    </row>
    <row r="1939" spans="1:11" x14ac:dyDescent="0.2">
      <c r="A1939">
        <v>2171</v>
      </c>
      <c r="B1939">
        <v>1</v>
      </c>
      <c r="C1939">
        <v>4000</v>
      </c>
      <c r="D1939" s="17">
        <v>35.251215277777781</v>
      </c>
      <c r="E1939">
        <v>47</v>
      </c>
      <c r="F1939" s="5">
        <v>90.276595744680847</v>
      </c>
      <c r="G1939" s="9">
        <v>5</v>
      </c>
      <c r="H1939">
        <v>7</v>
      </c>
      <c r="I1939" s="6">
        <v>106.075</v>
      </c>
      <c r="J1939" t="s">
        <v>8315</v>
      </c>
      <c r="K1939" t="s">
        <v>8351</v>
      </c>
    </row>
    <row r="1940" spans="1:11" x14ac:dyDescent="0.2">
      <c r="A1940">
        <v>2172</v>
      </c>
      <c r="B1940">
        <v>1</v>
      </c>
      <c r="C1940">
        <v>1000</v>
      </c>
      <c r="D1940" s="17">
        <v>30</v>
      </c>
      <c r="E1940">
        <v>13</v>
      </c>
      <c r="F1940" s="5">
        <v>76.92307692307692</v>
      </c>
      <c r="G1940" s="9">
        <v>3</v>
      </c>
      <c r="H1940">
        <v>4</v>
      </c>
      <c r="I1940" s="6">
        <v>100</v>
      </c>
      <c r="J1940" t="s">
        <v>8315</v>
      </c>
      <c r="K1940" t="s">
        <v>8351</v>
      </c>
    </row>
    <row r="1941" spans="1:11" x14ac:dyDescent="0.2">
      <c r="A1941">
        <v>2173</v>
      </c>
      <c r="B1941">
        <v>1</v>
      </c>
      <c r="C1941">
        <v>4200</v>
      </c>
      <c r="D1941" s="17">
        <v>31.473344907407409</v>
      </c>
      <c r="E1941">
        <v>90</v>
      </c>
      <c r="F1941" s="5">
        <v>59.233333333333334</v>
      </c>
      <c r="G1941" s="9">
        <v>8</v>
      </c>
      <c r="H1941">
        <v>5</v>
      </c>
      <c r="I1941" s="6">
        <v>126.92857142857143</v>
      </c>
      <c r="J1941" t="s">
        <v>8315</v>
      </c>
      <c r="K1941" t="s">
        <v>8351</v>
      </c>
    </row>
    <row r="1942" spans="1:11" x14ac:dyDescent="0.2">
      <c r="A1942">
        <v>2174</v>
      </c>
      <c r="B1942">
        <v>1</v>
      </c>
      <c r="C1942">
        <v>4000</v>
      </c>
      <c r="D1942" s="17">
        <v>30</v>
      </c>
      <c r="E1942">
        <v>63</v>
      </c>
      <c r="F1942" s="5">
        <v>65.38095238095238</v>
      </c>
      <c r="G1942" s="9">
        <v>4</v>
      </c>
      <c r="H1942">
        <v>2</v>
      </c>
      <c r="I1942" s="6">
        <v>102.97499999999999</v>
      </c>
      <c r="J1942" t="s">
        <v>8315</v>
      </c>
      <c r="K1942" t="s">
        <v>8351</v>
      </c>
    </row>
    <row r="1943" spans="1:11" x14ac:dyDescent="0.2">
      <c r="A1943">
        <v>2175</v>
      </c>
      <c r="B1943">
        <v>1</v>
      </c>
      <c r="C1943">
        <v>700</v>
      </c>
      <c r="D1943" s="17">
        <v>7</v>
      </c>
      <c r="E1943">
        <v>26</v>
      </c>
      <c r="F1943" s="5">
        <v>67.307692307692307</v>
      </c>
      <c r="G1943" s="9">
        <v>7</v>
      </c>
      <c r="H1943">
        <v>3</v>
      </c>
      <c r="I1943" s="6">
        <v>250</v>
      </c>
      <c r="J1943" t="s">
        <v>8315</v>
      </c>
      <c r="K1943" t="s">
        <v>8351</v>
      </c>
    </row>
    <row r="1944" spans="1:11" x14ac:dyDescent="0.2">
      <c r="A1944">
        <v>2176</v>
      </c>
      <c r="B1944">
        <v>1</v>
      </c>
      <c r="C1944">
        <v>5000</v>
      </c>
      <c r="D1944" s="17">
        <v>30</v>
      </c>
      <c r="E1944">
        <v>71</v>
      </c>
      <c r="F1944" s="5">
        <v>88.74647887323944</v>
      </c>
      <c r="G1944" s="9">
        <v>4</v>
      </c>
      <c r="H1944">
        <v>4</v>
      </c>
      <c r="I1944" s="6">
        <v>126.02</v>
      </c>
      <c r="J1944" t="s">
        <v>8315</v>
      </c>
      <c r="K1944" t="s">
        <v>8351</v>
      </c>
    </row>
    <row r="1945" spans="1:11" x14ac:dyDescent="0.2">
      <c r="A1945">
        <v>2177</v>
      </c>
      <c r="B1945">
        <v>1</v>
      </c>
      <c r="C1945">
        <v>2500</v>
      </c>
      <c r="D1945" s="17">
        <v>25</v>
      </c>
      <c r="E1945">
        <v>38</v>
      </c>
      <c r="F1945" s="5">
        <v>65.868421052631575</v>
      </c>
      <c r="G1945" s="9">
        <v>5</v>
      </c>
      <c r="H1945">
        <v>3</v>
      </c>
      <c r="I1945" s="6">
        <v>100.12</v>
      </c>
      <c r="J1945" t="s">
        <v>8315</v>
      </c>
      <c r="K1945" t="s">
        <v>8351</v>
      </c>
    </row>
    <row r="1946" spans="1:11" x14ac:dyDescent="0.2">
      <c r="A1946">
        <v>2178</v>
      </c>
      <c r="B1946">
        <v>1</v>
      </c>
      <c r="C1946">
        <v>25000</v>
      </c>
      <c r="D1946" s="17">
        <v>30</v>
      </c>
      <c r="E1946">
        <v>859</v>
      </c>
      <c r="F1946" s="5">
        <v>40.349243306169967</v>
      </c>
      <c r="G1946" s="9">
        <v>12</v>
      </c>
      <c r="H1946">
        <v>1</v>
      </c>
      <c r="I1946" s="6">
        <v>138.64000000000001</v>
      </c>
      <c r="J1946" t="s">
        <v>8315</v>
      </c>
      <c r="K1946" t="s">
        <v>8351</v>
      </c>
    </row>
    <row r="1947" spans="1:11" x14ac:dyDescent="0.2">
      <c r="A1947">
        <v>2179</v>
      </c>
      <c r="B1947">
        <v>1</v>
      </c>
      <c r="C1947">
        <v>1000</v>
      </c>
      <c r="D1947" s="17">
        <v>30</v>
      </c>
      <c r="E1947">
        <v>21</v>
      </c>
      <c r="F1947" s="5">
        <v>76.857142857142861</v>
      </c>
      <c r="G1947" s="9">
        <v>3</v>
      </c>
      <c r="H1947">
        <v>3</v>
      </c>
      <c r="I1947" s="6">
        <v>161.4</v>
      </c>
      <c r="J1947" t="s">
        <v>8315</v>
      </c>
      <c r="K1947" t="s">
        <v>8351</v>
      </c>
    </row>
    <row r="1948" spans="1:11" x14ac:dyDescent="0.2">
      <c r="A1948">
        <v>2180</v>
      </c>
      <c r="B1948">
        <v>1</v>
      </c>
      <c r="C1948">
        <v>5000</v>
      </c>
      <c r="D1948" s="17">
        <v>42.041666666666664</v>
      </c>
      <c r="E1948">
        <v>78</v>
      </c>
      <c r="F1948" s="5">
        <v>68.707820512820518</v>
      </c>
      <c r="G1948" s="9">
        <v>10</v>
      </c>
      <c r="H1948">
        <v>5</v>
      </c>
      <c r="I1948" s="6">
        <v>107.18419999999999</v>
      </c>
      <c r="J1948" t="s">
        <v>8315</v>
      </c>
      <c r="K1948" t="s">
        <v>8351</v>
      </c>
    </row>
    <row r="1949" spans="1:11" hidden="1" x14ac:dyDescent="0.2">
      <c r="A1949">
        <v>2181</v>
      </c>
      <c r="B1949">
        <v>1</v>
      </c>
      <c r="C1949">
        <v>2000</v>
      </c>
      <c r="D1949" s="17">
        <v>14</v>
      </c>
      <c r="E1949">
        <v>53</v>
      </c>
      <c r="F1949" s="5">
        <v>57.773584905660378</v>
      </c>
      <c r="G1949" s="9">
        <v>2</v>
      </c>
      <c r="H1949">
        <v>1</v>
      </c>
      <c r="I1949" s="6">
        <v>153.1</v>
      </c>
      <c r="J1949" t="s">
        <v>8313</v>
      </c>
      <c r="K1949" t="s">
        <v>8357</v>
      </c>
    </row>
    <row r="1950" spans="1:11" hidden="1" x14ac:dyDescent="0.2">
      <c r="A1950">
        <v>2182</v>
      </c>
      <c r="B1950">
        <v>1</v>
      </c>
      <c r="C1950">
        <v>3000</v>
      </c>
      <c r="D1950" s="17">
        <v>35</v>
      </c>
      <c r="E1950">
        <v>356</v>
      </c>
      <c r="F1950" s="5">
        <v>44.171348314606739</v>
      </c>
      <c r="G1950" s="9">
        <v>8</v>
      </c>
      <c r="H1950">
        <v>4</v>
      </c>
      <c r="I1950" s="6">
        <v>524.16666666666663</v>
      </c>
      <c r="J1950" t="s">
        <v>8313</v>
      </c>
      <c r="K1950" t="s">
        <v>8357</v>
      </c>
    </row>
    <row r="1951" spans="1:11" hidden="1" x14ac:dyDescent="0.2">
      <c r="A1951">
        <v>2183</v>
      </c>
      <c r="B1951">
        <v>1</v>
      </c>
      <c r="C1951">
        <v>1800</v>
      </c>
      <c r="D1951" s="17">
        <v>29.842858796296298</v>
      </c>
      <c r="E1951">
        <v>279</v>
      </c>
      <c r="F1951" s="5">
        <v>31.566308243727597</v>
      </c>
      <c r="G1951" s="9">
        <v>1</v>
      </c>
      <c r="H1951">
        <v>2</v>
      </c>
      <c r="I1951" s="6">
        <v>489.27777777777777</v>
      </c>
      <c r="J1951" t="s">
        <v>8313</v>
      </c>
      <c r="K1951" t="s">
        <v>8357</v>
      </c>
    </row>
    <row r="1952" spans="1:11" hidden="1" x14ac:dyDescent="0.2">
      <c r="A1952">
        <v>2184</v>
      </c>
      <c r="B1952">
        <v>1</v>
      </c>
      <c r="C1952">
        <v>10000</v>
      </c>
      <c r="D1952" s="17">
        <v>13.976377314814814</v>
      </c>
      <c r="E1952">
        <v>266</v>
      </c>
      <c r="F1952" s="5">
        <v>107.04511278195488</v>
      </c>
      <c r="G1952" s="9">
        <v>1</v>
      </c>
      <c r="H1952">
        <v>1</v>
      </c>
      <c r="I1952" s="6">
        <v>284.74</v>
      </c>
      <c r="J1952" t="s">
        <v>8313</v>
      </c>
      <c r="K1952" t="s">
        <v>8357</v>
      </c>
    </row>
    <row r="1953" spans="1:11" hidden="1" x14ac:dyDescent="0.2">
      <c r="A1953">
        <v>2185</v>
      </c>
      <c r="B1953">
        <v>1</v>
      </c>
      <c r="C1953">
        <v>5000</v>
      </c>
      <c r="D1953" s="17">
        <v>40</v>
      </c>
      <c r="E1953">
        <v>623</v>
      </c>
      <c r="F1953" s="5">
        <v>149.03451043338683</v>
      </c>
      <c r="G1953" s="9">
        <v>2</v>
      </c>
      <c r="H1953">
        <v>4</v>
      </c>
      <c r="I1953" s="6">
        <v>1856.97</v>
      </c>
      <c r="J1953" t="s">
        <v>8313</v>
      </c>
      <c r="K1953" t="s">
        <v>8357</v>
      </c>
    </row>
    <row r="1954" spans="1:11" hidden="1" x14ac:dyDescent="0.2">
      <c r="A1954">
        <v>2186</v>
      </c>
      <c r="B1954">
        <v>1</v>
      </c>
      <c r="C1954">
        <v>20000</v>
      </c>
      <c r="D1954" s="17">
        <v>36.468252314814812</v>
      </c>
      <c r="E1954">
        <v>392</v>
      </c>
      <c r="F1954" s="5">
        <v>55.956632653061227</v>
      </c>
      <c r="G1954" s="9">
        <v>8</v>
      </c>
      <c r="H1954">
        <v>1</v>
      </c>
      <c r="I1954" s="6">
        <v>109.67499999999998</v>
      </c>
      <c r="J1954" t="s">
        <v>8313</v>
      </c>
      <c r="K1954" t="s">
        <v>8357</v>
      </c>
    </row>
    <row r="1955" spans="1:11" hidden="1" x14ac:dyDescent="0.2">
      <c r="A1955">
        <v>2187</v>
      </c>
      <c r="B1955">
        <v>1</v>
      </c>
      <c r="C1955">
        <v>20000</v>
      </c>
      <c r="D1955" s="17">
        <v>28.956875</v>
      </c>
      <c r="E1955">
        <v>3562</v>
      </c>
      <c r="F1955" s="5">
        <v>56.970381807973048</v>
      </c>
      <c r="G1955" s="9">
        <v>3</v>
      </c>
      <c r="H1955">
        <v>3</v>
      </c>
      <c r="I1955" s="6">
        <v>1014.6425</v>
      </c>
      <c r="J1955" t="s">
        <v>8313</v>
      </c>
      <c r="K1955" t="s">
        <v>8357</v>
      </c>
    </row>
    <row r="1956" spans="1:11" hidden="1" x14ac:dyDescent="0.2">
      <c r="A1956">
        <v>2188</v>
      </c>
      <c r="B1956">
        <v>1</v>
      </c>
      <c r="C1956">
        <v>5494</v>
      </c>
      <c r="D1956" s="17">
        <v>35.122210648148148</v>
      </c>
      <c r="E1956">
        <v>514</v>
      </c>
      <c r="F1956" s="5">
        <v>44.056420233463037</v>
      </c>
      <c r="G1956" s="9">
        <v>9</v>
      </c>
      <c r="H1956">
        <v>2</v>
      </c>
      <c r="I1956" s="6">
        <v>412.17692027666544</v>
      </c>
      <c r="J1956" t="s">
        <v>8313</v>
      </c>
      <c r="K1956" t="s">
        <v>8357</v>
      </c>
    </row>
    <row r="1957" spans="1:11" hidden="1" x14ac:dyDescent="0.2">
      <c r="A1957">
        <v>2189</v>
      </c>
      <c r="B1957">
        <v>1</v>
      </c>
      <c r="C1957">
        <v>1200</v>
      </c>
      <c r="D1957" s="17">
        <v>14.128472222222221</v>
      </c>
      <c r="E1957">
        <v>88</v>
      </c>
      <c r="F1957" s="5">
        <v>68.625</v>
      </c>
      <c r="G1957" s="9">
        <v>4</v>
      </c>
      <c r="H1957">
        <v>4</v>
      </c>
      <c r="I1957" s="6">
        <v>503.25</v>
      </c>
      <c r="J1957" t="s">
        <v>8313</v>
      </c>
      <c r="K1957" t="s">
        <v>8357</v>
      </c>
    </row>
    <row r="1958" spans="1:11" hidden="1" x14ac:dyDescent="0.2">
      <c r="A1958">
        <v>2190</v>
      </c>
      <c r="B1958">
        <v>1</v>
      </c>
      <c r="C1958">
        <v>19000</v>
      </c>
      <c r="D1958" s="17">
        <v>34.665925925925926</v>
      </c>
      <c r="E1958">
        <v>537</v>
      </c>
      <c r="F1958" s="5">
        <v>65.318435754189949</v>
      </c>
      <c r="G1958" s="9">
        <v>2</v>
      </c>
      <c r="H1958">
        <v>3</v>
      </c>
      <c r="I1958" s="6">
        <v>184.61052631578946</v>
      </c>
      <c r="J1958" t="s">
        <v>8313</v>
      </c>
      <c r="K1958" t="s">
        <v>8357</v>
      </c>
    </row>
    <row r="1959" spans="1:11" hidden="1" x14ac:dyDescent="0.2">
      <c r="A1959">
        <v>2191</v>
      </c>
      <c r="B1959">
        <v>1</v>
      </c>
      <c r="C1959">
        <v>750</v>
      </c>
      <c r="D1959" s="17">
        <v>12</v>
      </c>
      <c r="E1959">
        <v>25</v>
      </c>
      <c r="F1959" s="5">
        <v>35.92</v>
      </c>
      <c r="G1959" s="9">
        <v>2</v>
      </c>
      <c r="H1959">
        <v>4</v>
      </c>
      <c r="I1959" s="6">
        <v>119.73333333333333</v>
      </c>
      <c r="J1959" t="s">
        <v>8313</v>
      </c>
      <c r="K1959" t="s">
        <v>8357</v>
      </c>
    </row>
    <row r="1960" spans="1:11" hidden="1" x14ac:dyDescent="0.2">
      <c r="A1960">
        <v>2192</v>
      </c>
      <c r="B1960">
        <v>1</v>
      </c>
      <c r="C1960">
        <v>12000</v>
      </c>
      <c r="D1960" s="17">
        <v>28.107129629629629</v>
      </c>
      <c r="E1960">
        <v>3238</v>
      </c>
      <c r="F1960" s="5">
        <v>40.070667078443485</v>
      </c>
      <c r="G1960" s="9">
        <v>11</v>
      </c>
      <c r="H1960">
        <v>4</v>
      </c>
      <c r="I1960" s="6">
        <v>1081.2401666666667</v>
      </c>
      <c r="J1960" t="s">
        <v>8313</v>
      </c>
      <c r="K1960" t="s">
        <v>8357</v>
      </c>
    </row>
    <row r="1961" spans="1:11" hidden="1" x14ac:dyDescent="0.2">
      <c r="A1961">
        <v>2193</v>
      </c>
      <c r="B1961">
        <v>1</v>
      </c>
      <c r="C1961">
        <v>15000</v>
      </c>
      <c r="D1961" s="17">
        <v>30.801712962962963</v>
      </c>
      <c r="E1961">
        <v>897</v>
      </c>
      <c r="F1961" s="5">
        <v>75.647714604236342</v>
      </c>
      <c r="G1961" s="9">
        <v>10</v>
      </c>
      <c r="H1961">
        <v>5</v>
      </c>
      <c r="I1961" s="6">
        <v>452.37333333333333</v>
      </c>
      <c r="J1961" t="s">
        <v>8313</v>
      </c>
      <c r="K1961" t="s">
        <v>8357</v>
      </c>
    </row>
    <row r="1962" spans="1:11" hidden="1" x14ac:dyDescent="0.2">
      <c r="A1962">
        <v>2194</v>
      </c>
      <c r="B1962">
        <v>1</v>
      </c>
      <c r="C1962">
        <v>10000</v>
      </c>
      <c r="D1962" s="17">
        <v>29.958333333333332</v>
      </c>
      <c r="E1962">
        <v>878</v>
      </c>
      <c r="F1962" s="5">
        <v>61.203872437357631</v>
      </c>
      <c r="G1962" s="9">
        <v>2</v>
      </c>
      <c r="H1962">
        <v>4</v>
      </c>
      <c r="I1962" s="6">
        <v>537.37</v>
      </c>
      <c r="J1962" t="s">
        <v>8313</v>
      </c>
      <c r="K1962" t="s">
        <v>8357</v>
      </c>
    </row>
    <row r="1963" spans="1:11" hidden="1" x14ac:dyDescent="0.2">
      <c r="A1963">
        <v>2195</v>
      </c>
      <c r="B1963">
        <v>1</v>
      </c>
      <c r="C1963">
        <v>4600</v>
      </c>
      <c r="D1963" s="17">
        <v>30</v>
      </c>
      <c r="E1963">
        <v>115</v>
      </c>
      <c r="F1963" s="5">
        <v>48.130434782608695</v>
      </c>
      <c r="G1963" s="9">
        <v>7</v>
      </c>
      <c r="H1963">
        <v>7</v>
      </c>
      <c r="I1963" s="6">
        <v>120.32608695652173</v>
      </c>
      <c r="J1963" t="s">
        <v>8313</v>
      </c>
      <c r="K1963" t="s">
        <v>8357</v>
      </c>
    </row>
    <row r="1964" spans="1:11" hidden="1" x14ac:dyDescent="0.2">
      <c r="A1964">
        <v>2196</v>
      </c>
      <c r="B1964">
        <v>1</v>
      </c>
      <c r="C1964">
        <v>14000</v>
      </c>
      <c r="D1964" s="17">
        <v>30.804375000000004</v>
      </c>
      <c r="E1964">
        <v>234</v>
      </c>
      <c r="F1964" s="5">
        <v>68.106837606837601</v>
      </c>
      <c r="G1964" s="9">
        <v>11</v>
      </c>
      <c r="H1964">
        <v>2</v>
      </c>
      <c r="I1964" s="6">
        <v>113.83571428571429</v>
      </c>
      <c r="J1964" t="s">
        <v>8313</v>
      </c>
      <c r="K1964" t="s">
        <v>8357</v>
      </c>
    </row>
    <row r="1965" spans="1:11" hidden="1" x14ac:dyDescent="0.2">
      <c r="A1965">
        <v>2197</v>
      </c>
      <c r="B1965">
        <v>1</v>
      </c>
      <c r="C1965">
        <v>30000</v>
      </c>
      <c r="D1965" s="17">
        <v>30</v>
      </c>
      <c r="E1965">
        <v>4330</v>
      </c>
      <c r="F1965" s="5">
        <v>65.891300230946882</v>
      </c>
      <c r="G1965" s="9">
        <v>1</v>
      </c>
      <c r="H1965">
        <v>4</v>
      </c>
      <c r="I1965" s="6">
        <v>951.03109999999992</v>
      </c>
      <c r="J1965" t="s">
        <v>8313</v>
      </c>
      <c r="K1965" t="s">
        <v>8357</v>
      </c>
    </row>
    <row r="1966" spans="1:11" hidden="1" x14ac:dyDescent="0.2">
      <c r="A1966">
        <v>2198</v>
      </c>
      <c r="B1966">
        <v>1</v>
      </c>
      <c r="C1966">
        <v>40000</v>
      </c>
      <c r="D1966" s="17">
        <v>30.041666666666668</v>
      </c>
      <c r="E1966">
        <v>651</v>
      </c>
      <c r="F1966" s="5">
        <v>81.654377880184327</v>
      </c>
      <c r="G1966" s="9">
        <v>10</v>
      </c>
      <c r="H1966">
        <v>4</v>
      </c>
      <c r="I1966" s="6">
        <v>132.89249999999998</v>
      </c>
      <c r="J1966" t="s">
        <v>8313</v>
      </c>
      <c r="K1966" t="s">
        <v>8357</v>
      </c>
    </row>
    <row r="1967" spans="1:11" hidden="1" x14ac:dyDescent="0.2">
      <c r="A1967">
        <v>2199</v>
      </c>
      <c r="B1967">
        <v>1</v>
      </c>
      <c r="C1967">
        <v>9000</v>
      </c>
      <c r="D1967" s="17">
        <v>30</v>
      </c>
      <c r="E1967">
        <v>251</v>
      </c>
      <c r="F1967" s="5">
        <v>52.701195219123505</v>
      </c>
      <c r="G1967" s="9">
        <v>9</v>
      </c>
      <c r="H1967">
        <v>2</v>
      </c>
      <c r="I1967" s="6">
        <v>146.97777777777779</v>
      </c>
      <c r="J1967" t="s">
        <v>8313</v>
      </c>
      <c r="K1967" t="s">
        <v>8357</v>
      </c>
    </row>
    <row r="1968" spans="1:11" hidden="1" x14ac:dyDescent="0.2">
      <c r="A1968">
        <v>2200</v>
      </c>
      <c r="B1968">
        <v>1</v>
      </c>
      <c r="C1968">
        <v>2000</v>
      </c>
      <c r="D1968" s="17">
        <v>27.499212962962961</v>
      </c>
      <c r="E1968">
        <v>263</v>
      </c>
      <c r="F1968" s="5">
        <v>41.228136882129277</v>
      </c>
      <c r="G1968" s="9">
        <v>6</v>
      </c>
      <c r="H1968">
        <v>1</v>
      </c>
      <c r="I1968" s="6">
        <v>542.15</v>
      </c>
      <c r="J1968" t="s">
        <v>8313</v>
      </c>
      <c r="K1968" t="s">
        <v>8357</v>
      </c>
    </row>
    <row r="1969" spans="1:11" x14ac:dyDescent="0.2">
      <c r="A1969">
        <v>2201</v>
      </c>
      <c r="B1969">
        <v>1</v>
      </c>
      <c r="C1969">
        <v>110</v>
      </c>
      <c r="D1969" s="17">
        <v>14</v>
      </c>
      <c r="E1969">
        <v>28</v>
      </c>
      <c r="F1969" s="5">
        <v>15.035357142857142</v>
      </c>
      <c r="G1969" s="9">
        <v>1</v>
      </c>
      <c r="H1969">
        <v>3</v>
      </c>
      <c r="I1969" s="6">
        <v>382.71818181818185</v>
      </c>
      <c r="J1969" t="s">
        <v>8315</v>
      </c>
      <c r="K1969" t="s">
        <v>8330</v>
      </c>
    </row>
    <row r="1970" spans="1:11" x14ac:dyDescent="0.2">
      <c r="A1970">
        <v>2202</v>
      </c>
      <c r="B1970">
        <v>1</v>
      </c>
      <c r="C1970">
        <v>4000</v>
      </c>
      <c r="D1970" s="17">
        <v>30</v>
      </c>
      <c r="E1970">
        <v>721</v>
      </c>
      <c r="F1970" s="5">
        <v>39.066920943134534</v>
      </c>
      <c r="G1970" s="9">
        <v>10</v>
      </c>
      <c r="H1970">
        <v>2</v>
      </c>
      <c r="I1970" s="6">
        <v>704.18124999999998</v>
      </c>
      <c r="J1970" t="s">
        <v>8315</v>
      </c>
      <c r="K1970" t="s">
        <v>8330</v>
      </c>
    </row>
    <row r="1971" spans="1:11" x14ac:dyDescent="0.2">
      <c r="A1971">
        <v>2203</v>
      </c>
      <c r="B1971">
        <v>1</v>
      </c>
      <c r="C1971">
        <v>2000</v>
      </c>
      <c r="D1971" s="17">
        <v>30</v>
      </c>
      <c r="E1971">
        <v>50</v>
      </c>
      <c r="F1971" s="5">
        <v>43.82</v>
      </c>
      <c r="G1971" s="9">
        <v>8</v>
      </c>
      <c r="H1971">
        <v>2</v>
      </c>
      <c r="I1971" s="6">
        <v>109.55</v>
      </c>
      <c r="J1971" t="s">
        <v>8315</v>
      </c>
      <c r="K1971" t="s">
        <v>8330</v>
      </c>
    </row>
    <row r="1972" spans="1:11" x14ac:dyDescent="0.2">
      <c r="A1972">
        <v>2204</v>
      </c>
      <c r="B1972">
        <v>1</v>
      </c>
      <c r="C1972">
        <v>1500</v>
      </c>
      <c r="D1972" s="17">
        <v>30</v>
      </c>
      <c r="E1972">
        <v>73</v>
      </c>
      <c r="F1972" s="5">
        <v>27.301369863013697</v>
      </c>
      <c r="G1972" s="9">
        <v>2</v>
      </c>
      <c r="H1972">
        <v>3</v>
      </c>
      <c r="I1972" s="6">
        <v>132.86666666666667</v>
      </c>
      <c r="J1972" t="s">
        <v>8315</v>
      </c>
      <c r="K1972" t="s">
        <v>8330</v>
      </c>
    </row>
    <row r="1973" spans="1:11" x14ac:dyDescent="0.2">
      <c r="A1973">
        <v>2205</v>
      </c>
      <c r="B1973">
        <v>1</v>
      </c>
      <c r="C1973">
        <v>750</v>
      </c>
      <c r="D1973" s="17">
        <v>30</v>
      </c>
      <c r="E1973">
        <v>27</v>
      </c>
      <c r="F1973" s="5">
        <v>42.222222222222221</v>
      </c>
      <c r="G1973" s="9">
        <v>5</v>
      </c>
      <c r="H1973">
        <v>3</v>
      </c>
      <c r="I1973" s="6">
        <v>152</v>
      </c>
      <c r="J1973" t="s">
        <v>8315</v>
      </c>
      <c r="K1973" t="s">
        <v>8330</v>
      </c>
    </row>
    <row r="1974" spans="1:11" x14ac:dyDescent="0.2">
      <c r="A1974">
        <v>2206</v>
      </c>
      <c r="B1974">
        <v>1</v>
      </c>
      <c r="C1974">
        <v>1100</v>
      </c>
      <c r="D1974" s="17">
        <v>18</v>
      </c>
      <c r="E1974">
        <v>34</v>
      </c>
      <c r="F1974" s="5">
        <v>33.235294117647058</v>
      </c>
      <c r="G1974" s="9">
        <v>3</v>
      </c>
      <c r="H1974">
        <v>3</v>
      </c>
      <c r="I1974" s="6">
        <v>102.72727272727273</v>
      </c>
      <c r="J1974" t="s">
        <v>8315</v>
      </c>
      <c r="K1974" t="s">
        <v>8330</v>
      </c>
    </row>
    <row r="1975" spans="1:11" x14ac:dyDescent="0.2">
      <c r="A1975">
        <v>2207</v>
      </c>
      <c r="B1975">
        <v>1</v>
      </c>
      <c r="C1975">
        <v>2000</v>
      </c>
      <c r="D1975" s="17">
        <v>30.041666666666668</v>
      </c>
      <c r="E1975">
        <v>7</v>
      </c>
      <c r="F1975" s="5">
        <v>285.71428571428572</v>
      </c>
      <c r="G1975" s="9">
        <v>10</v>
      </c>
      <c r="H1975">
        <v>3</v>
      </c>
      <c r="I1975" s="6">
        <v>100</v>
      </c>
      <c r="J1975" t="s">
        <v>8315</v>
      </c>
      <c r="K1975" t="s">
        <v>8330</v>
      </c>
    </row>
    <row r="1976" spans="1:11" x14ac:dyDescent="0.2">
      <c r="A1976">
        <v>2208</v>
      </c>
      <c r="B1976">
        <v>1</v>
      </c>
      <c r="C1976">
        <v>1000</v>
      </c>
      <c r="D1976" s="17">
        <v>59.284421296296294</v>
      </c>
      <c r="E1976">
        <v>24</v>
      </c>
      <c r="F1976" s="5">
        <v>42.333333333333336</v>
      </c>
      <c r="G1976" s="9">
        <v>2</v>
      </c>
      <c r="H1976">
        <v>2</v>
      </c>
      <c r="I1976" s="6">
        <v>101.6</v>
      </c>
      <c r="J1976" t="s">
        <v>8315</v>
      </c>
      <c r="K1976" t="s">
        <v>8330</v>
      </c>
    </row>
    <row r="1977" spans="1:11" x14ac:dyDescent="0.2">
      <c r="A1977">
        <v>2209</v>
      </c>
      <c r="B1977">
        <v>1</v>
      </c>
      <c r="C1977">
        <v>500</v>
      </c>
      <c r="D1977" s="17">
        <v>11.478657407407406</v>
      </c>
      <c r="E1977">
        <v>15</v>
      </c>
      <c r="F1977" s="5">
        <v>50.266666666666666</v>
      </c>
      <c r="G1977" s="9">
        <v>4</v>
      </c>
      <c r="H1977">
        <v>4</v>
      </c>
      <c r="I1977" s="6">
        <v>150.80000000000001</v>
      </c>
      <c r="J1977" t="s">
        <v>8315</v>
      </c>
      <c r="K1977" t="s">
        <v>8330</v>
      </c>
    </row>
    <row r="1978" spans="1:11" x14ac:dyDescent="0.2">
      <c r="A1978">
        <v>2210</v>
      </c>
      <c r="B1978">
        <v>1</v>
      </c>
      <c r="C1978">
        <v>4000</v>
      </c>
      <c r="D1978" s="17">
        <v>57.667245370370374</v>
      </c>
      <c r="E1978">
        <v>72</v>
      </c>
      <c r="F1978" s="5">
        <v>61.902777777777779</v>
      </c>
      <c r="G1978" s="9">
        <v>2</v>
      </c>
      <c r="H1978">
        <v>4</v>
      </c>
      <c r="I1978" s="6">
        <v>111.425</v>
      </c>
      <c r="J1978" t="s">
        <v>8315</v>
      </c>
      <c r="K1978" t="s">
        <v>8330</v>
      </c>
    </row>
    <row r="1979" spans="1:11" x14ac:dyDescent="0.2">
      <c r="A1979">
        <v>2211</v>
      </c>
      <c r="B1979">
        <v>1</v>
      </c>
      <c r="C1979">
        <v>2500</v>
      </c>
      <c r="D1979" s="17">
        <v>22.505960648148147</v>
      </c>
      <c r="E1979">
        <v>120</v>
      </c>
      <c r="F1979" s="5">
        <v>40.75</v>
      </c>
      <c r="G1979" s="9">
        <v>3</v>
      </c>
      <c r="H1979">
        <v>2</v>
      </c>
      <c r="I1979" s="6">
        <v>195.6</v>
      </c>
      <c r="J1979" t="s">
        <v>8315</v>
      </c>
      <c r="K1979" t="s">
        <v>8330</v>
      </c>
    </row>
    <row r="1980" spans="1:11" x14ac:dyDescent="0.2">
      <c r="A1980">
        <v>2212</v>
      </c>
      <c r="B1980">
        <v>1</v>
      </c>
      <c r="C1980">
        <v>6000</v>
      </c>
      <c r="D1980" s="17">
        <v>33.294247685185184</v>
      </c>
      <c r="E1980">
        <v>123</v>
      </c>
      <c r="F1980" s="5">
        <v>55.796747967479675</v>
      </c>
      <c r="G1980" s="9">
        <v>10</v>
      </c>
      <c r="H1980">
        <v>2</v>
      </c>
      <c r="I1980" s="6">
        <v>114.38333333333333</v>
      </c>
      <c r="J1980" t="s">
        <v>8315</v>
      </c>
      <c r="K1980" t="s">
        <v>8330</v>
      </c>
    </row>
    <row r="1981" spans="1:11" x14ac:dyDescent="0.2">
      <c r="A1981">
        <v>2213</v>
      </c>
      <c r="B1981">
        <v>1</v>
      </c>
      <c r="C1981">
        <v>5</v>
      </c>
      <c r="D1981" s="17">
        <v>30</v>
      </c>
      <c r="E1981">
        <v>1</v>
      </c>
      <c r="F1981" s="5">
        <v>10</v>
      </c>
      <c r="G1981" s="9">
        <v>4</v>
      </c>
      <c r="H1981">
        <v>3</v>
      </c>
      <c r="I1981" s="6">
        <v>200</v>
      </c>
      <c r="J1981" t="s">
        <v>8315</v>
      </c>
      <c r="K1981" t="s">
        <v>8330</v>
      </c>
    </row>
    <row r="1982" spans="1:11" x14ac:dyDescent="0.2">
      <c r="A1982">
        <v>2214</v>
      </c>
      <c r="B1982">
        <v>1</v>
      </c>
      <c r="C1982">
        <v>600</v>
      </c>
      <c r="D1982" s="17">
        <v>30</v>
      </c>
      <c r="E1982">
        <v>24</v>
      </c>
      <c r="F1982" s="5">
        <v>73.125416666666666</v>
      </c>
      <c r="G1982" s="9">
        <v>1</v>
      </c>
      <c r="H1982">
        <v>2</v>
      </c>
      <c r="I1982" s="6">
        <v>292.50166666666667</v>
      </c>
      <c r="J1982" t="s">
        <v>8315</v>
      </c>
      <c r="K1982" t="s">
        <v>8330</v>
      </c>
    </row>
    <row r="1983" spans="1:11" x14ac:dyDescent="0.2">
      <c r="A1983">
        <v>2215</v>
      </c>
      <c r="B1983">
        <v>1</v>
      </c>
      <c r="C1983">
        <v>550</v>
      </c>
      <c r="D1983" s="17">
        <v>22.573703703703703</v>
      </c>
      <c r="E1983">
        <v>33</v>
      </c>
      <c r="F1983" s="5">
        <v>26.060606060606062</v>
      </c>
      <c r="G1983" s="9">
        <v>2</v>
      </c>
      <c r="H1983">
        <v>7</v>
      </c>
      <c r="I1983" s="6">
        <v>156.36363636363637</v>
      </c>
      <c r="J1983" t="s">
        <v>8315</v>
      </c>
      <c r="K1983" t="s">
        <v>8330</v>
      </c>
    </row>
    <row r="1984" spans="1:11" x14ac:dyDescent="0.2">
      <c r="A1984">
        <v>2216</v>
      </c>
      <c r="B1984">
        <v>1</v>
      </c>
      <c r="C1984">
        <v>300</v>
      </c>
      <c r="D1984" s="17">
        <v>14</v>
      </c>
      <c r="E1984">
        <v>14</v>
      </c>
      <c r="F1984" s="5">
        <v>22.642857142857142</v>
      </c>
      <c r="G1984" s="9">
        <v>7</v>
      </c>
      <c r="H1984">
        <v>4</v>
      </c>
      <c r="I1984" s="6">
        <v>105.66666666666666</v>
      </c>
      <c r="J1984" t="s">
        <v>8315</v>
      </c>
      <c r="K1984" t="s">
        <v>8330</v>
      </c>
    </row>
    <row r="1985" spans="1:11" x14ac:dyDescent="0.2">
      <c r="A1985">
        <v>2217</v>
      </c>
      <c r="B1985">
        <v>1</v>
      </c>
      <c r="C1985">
        <v>420</v>
      </c>
      <c r="D1985" s="17">
        <v>10.5565625</v>
      </c>
      <c r="E1985">
        <v>9</v>
      </c>
      <c r="F1985" s="5">
        <v>47.222222222222221</v>
      </c>
      <c r="G1985" s="9">
        <v>10</v>
      </c>
      <c r="H1985">
        <v>4</v>
      </c>
      <c r="I1985" s="6">
        <v>101.19047619047619</v>
      </c>
      <c r="J1985" t="s">
        <v>8315</v>
      </c>
      <c r="K1985" t="s">
        <v>8330</v>
      </c>
    </row>
    <row r="1986" spans="1:11" x14ac:dyDescent="0.2">
      <c r="A1986">
        <v>2218</v>
      </c>
      <c r="B1986">
        <v>1</v>
      </c>
      <c r="C1986">
        <v>2000</v>
      </c>
      <c r="D1986" s="17">
        <v>22.187696759259257</v>
      </c>
      <c r="E1986">
        <v>76</v>
      </c>
      <c r="F1986" s="5">
        <v>32.324473684210524</v>
      </c>
      <c r="G1986" s="9">
        <v>8</v>
      </c>
      <c r="H1986">
        <v>1</v>
      </c>
      <c r="I1986" s="6">
        <v>122.833</v>
      </c>
      <c r="J1986" t="s">
        <v>8315</v>
      </c>
      <c r="K1986" t="s">
        <v>8330</v>
      </c>
    </row>
    <row r="1987" spans="1:11" x14ac:dyDescent="0.2">
      <c r="A1987">
        <v>2219</v>
      </c>
      <c r="B1987">
        <v>1</v>
      </c>
      <c r="C1987">
        <v>1000</v>
      </c>
      <c r="D1987" s="17">
        <v>30</v>
      </c>
      <c r="E1987">
        <v>19</v>
      </c>
      <c r="F1987" s="5">
        <v>53.421052631578945</v>
      </c>
      <c r="G1987" s="9">
        <v>7</v>
      </c>
      <c r="H1987">
        <v>1</v>
      </c>
      <c r="I1987" s="6">
        <v>101.49999999999999</v>
      </c>
      <c r="J1987" t="s">
        <v>8315</v>
      </c>
      <c r="K1987" t="s">
        <v>8330</v>
      </c>
    </row>
    <row r="1988" spans="1:11" x14ac:dyDescent="0.2">
      <c r="A1988">
        <v>2220</v>
      </c>
      <c r="B1988">
        <v>1</v>
      </c>
      <c r="C1988">
        <v>3500</v>
      </c>
      <c r="D1988" s="17">
        <v>30</v>
      </c>
      <c r="E1988">
        <v>69</v>
      </c>
      <c r="F1988" s="5">
        <v>51.304347826086953</v>
      </c>
      <c r="G1988" s="9">
        <v>6</v>
      </c>
      <c r="H1988">
        <v>3</v>
      </c>
      <c r="I1988" s="6">
        <v>101.14285714285714</v>
      </c>
      <c r="J1988" t="s">
        <v>8315</v>
      </c>
      <c r="K1988" t="s">
        <v>8330</v>
      </c>
    </row>
    <row r="1989" spans="1:11" hidden="1" x14ac:dyDescent="0.2">
      <c r="A1989">
        <v>2221</v>
      </c>
      <c r="B1989">
        <v>1</v>
      </c>
      <c r="C1989">
        <v>7500</v>
      </c>
      <c r="D1989" s="17">
        <v>30.333229166666666</v>
      </c>
      <c r="E1989">
        <v>218</v>
      </c>
      <c r="F1989" s="5">
        <v>37.197247706422019</v>
      </c>
      <c r="G1989" s="9">
        <v>3</v>
      </c>
      <c r="H1989">
        <v>3</v>
      </c>
      <c r="I1989" s="6">
        <v>108.11999999999999</v>
      </c>
      <c r="J1989" t="s">
        <v>8313</v>
      </c>
      <c r="K1989" t="s">
        <v>8357</v>
      </c>
    </row>
    <row r="1990" spans="1:11" hidden="1" x14ac:dyDescent="0.2">
      <c r="A1990">
        <v>2222</v>
      </c>
      <c r="B1990">
        <v>1</v>
      </c>
      <c r="C1990">
        <v>500</v>
      </c>
      <c r="D1990" s="17">
        <v>30</v>
      </c>
      <c r="E1990">
        <v>30</v>
      </c>
      <c r="F1990" s="5">
        <v>27.1</v>
      </c>
      <c r="G1990" s="9">
        <v>12</v>
      </c>
      <c r="H1990">
        <v>4</v>
      </c>
      <c r="I1990" s="6">
        <v>162.6</v>
      </c>
      <c r="J1990" t="s">
        <v>8313</v>
      </c>
      <c r="K1990" t="s">
        <v>8357</v>
      </c>
    </row>
    <row r="1991" spans="1:11" hidden="1" x14ac:dyDescent="0.2">
      <c r="A1991">
        <v>2223</v>
      </c>
      <c r="B1991">
        <v>1</v>
      </c>
      <c r="C1991">
        <v>19500</v>
      </c>
      <c r="D1991" s="17">
        <v>30</v>
      </c>
      <c r="E1991">
        <v>100</v>
      </c>
      <c r="F1991" s="5">
        <v>206.31</v>
      </c>
      <c r="G1991" s="9">
        <v>5</v>
      </c>
      <c r="H1991">
        <v>4</v>
      </c>
      <c r="I1991" s="6">
        <v>105.80000000000001</v>
      </c>
      <c r="J1991" t="s">
        <v>8313</v>
      </c>
      <c r="K1991" t="s">
        <v>8357</v>
      </c>
    </row>
    <row r="1992" spans="1:11" hidden="1" x14ac:dyDescent="0.2">
      <c r="A1992">
        <v>2224</v>
      </c>
      <c r="B1992">
        <v>1</v>
      </c>
      <c r="C1992">
        <v>10000</v>
      </c>
      <c r="D1992" s="17">
        <v>28.124131944444443</v>
      </c>
      <c r="E1992">
        <v>296</v>
      </c>
      <c r="F1992" s="5">
        <v>82.145270270270274</v>
      </c>
      <c r="G1992" s="9">
        <v>10</v>
      </c>
      <c r="H1992">
        <v>6</v>
      </c>
      <c r="I1992" s="6">
        <v>243.15000000000003</v>
      </c>
      <c r="J1992" t="s">
        <v>8313</v>
      </c>
      <c r="K1992" t="s">
        <v>8357</v>
      </c>
    </row>
    <row r="1993" spans="1:11" hidden="1" x14ac:dyDescent="0.2">
      <c r="A1993">
        <v>2225</v>
      </c>
      <c r="B1993">
        <v>1</v>
      </c>
      <c r="C1993">
        <v>21000</v>
      </c>
      <c r="D1993" s="17">
        <v>30</v>
      </c>
      <c r="E1993">
        <v>1204</v>
      </c>
      <c r="F1993" s="5">
        <v>164.79651993355483</v>
      </c>
      <c r="G1993" s="9">
        <v>8</v>
      </c>
      <c r="H1993">
        <v>5</v>
      </c>
      <c r="I1993" s="6">
        <v>944.83338095238094</v>
      </c>
      <c r="J1993" t="s">
        <v>8313</v>
      </c>
      <c r="K1993" t="s">
        <v>8357</v>
      </c>
    </row>
    <row r="1994" spans="1:11" hidden="1" x14ac:dyDescent="0.2">
      <c r="A1994">
        <v>2226</v>
      </c>
      <c r="B1994">
        <v>1</v>
      </c>
      <c r="C1994">
        <v>18000</v>
      </c>
      <c r="D1994" s="17">
        <v>30.408773148148146</v>
      </c>
      <c r="E1994">
        <v>321</v>
      </c>
      <c r="F1994" s="5">
        <v>60.820280373831778</v>
      </c>
      <c r="G1994" s="9">
        <v>1</v>
      </c>
      <c r="H1994">
        <v>2</v>
      </c>
      <c r="I1994" s="6">
        <v>108.46283333333334</v>
      </c>
      <c r="J1994" t="s">
        <v>8313</v>
      </c>
      <c r="K1994" t="s">
        <v>8357</v>
      </c>
    </row>
    <row r="1995" spans="1:11" hidden="1" x14ac:dyDescent="0.2">
      <c r="A1995">
        <v>2227</v>
      </c>
      <c r="B1995">
        <v>1</v>
      </c>
      <c r="C1995">
        <v>13000</v>
      </c>
      <c r="D1995" s="17">
        <v>30.041666666666668</v>
      </c>
      <c r="E1995">
        <v>301</v>
      </c>
      <c r="F1995" s="5">
        <v>67.970099667774093</v>
      </c>
      <c r="G1995" s="9">
        <v>10</v>
      </c>
      <c r="H1995">
        <v>1</v>
      </c>
      <c r="I1995" s="6">
        <v>157.37692307692308</v>
      </c>
      <c r="J1995" t="s">
        <v>8313</v>
      </c>
      <c r="K1995" t="s">
        <v>8357</v>
      </c>
    </row>
    <row r="1996" spans="1:11" hidden="1" x14ac:dyDescent="0.2">
      <c r="A1996">
        <v>2228</v>
      </c>
      <c r="B1996">
        <v>1</v>
      </c>
      <c r="C1996">
        <v>1000</v>
      </c>
      <c r="D1996" s="17">
        <v>30</v>
      </c>
      <c r="E1996">
        <v>144</v>
      </c>
      <c r="F1996" s="5">
        <v>81.561805555555551</v>
      </c>
      <c r="G1996" s="9">
        <v>7</v>
      </c>
      <c r="H1996">
        <v>4</v>
      </c>
      <c r="I1996" s="6">
        <v>1174.49</v>
      </c>
      <c r="J1996" t="s">
        <v>8313</v>
      </c>
      <c r="K1996" t="s">
        <v>8357</v>
      </c>
    </row>
    <row r="1997" spans="1:11" hidden="1" x14ac:dyDescent="0.2">
      <c r="A1997">
        <v>2229</v>
      </c>
      <c r="B1997">
        <v>1</v>
      </c>
      <c r="C1997">
        <v>8012</v>
      </c>
      <c r="D1997" s="17">
        <v>35.502418981481476</v>
      </c>
      <c r="E1997">
        <v>539</v>
      </c>
      <c r="F1997" s="5">
        <v>25.42547309833024</v>
      </c>
      <c r="G1997" s="9">
        <v>7</v>
      </c>
      <c r="H1997">
        <v>1</v>
      </c>
      <c r="I1997" s="6">
        <v>171.04755366949576</v>
      </c>
      <c r="J1997" t="s">
        <v>8313</v>
      </c>
      <c r="K1997" t="s">
        <v>8357</v>
      </c>
    </row>
    <row r="1998" spans="1:11" hidden="1" x14ac:dyDescent="0.2">
      <c r="A1998">
        <v>2230</v>
      </c>
      <c r="B1998">
        <v>1</v>
      </c>
      <c r="C1998">
        <v>8500</v>
      </c>
      <c r="D1998" s="17">
        <v>30</v>
      </c>
      <c r="E1998">
        <v>498</v>
      </c>
      <c r="F1998" s="5">
        <v>21.497991967871485</v>
      </c>
      <c r="G1998" s="9">
        <v>3</v>
      </c>
      <c r="H1998">
        <v>3</v>
      </c>
      <c r="I1998" s="6">
        <v>125.95294117647057</v>
      </c>
      <c r="J1998" t="s">
        <v>8313</v>
      </c>
      <c r="K1998" t="s">
        <v>8357</v>
      </c>
    </row>
    <row r="1999" spans="1:11" hidden="1" x14ac:dyDescent="0.2">
      <c r="A1999">
        <v>2231</v>
      </c>
      <c r="B1999">
        <v>1</v>
      </c>
      <c r="C1999">
        <v>2500</v>
      </c>
      <c r="D1999" s="17">
        <v>26.29744212962963</v>
      </c>
      <c r="E1999">
        <v>1113</v>
      </c>
      <c r="F1999" s="5">
        <v>27.226630727762803</v>
      </c>
      <c r="G1999" s="9">
        <v>5</v>
      </c>
      <c r="H1999">
        <v>3</v>
      </c>
      <c r="I1999" s="6">
        <v>1212.1296000000002</v>
      </c>
      <c r="J1999" t="s">
        <v>8313</v>
      </c>
      <c r="K1999" t="s">
        <v>8357</v>
      </c>
    </row>
    <row r="2000" spans="1:11" hidden="1" x14ac:dyDescent="0.2">
      <c r="A2000">
        <v>2232</v>
      </c>
      <c r="B2000">
        <v>1</v>
      </c>
      <c r="C2000">
        <v>5000</v>
      </c>
      <c r="D2000" s="17">
        <v>32.330925925925925</v>
      </c>
      <c r="E2000">
        <v>988</v>
      </c>
      <c r="F2000" s="5">
        <v>25.091093117408906</v>
      </c>
      <c r="G2000" s="9">
        <v>6</v>
      </c>
      <c r="H2000">
        <v>1</v>
      </c>
      <c r="I2000" s="6">
        <v>495.8</v>
      </c>
      <c r="J2000" t="s">
        <v>8313</v>
      </c>
      <c r="K2000" t="s">
        <v>8357</v>
      </c>
    </row>
    <row r="2001" spans="1:11" hidden="1" x14ac:dyDescent="0.2">
      <c r="A2001">
        <v>2233</v>
      </c>
      <c r="B2001">
        <v>1</v>
      </c>
      <c r="C2001">
        <v>2500</v>
      </c>
      <c r="D2001" s="17">
        <v>20.621076388888888</v>
      </c>
      <c r="E2001">
        <v>391</v>
      </c>
      <c r="F2001" s="5">
        <v>21.230179028132991</v>
      </c>
      <c r="G2001" s="9">
        <v>11</v>
      </c>
      <c r="H2001">
        <v>1</v>
      </c>
      <c r="I2001" s="6">
        <v>332.03999999999996</v>
      </c>
      <c r="J2001" t="s">
        <v>8313</v>
      </c>
      <c r="K2001" t="s">
        <v>8357</v>
      </c>
    </row>
    <row r="2002" spans="1:11" hidden="1" x14ac:dyDescent="0.2">
      <c r="A2002">
        <v>2234</v>
      </c>
      <c r="B2002">
        <v>1</v>
      </c>
      <c r="C2002">
        <v>100</v>
      </c>
      <c r="D2002" s="17">
        <v>30</v>
      </c>
      <c r="E2002">
        <v>28</v>
      </c>
      <c r="F2002" s="5">
        <v>41.607142857142854</v>
      </c>
      <c r="G2002" s="9">
        <v>12</v>
      </c>
      <c r="H2002">
        <v>2</v>
      </c>
      <c r="I2002" s="6">
        <v>1165</v>
      </c>
      <c r="J2002" t="s">
        <v>8313</v>
      </c>
      <c r="K2002" t="s">
        <v>8357</v>
      </c>
    </row>
    <row r="2003" spans="1:11" hidden="1" x14ac:dyDescent="0.2">
      <c r="A2003">
        <v>2235</v>
      </c>
      <c r="B2003">
        <v>1</v>
      </c>
      <c r="C2003">
        <v>13000</v>
      </c>
      <c r="D2003" s="17">
        <v>29.958333333333332</v>
      </c>
      <c r="E2003">
        <v>147</v>
      </c>
      <c r="F2003" s="5">
        <v>135.58503401360545</v>
      </c>
      <c r="G2003" s="9">
        <v>2</v>
      </c>
      <c r="H2003">
        <v>4</v>
      </c>
      <c r="I2003" s="6">
        <v>153.3153846153846</v>
      </c>
      <c r="J2003" t="s">
        <v>8313</v>
      </c>
      <c r="K2003" t="s">
        <v>8357</v>
      </c>
    </row>
    <row r="2004" spans="1:11" hidden="1" x14ac:dyDescent="0.2">
      <c r="A2004">
        <v>2236</v>
      </c>
      <c r="B2004">
        <v>1</v>
      </c>
      <c r="C2004">
        <v>2800</v>
      </c>
      <c r="D2004" s="17">
        <v>30</v>
      </c>
      <c r="E2004">
        <v>680</v>
      </c>
      <c r="F2004" s="5">
        <v>22.116176470588236</v>
      </c>
      <c r="G2004" s="9">
        <v>1</v>
      </c>
      <c r="H2004">
        <v>6</v>
      </c>
      <c r="I2004" s="6">
        <v>537.10714285714289</v>
      </c>
      <c r="J2004" t="s">
        <v>8313</v>
      </c>
      <c r="K2004" t="s">
        <v>8357</v>
      </c>
    </row>
    <row r="2005" spans="1:11" hidden="1" x14ac:dyDescent="0.2">
      <c r="A2005">
        <v>2237</v>
      </c>
      <c r="B2005">
        <v>1</v>
      </c>
      <c r="C2005">
        <v>18000</v>
      </c>
      <c r="D2005" s="17">
        <v>40.329363425925926</v>
      </c>
      <c r="E2005">
        <v>983</v>
      </c>
      <c r="F2005" s="5">
        <v>64.625635808748726</v>
      </c>
      <c r="G2005" s="9">
        <v>10</v>
      </c>
      <c r="H2005">
        <v>4</v>
      </c>
      <c r="I2005" s="6">
        <v>352.92777777777775</v>
      </c>
      <c r="J2005" t="s">
        <v>8313</v>
      </c>
      <c r="K2005" t="s">
        <v>8357</v>
      </c>
    </row>
    <row r="2006" spans="1:11" hidden="1" x14ac:dyDescent="0.2">
      <c r="A2006">
        <v>2238</v>
      </c>
      <c r="B2006">
        <v>1</v>
      </c>
      <c r="C2006">
        <v>4000</v>
      </c>
      <c r="D2006" s="17">
        <v>30</v>
      </c>
      <c r="E2006">
        <v>79</v>
      </c>
      <c r="F2006" s="5">
        <v>69.569620253164558</v>
      </c>
      <c r="G2006" s="9">
        <v>2</v>
      </c>
      <c r="H2006">
        <v>3</v>
      </c>
      <c r="I2006" s="6">
        <v>137.4</v>
      </c>
      <c r="J2006" t="s">
        <v>8313</v>
      </c>
      <c r="K2006" t="s">
        <v>8357</v>
      </c>
    </row>
    <row r="2007" spans="1:11" hidden="1" x14ac:dyDescent="0.2">
      <c r="A2007">
        <v>2239</v>
      </c>
      <c r="B2007">
        <v>1</v>
      </c>
      <c r="C2007">
        <v>25000</v>
      </c>
      <c r="D2007" s="17">
        <v>36.20956018518519</v>
      </c>
      <c r="E2007">
        <v>426</v>
      </c>
      <c r="F2007" s="5">
        <v>75.133028169014082</v>
      </c>
      <c r="G2007" s="9">
        <v>10</v>
      </c>
      <c r="H2007">
        <v>5</v>
      </c>
      <c r="I2007" s="6">
        <v>128.02668</v>
      </c>
      <c r="J2007" t="s">
        <v>8313</v>
      </c>
      <c r="K2007" t="s">
        <v>8357</v>
      </c>
    </row>
    <row r="2008" spans="1:11" hidden="1" x14ac:dyDescent="0.2">
      <c r="A2008">
        <v>2240</v>
      </c>
      <c r="B2008">
        <v>1</v>
      </c>
      <c r="C2008">
        <v>5000</v>
      </c>
      <c r="D2008" s="17">
        <v>30</v>
      </c>
      <c r="E2008">
        <v>96</v>
      </c>
      <c r="F2008" s="5">
        <v>140.97916666666666</v>
      </c>
      <c r="G2008" s="9">
        <v>3</v>
      </c>
      <c r="H2008">
        <v>3</v>
      </c>
      <c r="I2008" s="6">
        <v>270.68</v>
      </c>
      <c r="J2008" t="s">
        <v>8313</v>
      </c>
      <c r="K2008" t="s">
        <v>8357</v>
      </c>
    </row>
    <row r="2009" spans="1:11" hidden="1" x14ac:dyDescent="0.2">
      <c r="A2009">
        <v>2241</v>
      </c>
      <c r="B2009">
        <v>1</v>
      </c>
      <c r="C2009">
        <v>1000</v>
      </c>
      <c r="D2009" s="17">
        <v>30</v>
      </c>
      <c r="E2009">
        <v>163</v>
      </c>
      <c r="F2009" s="5">
        <v>49.472392638036808</v>
      </c>
      <c r="G2009" s="9">
        <v>1</v>
      </c>
      <c r="H2009">
        <v>2</v>
      </c>
      <c r="I2009" s="6">
        <v>806.4</v>
      </c>
      <c r="J2009" t="s">
        <v>8313</v>
      </c>
      <c r="K2009" t="s">
        <v>8357</v>
      </c>
    </row>
    <row r="2010" spans="1:11" hidden="1" x14ac:dyDescent="0.2">
      <c r="A2010">
        <v>2242</v>
      </c>
      <c r="B2010">
        <v>1</v>
      </c>
      <c r="C2010">
        <v>10000</v>
      </c>
      <c r="D2010" s="17">
        <v>35.550775462962967</v>
      </c>
      <c r="E2010">
        <v>2525</v>
      </c>
      <c r="F2010" s="5">
        <v>53.865251485148519</v>
      </c>
      <c r="G2010" s="9">
        <v>10</v>
      </c>
      <c r="H2010">
        <v>2</v>
      </c>
      <c r="I2010" s="6">
        <v>1360.0976000000001</v>
      </c>
      <c r="J2010" t="s">
        <v>8313</v>
      </c>
      <c r="K2010" t="s">
        <v>8357</v>
      </c>
    </row>
    <row r="2011" spans="1:11" hidden="1" x14ac:dyDescent="0.2">
      <c r="A2011">
        <v>2243</v>
      </c>
      <c r="B2011">
        <v>1</v>
      </c>
      <c r="C2011">
        <v>1</v>
      </c>
      <c r="D2011" s="17">
        <v>6.3739583333333334</v>
      </c>
      <c r="E2011">
        <v>2035</v>
      </c>
      <c r="F2011" s="5">
        <v>4.5712530712530715</v>
      </c>
      <c r="G2011" s="9">
        <v>3</v>
      </c>
      <c r="H2011">
        <v>1</v>
      </c>
      <c r="I2011" s="6">
        <v>930250</v>
      </c>
      <c r="J2011" t="s">
        <v>8313</v>
      </c>
      <c r="K2011" t="s">
        <v>8357</v>
      </c>
    </row>
    <row r="2012" spans="1:11" hidden="1" x14ac:dyDescent="0.2">
      <c r="A2012">
        <v>2244</v>
      </c>
      <c r="B2012">
        <v>1</v>
      </c>
      <c r="C2012">
        <v>5000</v>
      </c>
      <c r="D2012" s="17">
        <v>12.035347222222223</v>
      </c>
      <c r="E2012">
        <v>290</v>
      </c>
      <c r="F2012" s="5">
        <v>65.00344827586207</v>
      </c>
      <c r="G2012" s="9">
        <v>10</v>
      </c>
      <c r="H2012">
        <v>2</v>
      </c>
      <c r="I2012" s="6">
        <v>377.02</v>
      </c>
      <c r="J2012" t="s">
        <v>8313</v>
      </c>
      <c r="K2012" t="s">
        <v>8357</v>
      </c>
    </row>
    <row r="2013" spans="1:11" hidden="1" x14ac:dyDescent="0.2">
      <c r="A2013">
        <v>2245</v>
      </c>
      <c r="B2013">
        <v>1</v>
      </c>
      <c r="C2013">
        <v>4000</v>
      </c>
      <c r="D2013" s="17">
        <v>31.041469907407407</v>
      </c>
      <c r="E2013">
        <v>1980</v>
      </c>
      <c r="F2013" s="5">
        <v>53.475252525252522</v>
      </c>
      <c r="G2013" s="9">
        <v>1</v>
      </c>
      <c r="H2013">
        <v>2</v>
      </c>
      <c r="I2013" s="6">
        <v>2647.0250000000001</v>
      </c>
      <c r="J2013" t="s">
        <v>8313</v>
      </c>
      <c r="K2013" t="s">
        <v>8357</v>
      </c>
    </row>
    <row r="2014" spans="1:11" hidden="1" x14ac:dyDescent="0.2">
      <c r="A2014">
        <v>2246</v>
      </c>
      <c r="B2014">
        <v>1</v>
      </c>
      <c r="C2014">
        <v>2500</v>
      </c>
      <c r="D2014" s="17">
        <v>30</v>
      </c>
      <c r="E2014">
        <v>57</v>
      </c>
      <c r="F2014" s="5">
        <v>43.912280701754383</v>
      </c>
      <c r="G2014" s="9">
        <v>8</v>
      </c>
      <c r="H2014">
        <v>3</v>
      </c>
      <c r="I2014" s="6">
        <v>100.12</v>
      </c>
      <c r="J2014" t="s">
        <v>8313</v>
      </c>
      <c r="K2014" t="s">
        <v>8357</v>
      </c>
    </row>
    <row r="2015" spans="1:11" hidden="1" x14ac:dyDescent="0.2">
      <c r="A2015">
        <v>2247</v>
      </c>
      <c r="B2015">
        <v>1</v>
      </c>
      <c r="C2015">
        <v>18500</v>
      </c>
      <c r="D2015" s="17">
        <v>14</v>
      </c>
      <c r="E2015">
        <v>380</v>
      </c>
      <c r="F2015" s="5">
        <v>50.852631578947367</v>
      </c>
      <c r="G2015" s="9">
        <v>7</v>
      </c>
      <c r="H2015">
        <v>3</v>
      </c>
      <c r="I2015" s="6">
        <v>104.45405405405405</v>
      </c>
      <c r="J2015" t="s">
        <v>8313</v>
      </c>
      <c r="K2015" t="s">
        <v>8357</v>
      </c>
    </row>
    <row r="2016" spans="1:11" hidden="1" x14ac:dyDescent="0.2">
      <c r="A2016">
        <v>2248</v>
      </c>
      <c r="B2016">
        <v>1</v>
      </c>
      <c r="C2016">
        <v>7000</v>
      </c>
      <c r="D2016" s="17">
        <v>30</v>
      </c>
      <c r="E2016">
        <v>128</v>
      </c>
      <c r="F2016" s="5">
        <v>58.6328125</v>
      </c>
      <c r="G2016" s="9">
        <v>11</v>
      </c>
      <c r="H2016">
        <v>1</v>
      </c>
      <c r="I2016" s="6">
        <v>107.21428571428571</v>
      </c>
      <c r="J2016" t="s">
        <v>8313</v>
      </c>
      <c r="K2016" t="s">
        <v>8357</v>
      </c>
    </row>
    <row r="2017" spans="1:11" hidden="1" x14ac:dyDescent="0.2">
      <c r="A2017">
        <v>2249</v>
      </c>
      <c r="B2017">
        <v>1</v>
      </c>
      <c r="C2017">
        <v>3500</v>
      </c>
      <c r="D2017" s="17">
        <v>29.958333333333332</v>
      </c>
      <c r="E2017">
        <v>180</v>
      </c>
      <c r="F2017" s="5">
        <v>32.81666666666667</v>
      </c>
      <c r="G2017" s="9">
        <v>3</v>
      </c>
      <c r="H2017">
        <v>7</v>
      </c>
      <c r="I2017" s="6">
        <v>168.77142857142857</v>
      </c>
      <c r="J2017" t="s">
        <v>8313</v>
      </c>
      <c r="K2017" t="s">
        <v>8357</v>
      </c>
    </row>
    <row r="2018" spans="1:11" hidden="1" x14ac:dyDescent="0.2">
      <c r="A2018">
        <v>2250</v>
      </c>
      <c r="B2018">
        <v>1</v>
      </c>
      <c r="C2018">
        <v>25000</v>
      </c>
      <c r="D2018" s="17">
        <v>30.041666666666668</v>
      </c>
      <c r="E2018">
        <v>571</v>
      </c>
      <c r="F2018" s="5">
        <v>426.93169877408059</v>
      </c>
      <c r="G2018" s="9">
        <v>11</v>
      </c>
      <c r="H2018">
        <v>3</v>
      </c>
      <c r="I2018" s="6">
        <v>975.11200000000008</v>
      </c>
      <c r="J2018" t="s">
        <v>8313</v>
      </c>
      <c r="K2018" t="s">
        <v>8357</v>
      </c>
    </row>
    <row r="2019" spans="1:11" hidden="1" x14ac:dyDescent="0.2">
      <c r="A2019">
        <v>2251</v>
      </c>
      <c r="B2019">
        <v>1</v>
      </c>
      <c r="C2019">
        <v>8500</v>
      </c>
      <c r="D2019" s="17">
        <v>21</v>
      </c>
      <c r="E2019">
        <v>480</v>
      </c>
      <c r="F2019" s="5">
        <v>23.808729166666669</v>
      </c>
      <c r="G2019" s="9">
        <v>7</v>
      </c>
      <c r="H2019">
        <v>6</v>
      </c>
      <c r="I2019" s="6">
        <v>134.44929411764704</v>
      </c>
      <c r="J2019" t="s">
        <v>8313</v>
      </c>
      <c r="K2019" t="s">
        <v>8357</v>
      </c>
    </row>
    <row r="2020" spans="1:11" hidden="1" x14ac:dyDescent="0.2">
      <c r="A2020">
        <v>2252</v>
      </c>
      <c r="B2020">
        <v>1</v>
      </c>
      <c r="C2020">
        <v>9000</v>
      </c>
      <c r="D2020" s="17">
        <v>15</v>
      </c>
      <c r="E2020">
        <v>249</v>
      </c>
      <c r="F2020" s="5">
        <v>98.413654618473899</v>
      </c>
      <c r="G2020" s="9">
        <v>7</v>
      </c>
      <c r="H2020">
        <v>4</v>
      </c>
      <c r="I2020" s="6">
        <v>272.27777777777777</v>
      </c>
      <c r="J2020" t="s">
        <v>8313</v>
      </c>
      <c r="K2020" t="s">
        <v>8357</v>
      </c>
    </row>
    <row r="2021" spans="1:11" hidden="1" x14ac:dyDescent="0.2">
      <c r="A2021">
        <v>2253</v>
      </c>
      <c r="B2021">
        <v>1</v>
      </c>
      <c r="C2021">
        <v>8000</v>
      </c>
      <c r="D2021" s="17">
        <v>30.041666666666668</v>
      </c>
      <c r="E2021">
        <v>84</v>
      </c>
      <c r="F2021" s="5">
        <v>107.32142857142857</v>
      </c>
      <c r="G2021" s="9">
        <v>10</v>
      </c>
      <c r="H2021">
        <v>1</v>
      </c>
      <c r="I2021" s="6">
        <v>112.6875</v>
      </c>
      <c r="J2021" t="s">
        <v>8313</v>
      </c>
      <c r="K2021" t="s">
        <v>8357</v>
      </c>
    </row>
    <row r="2022" spans="1:11" hidden="1" x14ac:dyDescent="0.2">
      <c r="A2022">
        <v>2254</v>
      </c>
      <c r="B2022">
        <v>1</v>
      </c>
      <c r="C2022">
        <v>500</v>
      </c>
      <c r="D2022" s="17">
        <v>7</v>
      </c>
      <c r="E2022">
        <v>197</v>
      </c>
      <c r="F2022" s="5">
        <v>11.67005076142132</v>
      </c>
      <c r="G2022" s="9">
        <v>1</v>
      </c>
      <c r="H2022">
        <v>2</v>
      </c>
      <c r="I2022" s="6">
        <v>459.8</v>
      </c>
      <c r="J2022" t="s">
        <v>8313</v>
      </c>
      <c r="K2022" t="s">
        <v>8357</v>
      </c>
    </row>
    <row r="2023" spans="1:11" hidden="1" x14ac:dyDescent="0.2">
      <c r="A2023">
        <v>2255</v>
      </c>
      <c r="B2023">
        <v>1</v>
      </c>
      <c r="C2023">
        <v>3950</v>
      </c>
      <c r="D2023" s="17">
        <v>30</v>
      </c>
      <c r="E2023">
        <v>271</v>
      </c>
      <c r="F2023" s="5">
        <v>41.782287822878232</v>
      </c>
      <c r="G2023" s="9">
        <v>4</v>
      </c>
      <c r="H2023">
        <v>4</v>
      </c>
      <c r="I2023" s="6">
        <v>286.65822784810126</v>
      </c>
      <c r="J2023" t="s">
        <v>8313</v>
      </c>
      <c r="K2023" t="s">
        <v>8357</v>
      </c>
    </row>
    <row r="2024" spans="1:11" hidden="1" x14ac:dyDescent="0.2">
      <c r="A2024">
        <v>2256</v>
      </c>
      <c r="B2024">
        <v>1</v>
      </c>
      <c r="C2024">
        <v>480</v>
      </c>
      <c r="D2024" s="17">
        <v>14</v>
      </c>
      <c r="E2024">
        <v>50</v>
      </c>
      <c r="F2024" s="5">
        <v>21.38</v>
      </c>
      <c r="G2024" s="9">
        <v>11</v>
      </c>
      <c r="H2024">
        <v>2</v>
      </c>
      <c r="I2024" s="6">
        <v>222.70833333333334</v>
      </c>
      <c r="J2024" t="s">
        <v>8313</v>
      </c>
      <c r="K2024" t="s">
        <v>8357</v>
      </c>
    </row>
    <row r="2025" spans="1:11" hidden="1" x14ac:dyDescent="0.2">
      <c r="A2025">
        <v>2257</v>
      </c>
      <c r="B2025">
        <v>1</v>
      </c>
      <c r="C2025">
        <v>2500</v>
      </c>
      <c r="D2025" s="17">
        <v>35.021655092592589</v>
      </c>
      <c r="E2025">
        <v>169</v>
      </c>
      <c r="F2025" s="5">
        <v>94.103550295857985</v>
      </c>
      <c r="G2025" s="9">
        <v>5</v>
      </c>
      <c r="H2025">
        <v>7</v>
      </c>
      <c r="I2025" s="6">
        <v>636.14</v>
      </c>
      <c r="J2025" t="s">
        <v>8313</v>
      </c>
      <c r="K2025" t="s">
        <v>8357</v>
      </c>
    </row>
    <row r="2026" spans="1:11" hidden="1" x14ac:dyDescent="0.2">
      <c r="A2026">
        <v>2258</v>
      </c>
      <c r="B2026">
        <v>1</v>
      </c>
      <c r="C2026">
        <v>2200</v>
      </c>
      <c r="D2026" s="17">
        <v>30</v>
      </c>
      <c r="E2026">
        <v>205</v>
      </c>
      <c r="F2026" s="5">
        <v>15.721951219512196</v>
      </c>
      <c r="G2026" s="9">
        <v>5</v>
      </c>
      <c r="H2026">
        <v>2</v>
      </c>
      <c r="I2026" s="6">
        <v>146.5</v>
      </c>
      <c r="J2026" t="s">
        <v>8313</v>
      </c>
      <c r="K2026" t="s">
        <v>8357</v>
      </c>
    </row>
    <row r="2027" spans="1:11" hidden="1" x14ac:dyDescent="0.2">
      <c r="A2027">
        <v>2259</v>
      </c>
      <c r="B2027">
        <v>1</v>
      </c>
      <c r="C2027">
        <v>1000</v>
      </c>
      <c r="D2027" s="17">
        <v>10</v>
      </c>
      <c r="E2027">
        <v>206</v>
      </c>
      <c r="F2027" s="5">
        <v>90.635922330097088</v>
      </c>
      <c r="G2027" s="9">
        <v>11</v>
      </c>
      <c r="H2027">
        <v>1</v>
      </c>
      <c r="I2027" s="6">
        <v>1867.1</v>
      </c>
      <c r="J2027" t="s">
        <v>8313</v>
      </c>
      <c r="K2027" t="s">
        <v>8357</v>
      </c>
    </row>
    <row r="2028" spans="1:11" hidden="1" x14ac:dyDescent="0.2">
      <c r="A2028">
        <v>2260</v>
      </c>
      <c r="B2028">
        <v>1</v>
      </c>
      <c r="C2028">
        <v>2500</v>
      </c>
      <c r="D2028" s="17">
        <v>29.958333333333332</v>
      </c>
      <c r="E2028">
        <v>84</v>
      </c>
      <c r="F2028" s="5">
        <v>97.297619047619051</v>
      </c>
      <c r="G2028" s="9">
        <v>2</v>
      </c>
      <c r="H2028">
        <v>1</v>
      </c>
      <c r="I2028" s="6">
        <v>326.92</v>
      </c>
      <c r="J2028" t="s">
        <v>8313</v>
      </c>
      <c r="K2028" t="s">
        <v>8357</v>
      </c>
    </row>
    <row r="2029" spans="1:11" hidden="1" x14ac:dyDescent="0.2">
      <c r="A2029">
        <v>2261</v>
      </c>
      <c r="B2029">
        <v>1</v>
      </c>
      <c r="C2029">
        <v>1000</v>
      </c>
      <c r="D2029" s="17">
        <v>21</v>
      </c>
      <c r="E2029">
        <v>210</v>
      </c>
      <c r="F2029" s="5">
        <v>37.11904761904762</v>
      </c>
      <c r="G2029" s="9">
        <v>1</v>
      </c>
      <c r="H2029">
        <v>2</v>
      </c>
      <c r="I2029" s="6">
        <v>779.5</v>
      </c>
      <c r="J2029" t="s">
        <v>8313</v>
      </c>
      <c r="K2029" t="s">
        <v>8357</v>
      </c>
    </row>
    <row r="2030" spans="1:11" hidden="1" x14ac:dyDescent="0.2">
      <c r="A2030">
        <v>2262</v>
      </c>
      <c r="B2030">
        <v>1</v>
      </c>
      <c r="C2030">
        <v>3300</v>
      </c>
      <c r="D2030" s="17">
        <v>34.414837962962963</v>
      </c>
      <c r="E2030">
        <v>181</v>
      </c>
      <c r="F2030" s="5">
        <v>28.104972375690608</v>
      </c>
      <c r="G2030" s="9">
        <v>10</v>
      </c>
      <c r="H2030">
        <v>2</v>
      </c>
      <c r="I2030" s="6">
        <v>154.15151515151516</v>
      </c>
      <c r="J2030" t="s">
        <v>8313</v>
      </c>
      <c r="K2030" t="s">
        <v>8357</v>
      </c>
    </row>
    <row r="2031" spans="1:11" hidden="1" x14ac:dyDescent="0.2">
      <c r="A2031">
        <v>2263</v>
      </c>
      <c r="B2031">
        <v>1</v>
      </c>
      <c r="C2031">
        <v>7500</v>
      </c>
      <c r="D2031" s="17">
        <v>21</v>
      </c>
      <c r="E2031">
        <v>60</v>
      </c>
      <c r="F2031" s="5">
        <v>144.43333333333334</v>
      </c>
      <c r="G2031" s="9">
        <v>1</v>
      </c>
      <c r="H2031">
        <v>6</v>
      </c>
      <c r="I2031" s="6">
        <v>115.54666666666667</v>
      </c>
      <c r="J2031" t="s">
        <v>8313</v>
      </c>
      <c r="K2031" t="s">
        <v>8357</v>
      </c>
    </row>
    <row r="2032" spans="1:11" hidden="1" x14ac:dyDescent="0.2">
      <c r="A2032">
        <v>2264</v>
      </c>
      <c r="B2032">
        <v>1</v>
      </c>
      <c r="C2032">
        <v>6000</v>
      </c>
      <c r="D2032" s="17">
        <v>16.542662037037037</v>
      </c>
      <c r="E2032">
        <v>445</v>
      </c>
      <c r="F2032" s="5">
        <v>24.274157303370785</v>
      </c>
      <c r="G2032" s="9">
        <v>5</v>
      </c>
      <c r="H2032">
        <v>5</v>
      </c>
      <c r="I2032" s="6">
        <v>180.03333333333333</v>
      </c>
      <c r="J2032" t="s">
        <v>8313</v>
      </c>
      <c r="K2032" t="s">
        <v>8357</v>
      </c>
    </row>
    <row r="2033" spans="1:11" hidden="1" x14ac:dyDescent="0.2">
      <c r="A2033">
        <v>2265</v>
      </c>
      <c r="B2033">
        <v>1</v>
      </c>
      <c r="C2033">
        <v>200</v>
      </c>
      <c r="D2033" s="17">
        <v>7</v>
      </c>
      <c r="E2033">
        <v>17</v>
      </c>
      <c r="F2033" s="5">
        <v>35.117647058823529</v>
      </c>
      <c r="G2033" s="9">
        <v>11</v>
      </c>
      <c r="H2033">
        <v>2</v>
      </c>
      <c r="I2033" s="6">
        <v>298.5</v>
      </c>
      <c r="J2033" t="s">
        <v>8313</v>
      </c>
      <c r="K2033" t="s">
        <v>8357</v>
      </c>
    </row>
    <row r="2034" spans="1:11" hidden="1" x14ac:dyDescent="0.2">
      <c r="A2034">
        <v>2266</v>
      </c>
      <c r="B2034">
        <v>1</v>
      </c>
      <c r="C2034">
        <v>1500</v>
      </c>
      <c r="D2034" s="17">
        <v>17.208425925925926</v>
      </c>
      <c r="E2034">
        <v>194</v>
      </c>
      <c r="F2034" s="5">
        <v>24.762886597938145</v>
      </c>
      <c r="G2034" s="9">
        <v>4</v>
      </c>
      <c r="H2034">
        <v>6</v>
      </c>
      <c r="I2034" s="6">
        <v>320.26666666666665</v>
      </c>
      <c r="J2034" t="s">
        <v>8313</v>
      </c>
      <c r="K2034" t="s">
        <v>8357</v>
      </c>
    </row>
    <row r="2035" spans="1:11" hidden="1" x14ac:dyDescent="0.2">
      <c r="A2035">
        <v>2267</v>
      </c>
      <c r="B2035">
        <v>1</v>
      </c>
      <c r="C2035">
        <v>20000</v>
      </c>
      <c r="D2035" s="17">
        <v>25.211840277777782</v>
      </c>
      <c r="E2035">
        <v>404</v>
      </c>
      <c r="F2035" s="5">
        <v>188.37871287128712</v>
      </c>
      <c r="G2035" s="9">
        <v>11</v>
      </c>
      <c r="H2035">
        <v>2</v>
      </c>
      <c r="I2035" s="6">
        <v>380.52499999999998</v>
      </c>
      <c r="J2035" t="s">
        <v>8313</v>
      </c>
      <c r="K2035" t="s">
        <v>8357</v>
      </c>
    </row>
    <row r="2036" spans="1:11" hidden="1" x14ac:dyDescent="0.2">
      <c r="A2036">
        <v>2268</v>
      </c>
      <c r="B2036">
        <v>1</v>
      </c>
      <c r="C2036">
        <v>28000</v>
      </c>
      <c r="D2036" s="17">
        <v>30</v>
      </c>
      <c r="E2036">
        <v>194</v>
      </c>
      <c r="F2036" s="5">
        <v>148.08247422680412</v>
      </c>
      <c r="G2036" s="9">
        <v>2</v>
      </c>
      <c r="H2036">
        <v>4</v>
      </c>
      <c r="I2036" s="6">
        <v>102.60000000000001</v>
      </c>
      <c r="J2036" t="s">
        <v>8313</v>
      </c>
      <c r="K2036" t="s">
        <v>8357</v>
      </c>
    </row>
    <row r="2037" spans="1:11" hidden="1" x14ac:dyDescent="0.2">
      <c r="A2037">
        <v>2269</v>
      </c>
      <c r="B2037">
        <v>1</v>
      </c>
      <c r="C2037">
        <v>2500</v>
      </c>
      <c r="D2037" s="17">
        <v>24.503900462962964</v>
      </c>
      <c r="E2037">
        <v>902</v>
      </c>
      <c r="F2037" s="5">
        <v>49.934589800443462</v>
      </c>
      <c r="G2037" s="9">
        <v>2</v>
      </c>
      <c r="H2037">
        <v>5</v>
      </c>
      <c r="I2037" s="6">
        <v>1801.64</v>
      </c>
      <c r="J2037" t="s">
        <v>8313</v>
      </c>
      <c r="K2037" t="s">
        <v>8357</v>
      </c>
    </row>
    <row r="2038" spans="1:11" hidden="1" x14ac:dyDescent="0.2">
      <c r="A2038">
        <v>2270</v>
      </c>
      <c r="B2038">
        <v>1</v>
      </c>
      <c r="C2038">
        <v>25000</v>
      </c>
      <c r="D2038" s="17">
        <v>20.046608796296294</v>
      </c>
      <c r="E2038">
        <v>1670</v>
      </c>
      <c r="F2038" s="5">
        <v>107.82155688622754</v>
      </c>
      <c r="G2038" s="9">
        <v>12</v>
      </c>
      <c r="H2038">
        <v>3</v>
      </c>
      <c r="I2038" s="6">
        <v>720.24800000000005</v>
      </c>
      <c r="J2038" t="s">
        <v>8313</v>
      </c>
      <c r="K2038" t="s">
        <v>8357</v>
      </c>
    </row>
    <row r="2039" spans="1:11" hidden="1" x14ac:dyDescent="0.2">
      <c r="A2039">
        <v>2271</v>
      </c>
      <c r="B2039">
        <v>1</v>
      </c>
      <c r="C2039">
        <v>20000</v>
      </c>
      <c r="D2039" s="17">
        <v>30</v>
      </c>
      <c r="E2039">
        <v>1328</v>
      </c>
      <c r="F2039" s="5">
        <v>42.63403614457831</v>
      </c>
      <c r="G2039" s="9">
        <v>11</v>
      </c>
      <c r="H2039">
        <v>3</v>
      </c>
      <c r="I2039" s="6">
        <v>283.09000000000003</v>
      </c>
      <c r="J2039" t="s">
        <v>8313</v>
      </c>
      <c r="K2039" t="s">
        <v>8357</v>
      </c>
    </row>
    <row r="2040" spans="1:11" hidden="1" x14ac:dyDescent="0.2">
      <c r="A2040">
        <v>2272</v>
      </c>
      <c r="B2040">
        <v>1</v>
      </c>
      <c r="C2040">
        <v>1000</v>
      </c>
      <c r="D2040" s="17">
        <v>30</v>
      </c>
      <c r="E2040">
        <v>944</v>
      </c>
      <c r="F2040" s="5">
        <v>14.370762711864407</v>
      </c>
      <c r="G2040" s="9">
        <v>11</v>
      </c>
      <c r="H2040">
        <v>6</v>
      </c>
      <c r="I2040" s="6">
        <v>1356.6000000000001</v>
      </c>
      <c r="J2040" t="s">
        <v>8313</v>
      </c>
      <c r="K2040" t="s">
        <v>8357</v>
      </c>
    </row>
    <row r="2041" spans="1:11" hidden="1" x14ac:dyDescent="0.2">
      <c r="A2041">
        <v>2273</v>
      </c>
      <c r="B2041">
        <v>1</v>
      </c>
      <c r="C2041">
        <v>2500</v>
      </c>
      <c r="D2041" s="17">
        <v>24.958333333333332</v>
      </c>
      <c r="E2041">
        <v>147</v>
      </c>
      <c r="F2041" s="5">
        <v>37.476190476190474</v>
      </c>
      <c r="G2041" s="9">
        <v>2</v>
      </c>
      <c r="H2041">
        <v>3</v>
      </c>
      <c r="I2041" s="6">
        <v>220.35999999999999</v>
      </c>
      <c r="J2041" t="s">
        <v>8313</v>
      </c>
      <c r="K2041" t="s">
        <v>8357</v>
      </c>
    </row>
    <row r="2042" spans="1:11" hidden="1" x14ac:dyDescent="0.2">
      <c r="A2042">
        <v>2274</v>
      </c>
      <c r="B2042">
        <v>1</v>
      </c>
      <c r="C2042">
        <v>2500</v>
      </c>
      <c r="D2042" s="17">
        <v>30</v>
      </c>
      <c r="E2042">
        <v>99</v>
      </c>
      <c r="F2042" s="5">
        <v>30.202020202020201</v>
      </c>
      <c r="G2042" s="9">
        <v>1</v>
      </c>
      <c r="H2042">
        <v>5</v>
      </c>
      <c r="I2042" s="6">
        <v>119.6</v>
      </c>
      <c r="J2042" t="s">
        <v>8313</v>
      </c>
      <c r="K2042" t="s">
        <v>8357</v>
      </c>
    </row>
    <row r="2043" spans="1:11" hidden="1" x14ac:dyDescent="0.2">
      <c r="A2043">
        <v>2275</v>
      </c>
      <c r="B2043">
        <v>1</v>
      </c>
      <c r="C2043">
        <v>650</v>
      </c>
      <c r="D2043" s="17">
        <v>30</v>
      </c>
      <c r="E2043">
        <v>79</v>
      </c>
      <c r="F2043" s="5">
        <v>33.550632911392405</v>
      </c>
      <c r="G2043" s="9">
        <v>11</v>
      </c>
      <c r="H2043">
        <v>6</v>
      </c>
      <c r="I2043" s="6">
        <v>407.76923076923077</v>
      </c>
      <c r="J2043" t="s">
        <v>8313</v>
      </c>
      <c r="K2043" t="s">
        <v>8357</v>
      </c>
    </row>
    <row r="2044" spans="1:11" hidden="1" x14ac:dyDescent="0.2">
      <c r="A2044">
        <v>2276</v>
      </c>
      <c r="B2044">
        <v>1</v>
      </c>
      <c r="C2044">
        <v>4589</v>
      </c>
      <c r="D2044" s="17">
        <v>30</v>
      </c>
      <c r="E2044">
        <v>75</v>
      </c>
      <c r="F2044" s="5">
        <v>64.74666666666667</v>
      </c>
      <c r="G2044" s="9">
        <v>12</v>
      </c>
      <c r="H2044">
        <v>5</v>
      </c>
      <c r="I2044" s="6">
        <v>105.81826105905425</v>
      </c>
      <c r="J2044" t="s">
        <v>8313</v>
      </c>
      <c r="K2044" t="s">
        <v>8357</v>
      </c>
    </row>
    <row r="2045" spans="1:11" hidden="1" x14ac:dyDescent="0.2">
      <c r="A2045">
        <v>2277</v>
      </c>
      <c r="B2045">
        <v>1</v>
      </c>
      <c r="C2045">
        <v>8500</v>
      </c>
      <c r="D2045" s="17">
        <v>30</v>
      </c>
      <c r="E2045">
        <v>207</v>
      </c>
      <c r="F2045" s="5">
        <v>57.932367149758456</v>
      </c>
      <c r="G2045" s="9">
        <v>1</v>
      </c>
      <c r="H2045">
        <v>6</v>
      </c>
      <c r="I2045" s="6">
        <v>141.08235294117648</v>
      </c>
      <c r="J2045" t="s">
        <v>8313</v>
      </c>
      <c r="K2045" t="s">
        <v>8357</v>
      </c>
    </row>
    <row r="2046" spans="1:11" hidden="1" x14ac:dyDescent="0.2">
      <c r="A2046">
        <v>2278</v>
      </c>
      <c r="B2046">
        <v>1</v>
      </c>
      <c r="C2046">
        <v>2000</v>
      </c>
      <c r="D2046" s="17">
        <v>34.248530092592596</v>
      </c>
      <c r="E2046">
        <v>102</v>
      </c>
      <c r="F2046" s="5">
        <v>53.078431372549019</v>
      </c>
      <c r="G2046" s="9">
        <v>11</v>
      </c>
      <c r="H2046">
        <v>1</v>
      </c>
      <c r="I2046" s="6">
        <v>270.7</v>
      </c>
      <c r="J2046" t="s">
        <v>8313</v>
      </c>
      <c r="K2046" t="s">
        <v>8357</v>
      </c>
    </row>
    <row r="2047" spans="1:11" hidden="1" x14ac:dyDescent="0.2">
      <c r="A2047">
        <v>2279</v>
      </c>
      <c r="B2047">
        <v>1</v>
      </c>
      <c r="C2047">
        <v>1000</v>
      </c>
      <c r="D2047" s="17">
        <v>18.359965277777778</v>
      </c>
      <c r="E2047">
        <v>32</v>
      </c>
      <c r="F2047" s="5">
        <v>48.0625</v>
      </c>
      <c r="G2047" s="9">
        <v>1</v>
      </c>
      <c r="H2047">
        <v>5</v>
      </c>
      <c r="I2047" s="6">
        <v>153.80000000000001</v>
      </c>
      <c r="J2047" t="s">
        <v>8313</v>
      </c>
      <c r="K2047" t="s">
        <v>8357</v>
      </c>
    </row>
    <row r="2048" spans="1:11" hidden="1" x14ac:dyDescent="0.2">
      <c r="A2048">
        <v>2280</v>
      </c>
      <c r="B2048">
        <v>1</v>
      </c>
      <c r="C2048">
        <v>9800</v>
      </c>
      <c r="D2048" s="17">
        <v>30</v>
      </c>
      <c r="E2048">
        <v>480</v>
      </c>
      <c r="F2048" s="5">
        <v>82.396874999999994</v>
      </c>
      <c r="G2048" s="9">
        <v>8</v>
      </c>
      <c r="H2048">
        <v>2</v>
      </c>
      <c r="I2048" s="6">
        <v>403.57653061224488</v>
      </c>
      <c r="J2048" t="s">
        <v>8313</v>
      </c>
      <c r="K2048" t="s">
        <v>8357</v>
      </c>
    </row>
    <row r="2049" spans="1:11" x14ac:dyDescent="0.2">
      <c r="A2049">
        <v>2281</v>
      </c>
      <c r="B2049">
        <v>1</v>
      </c>
      <c r="C2049">
        <v>300</v>
      </c>
      <c r="D2049" s="17">
        <v>61.998877314814813</v>
      </c>
      <c r="E2049">
        <v>11</v>
      </c>
      <c r="F2049" s="5">
        <v>50.454545454545453</v>
      </c>
      <c r="G2049" s="9">
        <v>5</v>
      </c>
      <c r="H2049">
        <v>1</v>
      </c>
      <c r="I2049" s="6">
        <v>185</v>
      </c>
      <c r="J2049" t="s">
        <v>8315</v>
      </c>
      <c r="K2049" t="s">
        <v>8351</v>
      </c>
    </row>
    <row r="2050" spans="1:11" x14ac:dyDescent="0.2">
      <c r="A2050">
        <v>2282</v>
      </c>
      <c r="B2050">
        <v>1</v>
      </c>
      <c r="C2050">
        <v>750</v>
      </c>
      <c r="D2050" s="17">
        <v>60</v>
      </c>
      <c r="E2050">
        <v>12</v>
      </c>
      <c r="F2050" s="5">
        <v>115.83333333333333</v>
      </c>
      <c r="G2050" s="9">
        <v>11</v>
      </c>
      <c r="H2050">
        <v>6</v>
      </c>
      <c r="I2050" s="6">
        <v>185.33333333333331</v>
      </c>
      <c r="J2050" t="s">
        <v>8315</v>
      </c>
      <c r="K2050" t="s">
        <v>8351</v>
      </c>
    </row>
    <row r="2051" spans="1:11" x14ac:dyDescent="0.2">
      <c r="A2051">
        <v>2283</v>
      </c>
      <c r="B2051">
        <v>1</v>
      </c>
      <c r="C2051">
        <v>3000</v>
      </c>
      <c r="D2051" s="17">
        <v>59.958333333333336</v>
      </c>
      <c r="E2051">
        <v>48</v>
      </c>
      <c r="F2051" s="5">
        <v>63.03458333333333</v>
      </c>
      <c r="G2051" s="9">
        <v>3</v>
      </c>
      <c r="H2051">
        <v>5</v>
      </c>
      <c r="I2051" s="6">
        <v>100.85533333333332</v>
      </c>
      <c r="J2051" t="s">
        <v>8315</v>
      </c>
      <c r="K2051" t="s">
        <v>8351</v>
      </c>
    </row>
    <row r="2052" spans="1:11" x14ac:dyDescent="0.2">
      <c r="A2052">
        <v>2284</v>
      </c>
      <c r="B2052">
        <v>1</v>
      </c>
      <c r="C2052">
        <v>6000</v>
      </c>
      <c r="D2052" s="17">
        <v>28.369849537037041</v>
      </c>
      <c r="E2052">
        <v>59</v>
      </c>
      <c r="F2052" s="5">
        <v>108.02152542372882</v>
      </c>
      <c r="G2052" s="9">
        <v>2</v>
      </c>
      <c r="H2052">
        <v>5</v>
      </c>
      <c r="I2052" s="6">
        <v>106.22116666666668</v>
      </c>
      <c r="J2052" t="s">
        <v>8315</v>
      </c>
      <c r="K2052" t="s">
        <v>8351</v>
      </c>
    </row>
    <row r="2053" spans="1:11" x14ac:dyDescent="0.2">
      <c r="A2053">
        <v>2285</v>
      </c>
      <c r="B2053">
        <v>1</v>
      </c>
      <c r="C2053">
        <v>3000</v>
      </c>
      <c r="D2053" s="17">
        <v>30</v>
      </c>
      <c r="E2053">
        <v>79</v>
      </c>
      <c r="F2053" s="5">
        <v>46.088607594936711</v>
      </c>
      <c r="G2053" s="9">
        <v>5</v>
      </c>
      <c r="H2053">
        <v>2</v>
      </c>
      <c r="I2053" s="6">
        <v>121.36666666666667</v>
      </c>
      <c r="J2053" t="s">
        <v>8315</v>
      </c>
      <c r="K2053" t="s">
        <v>8351</v>
      </c>
    </row>
    <row r="2054" spans="1:11" x14ac:dyDescent="0.2">
      <c r="A2054">
        <v>2286</v>
      </c>
      <c r="B2054">
        <v>1</v>
      </c>
      <c r="C2054">
        <v>1500</v>
      </c>
      <c r="D2054" s="17">
        <v>28.202384259259262</v>
      </c>
      <c r="E2054">
        <v>14</v>
      </c>
      <c r="F2054" s="5">
        <v>107.21428571428571</v>
      </c>
      <c r="G2054" s="9">
        <v>8</v>
      </c>
      <c r="H2054">
        <v>4</v>
      </c>
      <c r="I2054" s="6">
        <v>100.06666666666666</v>
      </c>
      <c r="J2054" t="s">
        <v>8315</v>
      </c>
      <c r="K2054" t="s">
        <v>8351</v>
      </c>
    </row>
    <row r="2055" spans="1:11" x14ac:dyDescent="0.2">
      <c r="A2055">
        <v>2287</v>
      </c>
      <c r="B2055">
        <v>1</v>
      </c>
      <c r="C2055">
        <v>4500</v>
      </c>
      <c r="D2055" s="17">
        <v>21</v>
      </c>
      <c r="E2055">
        <v>106</v>
      </c>
      <c r="F2055" s="5">
        <v>50.9338679245283</v>
      </c>
      <c r="G2055" s="9">
        <v>6</v>
      </c>
      <c r="H2055">
        <v>1</v>
      </c>
      <c r="I2055" s="6">
        <v>119.97755555555555</v>
      </c>
      <c r="J2055" t="s">
        <v>8315</v>
      </c>
      <c r="K2055" t="s">
        <v>8351</v>
      </c>
    </row>
    <row r="2056" spans="1:11" x14ac:dyDescent="0.2">
      <c r="A2056">
        <v>2288</v>
      </c>
      <c r="B2056">
        <v>1</v>
      </c>
      <c r="C2056">
        <v>1000</v>
      </c>
      <c r="D2056" s="17">
        <v>18.922581018518517</v>
      </c>
      <c r="E2056">
        <v>25</v>
      </c>
      <c r="F2056" s="5">
        <v>40.04</v>
      </c>
      <c r="G2056" s="9">
        <v>6</v>
      </c>
      <c r="H2056">
        <v>4</v>
      </c>
      <c r="I2056" s="6">
        <v>100.1</v>
      </c>
      <c r="J2056" t="s">
        <v>8315</v>
      </c>
      <c r="K2056" t="s">
        <v>8351</v>
      </c>
    </row>
    <row r="2057" spans="1:11" x14ac:dyDescent="0.2">
      <c r="A2057">
        <v>2289</v>
      </c>
      <c r="B2057">
        <v>1</v>
      </c>
      <c r="C2057">
        <v>1500</v>
      </c>
      <c r="D2057" s="17">
        <v>42.97523148148148</v>
      </c>
      <c r="E2057">
        <v>25</v>
      </c>
      <c r="F2057" s="5">
        <v>64.44</v>
      </c>
      <c r="G2057" s="9">
        <v>10</v>
      </c>
      <c r="H2057">
        <v>4</v>
      </c>
      <c r="I2057" s="6">
        <v>107.4</v>
      </c>
      <c r="J2057" t="s">
        <v>8315</v>
      </c>
      <c r="K2057" t="s">
        <v>8351</v>
      </c>
    </row>
    <row r="2058" spans="1:11" x14ac:dyDescent="0.2">
      <c r="A2058">
        <v>2290</v>
      </c>
      <c r="B2058">
        <v>1</v>
      </c>
      <c r="C2058">
        <v>1500</v>
      </c>
      <c r="D2058" s="17">
        <v>78.454513888888883</v>
      </c>
      <c r="E2058">
        <v>29</v>
      </c>
      <c r="F2058" s="5">
        <v>53.827586206896555</v>
      </c>
      <c r="G2058" s="9">
        <v>9</v>
      </c>
      <c r="H2058">
        <v>7</v>
      </c>
      <c r="I2058" s="6">
        <v>104.06666666666666</v>
      </c>
      <c r="J2058" t="s">
        <v>8315</v>
      </c>
      <c r="K2058" t="s">
        <v>8351</v>
      </c>
    </row>
    <row r="2059" spans="1:11" x14ac:dyDescent="0.2">
      <c r="A2059">
        <v>2291</v>
      </c>
      <c r="B2059">
        <v>1</v>
      </c>
      <c r="C2059">
        <v>2500</v>
      </c>
      <c r="D2059" s="17">
        <v>34.189606481481484</v>
      </c>
      <c r="E2059">
        <v>43</v>
      </c>
      <c r="F2059" s="5">
        <v>100.46511627906976</v>
      </c>
      <c r="G2059" s="9">
        <v>3</v>
      </c>
      <c r="H2059">
        <v>1</v>
      </c>
      <c r="I2059" s="6">
        <v>172.8</v>
      </c>
      <c r="J2059" t="s">
        <v>8315</v>
      </c>
      <c r="K2059" t="s">
        <v>8351</v>
      </c>
    </row>
    <row r="2060" spans="1:11" x14ac:dyDescent="0.2">
      <c r="A2060">
        <v>2292</v>
      </c>
      <c r="B2060">
        <v>1</v>
      </c>
      <c r="C2060">
        <v>2000</v>
      </c>
      <c r="D2060" s="17">
        <v>30</v>
      </c>
      <c r="E2060">
        <v>46</v>
      </c>
      <c r="F2060" s="5">
        <v>46.630652173913049</v>
      </c>
      <c r="G2060" s="9">
        <v>3</v>
      </c>
      <c r="H2060">
        <v>1</v>
      </c>
      <c r="I2060" s="6">
        <v>107.2505</v>
      </c>
      <c r="J2060" t="s">
        <v>8315</v>
      </c>
      <c r="K2060" t="s">
        <v>8351</v>
      </c>
    </row>
    <row r="2061" spans="1:11" x14ac:dyDescent="0.2">
      <c r="A2061">
        <v>2293</v>
      </c>
      <c r="B2061">
        <v>1</v>
      </c>
      <c r="C2061">
        <v>850</v>
      </c>
      <c r="D2061" s="17">
        <v>25.457650462962963</v>
      </c>
      <c r="E2061">
        <v>27</v>
      </c>
      <c r="F2061" s="5">
        <v>34.074074074074076</v>
      </c>
      <c r="G2061" s="9">
        <v>8</v>
      </c>
      <c r="H2061">
        <v>4</v>
      </c>
      <c r="I2061" s="6">
        <v>108.23529411764706</v>
      </c>
      <c r="J2061" t="s">
        <v>8315</v>
      </c>
      <c r="K2061" t="s">
        <v>8351</v>
      </c>
    </row>
    <row r="2062" spans="1:11" x14ac:dyDescent="0.2">
      <c r="A2062">
        <v>2294</v>
      </c>
      <c r="B2062">
        <v>1</v>
      </c>
      <c r="C2062">
        <v>5000</v>
      </c>
      <c r="D2062" s="17">
        <v>30</v>
      </c>
      <c r="E2062">
        <v>112</v>
      </c>
      <c r="F2062" s="5">
        <v>65.214642857142863</v>
      </c>
      <c r="G2062" s="9">
        <v>12</v>
      </c>
      <c r="H2062">
        <v>5</v>
      </c>
      <c r="I2062" s="6">
        <v>146.08079999999998</v>
      </c>
      <c r="J2062" t="s">
        <v>8315</v>
      </c>
      <c r="K2062" t="s">
        <v>8351</v>
      </c>
    </row>
    <row r="2063" spans="1:11" x14ac:dyDescent="0.2">
      <c r="A2063">
        <v>2295</v>
      </c>
      <c r="B2063">
        <v>1</v>
      </c>
      <c r="C2063">
        <v>1200</v>
      </c>
      <c r="D2063" s="17">
        <v>30</v>
      </c>
      <c r="E2063">
        <v>34</v>
      </c>
      <c r="F2063" s="5">
        <v>44.205882352941174</v>
      </c>
      <c r="G2063" s="9">
        <v>12</v>
      </c>
      <c r="H2063">
        <v>4</v>
      </c>
      <c r="I2063" s="6">
        <v>125.25</v>
      </c>
      <c r="J2063" t="s">
        <v>8315</v>
      </c>
      <c r="K2063" t="s">
        <v>8351</v>
      </c>
    </row>
    <row r="2064" spans="1:11" x14ac:dyDescent="0.2">
      <c r="A2064">
        <v>2296</v>
      </c>
      <c r="B2064">
        <v>1</v>
      </c>
      <c r="C2064">
        <v>7000</v>
      </c>
      <c r="D2064" s="17">
        <v>35</v>
      </c>
      <c r="E2064">
        <v>145</v>
      </c>
      <c r="F2064" s="5">
        <v>71.965517241379317</v>
      </c>
      <c r="G2064" s="9">
        <v>1</v>
      </c>
      <c r="H2064">
        <v>4</v>
      </c>
      <c r="I2064" s="6">
        <v>149.07142857142856</v>
      </c>
      <c r="J2064" t="s">
        <v>8315</v>
      </c>
      <c r="K2064" t="s">
        <v>8351</v>
      </c>
    </row>
    <row r="2065" spans="1:11" x14ac:dyDescent="0.2">
      <c r="A2065">
        <v>2297</v>
      </c>
      <c r="B2065">
        <v>1</v>
      </c>
      <c r="C2065">
        <v>1000</v>
      </c>
      <c r="D2065" s="17">
        <v>34.123738425925929</v>
      </c>
      <c r="E2065">
        <v>19</v>
      </c>
      <c r="F2065" s="5">
        <v>52.94736842105263</v>
      </c>
      <c r="G2065" s="9">
        <v>2</v>
      </c>
      <c r="H2065">
        <v>3</v>
      </c>
      <c r="I2065" s="6">
        <v>100.6</v>
      </c>
      <c r="J2065" t="s">
        <v>8315</v>
      </c>
      <c r="K2065" t="s">
        <v>8351</v>
      </c>
    </row>
    <row r="2066" spans="1:11" x14ac:dyDescent="0.2">
      <c r="A2066">
        <v>2298</v>
      </c>
      <c r="B2066">
        <v>1</v>
      </c>
      <c r="C2066">
        <v>30000</v>
      </c>
      <c r="D2066" s="17">
        <v>29.958333333333332</v>
      </c>
      <c r="E2066">
        <v>288</v>
      </c>
      <c r="F2066" s="5">
        <v>109.45138888888889</v>
      </c>
      <c r="G2066" s="9">
        <v>2</v>
      </c>
      <c r="H2066">
        <v>1</v>
      </c>
      <c r="I2066" s="6">
        <v>105.07333333333332</v>
      </c>
      <c r="J2066" t="s">
        <v>8315</v>
      </c>
      <c r="K2066" t="s">
        <v>8351</v>
      </c>
    </row>
    <row r="2067" spans="1:11" x14ac:dyDescent="0.2">
      <c r="A2067">
        <v>2299</v>
      </c>
      <c r="B2067">
        <v>1</v>
      </c>
      <c r="C2067">
        <v>300</v>
      </c>
      <c r="D2067" s="17">
        <v>15</v>
      </c>
      <c r="E2067">
        <v>14</v>
      </c>
      <c r="F2067" s="5">
        <v>75.035714285714292</v>
      </c>
      <c r="G2067" s="9">
        <v>1</v>
      </c>
      <c r="H2067">
        <v>5</v>
      </c>
      <c r="I2067" s="6">
        <v>350.16666666666663</v>
      </c>
      <c r="J2067" t="s">
        <v>8315</v>
      </c>
      <c r="K2067" t="s">
        <v>8351</v>
      </c>
    </row>
    <row r="2068" spans="1:11" x14ac:dyDescent="0.2">
      <c r="A2068">
        <v>2300</v>
      </c>
      <c r="B2068">
        <v>1</v>
      </c>
      <c r="C2068">
        <v>800</v>
      </c>
      <c r="D2068" s="17">
        <v>14</v>
      </c>
      <c r="E2068">
        <v>7</v>
      </c>
      <c r="F2068" s="5">
        <v>115.71428571428571</v>
      </c>
      <c r="G2068" s="9">
        <v>6</v>
      </c>
      <c r="H2068">
        <v>4</v>
      </c>
      <c r="I2068" s="6">
        <v>101.25</v>
      </c>
      <c r="J2068" t="s">
        <v>8315</v>
      </c>
      <c r="K2068" t="s">
        <v>8351</v>
      </c>
    </row>
    <row r="2069" spans="1:11" x14ac:dyDescent="0.2">
      <c r="A2069">
        <v>2301</v>
      </c>
      <c r="B2069">
        <v>1</v>
      </c>
      <c r="C2069">
        <v>5000</v>
      </c>
      <c r="D2069" s="17">
        <v>30</v>
      </c>
      <c r="E2069">
        <v>211</v>
      </c>
      <c r="F2069" s="5">
        <v>31.659810426540286</v>
      </c>
      <c r="G2069" s="9">
        <v>5</v>
      </c>
      <c r="H2069">
        <v>2</v>
      </c>
      <c r="I2069" s="6">
        <v>133.6044</v>
      </c>
      <c r="J2069" t="s">
        <v>8315</v>
      </c>
      <c r="K2069" t="s">
        <v>8336</v>
      </c>
    </row>
    <row r="2070" spans="1:11" x14ac:dyDescent="0.2">
      <c r="A2070">
        <v>2302</v>
      </c>
      <c r="B2070">
        <v>1</v>
      </c>
      <c r="C2070">
        <v>2300</v>
      </c>
      <c r="D2070" s="17">
        <v>33.423217592592593</v>
      </c>
      <c r="E2070">
        <v>85</v>
      </c>
      <c r="F2070" s="5">
        <v>46.176470588235297</v>
      </c>
      <c r="G2070" s="9">
        <v>11</v>
      </c>
      <c r="H2070">
        <v>3</v>
      </c>
      <c r="I2070" s="6">
        <v>170.65217391304347</v>
      </c>
      <c r="J2070" t="s">
        <v>8315</v>
      </c>
      <c r="K2070" t="s">
        <v>8336</v>
      </c>
    </row>
    <row r="2071" spans="1:11" x14ac:dyDescent="0.2">
      <c r="A2071">
        <v>2303</v>
      </c>
      <c r="B2071">
        <v>1</v>
      </c>
      <c r="C2071">
        <v>6450</v>
      </c>
      <c r="D2071" s="17">
        <v>40.041666666666664</v>
      </c>
      <c r="E2071">
        <v>103</v>
      </c>
      <c r="F2071" s="5">
        <v>68.481650485436887</v>
      </c>
      <c r="G2071" s="9">
        <v>11</v>
      </c>
      <c r="H2071">
        <v>3</v>
      </c>
      <c r="I2071" s="6">
        <v>109.35829457364341</v>
      </c>
      <c r="J2071" t="s">
        <v>8315</v>
      </c>
      <c r="K2071" t="s">
        <v>8336</v>
      </c>
    </row>
    <row r="2072" spans="1:11" x14ac:dyDescent="0.2">
      <c r="A2072">
        <v>2304</v>
      </c>
      <c r="B2072">
        <v>1</v>
      </c>
      <c r="C2072">
        <v>6000</v>
      </c>
      <c r="D2072" s="17">
        <v>41.391770833333332</v>
      </c>
      <c r="E2072">
        <v>113</v>
      </c>
      <c r="F2072" s="5">
        <v>53.469203539823013</v>
      </c>
      <c r="G2072" s="9">
        <v>11</v>
      </c>
      <c r="H2072">
        <v>6</v>
      </c>
      <c r="I2072" s="6">
        <v>100.70033333333335</v>
      </c>
      <c r="J2072" t="s">
        <v>8315</v>
      </c>
      <c r="K2072" t="s">
        <v>8336</v>
      </c>
    </row>
    <row r="2073" spans="1:11" x14ac:dyDescent="0.2">
      <c r="A2073">
        <v>2305</v>
      </c>
      <c r="B2073">
        <v>1</v>
      </c>
      <c r="C2073">
        <v>18000</v>
      </c>
      <c r="D2073" s="17">
        <v>25.054722222222225</v>
      </c>
      <c r="E2073">
        <v>167</v>
      </c>
      <c r="F2073" s="5">
        <v>109.10778443113773</v>
      </c>
      <c r="G2073" s="9">
        <v>7</v>
      </c>
      <c r="H2073">
        <v>1</v>
      </c>
      <c r="I2073" s="6">
        <v>101.22777777777779</v>
      </c>
      <c r="J2073" t="s">
        <v>8315</v>
      </c>
      <c r="K2073" t="s">
        <v>8336</v>
      </c>
    </row>
    <row r="2074" spans="1:11" x14ac:dyDescent="0.2">
      <c r="A2074">
        <v>2306</v>
      </c>
      <c r="B2074">
        <v>1</v>
      </c>
      <c r="C2074">
        <v>3500</v>
      </c>
      <c r="D2074" s="17">
        <v>30</v>
      </c>
      <c r="E2074">
        <v>73</v>
      </c>
      <c r="F2074" s="5">
        <v>51.185616438356163</v>
      </c>
      <c r="G2074" s="9">
        <v>2</v>
      </c>
      <c r="H2074">
        <v>3</v>
      </c>
      <c r="I2074" s="6">
        <v>106.75857142857143</v>
      </c>
      <c r="J2074" t="s">
        <v>8315</v>
      </c>
      <c r="K2074" t="s">
        <v>8336</v>
      </c>
    </row>
    <row r="2075" spans="1:11" x14ac:dyDescent="0.2">
      <c r="A2075">
        <v>2307</v>
      </c>
      <c r="B2075">
        <v>1</v>
      </c>
      <c r="C2075">
        <v>1964.47</v>
      </c>
      <c r="D2075" s="17">
        <v>29.999942129629627</v>
      </c>
      <c r="E2075">
        <v>75</v>
      </c>
      <c r="F2075" s="5">
        <v>27.936800000000002</v>
      </c>
      <c r="G2075" s="9">
        <v>4</v>
      </c>
      <c r="H2075">
        <v>4</v>
      </c>
      <c r="I2075" s="6">
        <v>106.65777537961894</v>
      </c>
      <c r="J2075" t="s">
        <v>8315</v>
      </c>
      <c r="K2075" t="s">
        <v>8336</v>
      </c>
    </row>
    <row r="2076" spans="1:11" x14ac:dyDescent="0.2">
      <c r="A2076">
        <v>2308</v>
      </c>
      <c r="B2076">
        <v>1</v>
      </c>
      <c r="C2076">
        <v>50000</v>
      </c>
      <c r="D2076" s="17">
        <v>28.078749999999999</v>
      </c>
      <c r="E2076">
        <v>614</v>
      </c>
      <c r="F2076" s="5">
        <v>82.496921824104234</v>
      </c>
      <c r="G2076" s="9">
        <v>7</v>
      </c>
      <c r="H2076">
        <v>4</v>
      </c>
      <c r="I2076" s="6">
        <v>101.30622</v>
      </c>
      <c r="J2076" t="s">
        <v>8315</v>
      </c>
      <c r="K2076" t="s">
        <v>8336</v>
      </c>
    </row>
    <row r="2077" spans="1:11" x14ac:dyDescent="0.2">
      <c r="A2077">
        <v>2309</v>
      </c>
      <c r="B2077">
        <v>1</v>
      </c>
      <c r="C2077">
        <v>6000</v>
      </c>
      <c r="D2077" s="17">
        <v>35</v>
      </c>
      <c r="E2077">
        <v>107</v>
      </c>
      <c r="F2077" s="5">
        <v>59.817476635514019</v>
      </c>
      <c r="G2077" s="9">
        <v>2</v>
      </c>
      <c r="H2077">
        <v>6</v>
      </c>
      <c r="I2077" s="6">
        <v>106.67450000000001</v>
      </c>
      <c r="J2077" t="s">
        <v>8315</v>
      </c>
      <c r="K2077" t="s">
        <v>8336</v>
      </c>
    </row>
    <row r="2078" spans="1:11" x14ac:dyDescent="0.2">
      <c r="A2078">
        <v>2310</v>
      </c>
      <c r="B2078">
        <v>1</v>
      </c>
      <c r="C2078">
        <v>18500</v>
      </c>
      <c r="D2078" s="17">
        <v>29.958333333333332</v>
      </c>
      <c r="E2078">
        <v>1224</v>
      </c>
      <c r="F2078" s="5">
        <v>64.816470588235291</v>
      </c>
      <c r="G2078" s="9">
        <v>2</v>
      </c>
      <c r="H2078">
        <v>2</v>
      </c>
      <c r="I2078" s="6">
        <v>428.83978378378379</v>
      </c>
      <c r="J2078" t="s">
        <v>8315</v>
      </c>
      <c r="K2078" t="s">
        <v>8336</v>
      </c>
    </row>
    <row r="2079" spans="1:11" x14ac:dyDescent="0.2">
      <c r="A2079">
        <v>2311</v>
      </c>
      <c r="B2079">
        <v>1</v>
      </c>
      <c r="C2079">
        <v>9000</v>
      </c>
      <c r="D2079" s="17">
        <v>30</v>
      </c>
      <c r="E2079">
        <v>104</v>
      </c>
      <c r="F2079" s="5">
        <v>90.09615384615384</v>
      </c>
      <c r="G2079" s="9">
        <v>4</v>
      </c>
      <c r="H2079">
        <v>7</v>
      </c>
      <c r="I2079" s="6">
        <v>104.11111111111111</v>
      </c>
      <c r="J2079" t="s">
        <v>8315</v>
      </c>
      <c r="K2079" t="s">
        <v>8336</v>
      </c>
    </row>
    <row r="2080" spans="1:11" x14ac:dyDescent="0.2">
      <c r="A2080">
        <v>2312</v>
      </c>
      <c r="B2080">
        <v>1</v>
      </c>
      <c r="C2080">
        <v>3000</v>
      </c>
      <c r="D2080" s="17">
        <v>31.325486111111108</v>
      </c>
      <c r="E2080">
        <v>79</v>
      </c>
      <c r="F2080" s="5">
        <v>40.962025316455694</v>
      </c>
      <c r="G2080" s="9">
        <v>3</v>
      </c>
      <c r="H2080">
        <v>2</v>
      </c>
      <c r="I2080" s="6">
        <v>107.86666666666666</v>
      </c>
      <c r="J2080" t="s">
        <v>8315</v>
      </c>
      <c r="K2080" t="s">
        <v>8336</v>
      </c>
    </row>
    <row r="2081" spans="1:11" x14ac:dyDescent="0.2">
      <c r="A2081">
        <v>2313</v>
      </c>
      <c r="B2081">
        <v>1</v>
      </c>
      <c r="C2081">
        <v>5000</v>
      </c>
      <c r="D2081" s="17">
        <v>30</v>
      </c>
      <c r="E2081">
        <v>157</v>
      </c>
      <c r="F2081" s="5">
        <v>56.000127388535034</v>
      </c>
      <c r="G2081" s="9">
        <v>4</v>
      </c>
      <c r="H2081">
        <v>2</v>
      </c>
      <c r="I2081" s="6">
        <v>175.84040000000002</v>
      </c>
      <c r="J2081" t="s">
        <v>8315</v>
      </c>
      <c r="K2081" t="s">
        <v>8336</v>
      </c>
    </row>
    <row r="2082" spans="1:11" x14ac:dyDescent="0.2">
      <c r="A2082">
        <v>2314</v>
      </c>
      <c r="B2082">
        <v>1</v>
      </c>
      <c r="C2082">
        <v>1200</v>
      </c>
      <c r="D2082" s="17">
        <v>30</v>
      </c>
      <c r="E2082">
        <v>50</v>
      </c>
      <c r="F2082" s="5">
        <v>37.672800000000002</v>
      </c>
      <c r="G2082" s="9">
        <v>5</v>
      </c>
      <c r="H2082">
        <v>2</v>
      </c>
      <c r="I2082" s="6">
        <v>156.97</v>
      </c>
      <c r="J2082" t="s">
        <v>8315</v>
      </c>
      <c r="K2082" t="s">
        <v>8336</v>
      </c>
    </row>
    <row r="2083" spans="1:11" x14ac:dyDescent="0.2">
      <c r="A2083">
        <v>2315</v>
      </c>
      <c r="B2083">
        <v>1</v>
      </c>
      <c r="C2083">
        <v>2500</v>
      </c>
      <c r="D2083" s="17">
        <v>30</v>
      </c>
      <c r="E2083">
        <v>64</v>
      </c>
      <c r="F2083" s="5">
        <v>40.078125</v>
      </c>
      <c r="G2083" s="9">
        <v>4</v>
      </c>
      <c r="H2083">
        <v>4</v>
      </c>
      <c r="I2083" s="6">
        <v>102.60000000000001</v>
      </c>
      <c r="J2083" t="s">
        <v>8315</v>
      </c>
      <c r="K2083" t="s">
        <v>8336</v>
      </c>
    </row>
    <row r="2084" spans="1:11" x14ac:dyDescent="0.2">
      <c r="A2084">
        <v>2316</v>
      </c>
      <c r="B2084">
        <v>1</v>
      </c>
      <c r="C2084">
        <v>15000</v>
      </c>
      <c r="D2084" s="17">
        <v>77.041550925925918</v>
      </c>
      <c r="E2084">
        <v>200</v>
      </c>
      <c r="F2084" s="5">
        <v>78.031999999999996</v>
      </c>
      <c r="G2084" s="9">
        <v>9</v>
      </c>
      <c r="H2084">
        <v>3</v>
      </c>
      <c r="I2084" s="6">
        <v>104.04266666666666</v>
      </c>
      <c r="J2084" t="s">
        <v>8315</v>
      </c>
      <c r="K2084" t="s">
        <v>8336</v>
      </c>
    </row>
    <row r="2085" spans="1:11" x14ac:dyDescent="0.2">
      <c r="A2085">
        <v>2317</v>
      </c>
      <c r="B2085">
        <v>1</v>
      </c>
      <c r="C2085">
        <v>400</v>
      </c>
      <c r="D2085" s="17">
        <v>31.666099537037038</v>
      </c>
      <c r="E2085">
        <v>22</v>
      </c>
      <c r="F2085" s="5">
        <v>18.90909090909091</v>
      </c>
      <c r="G2085" s="9">
        <v>1</v>
      </c>
      <c r="H2085">
        <v>4</v>
      </c>
      <c r="I2085" s="6">
        <v>104</v>
      </c>
      <c r="J2085" t="s">
        <v>8315</v>
      </c>
      <c r="K2085" t="s">
        <v>8336</v>
      </c>
    </row>
    <row r="2086" spans="1:11" x14ac:dyDescent="0.2">
      <c r="A2086">
        <v>2318</v>
      </c>
      <c r="B2086">
        <v>1</v>
      </c>
      <c r="C2086">
        <v>5000</v>
      </c>
      <c r="D2086" s="17">
        <v>31.522291666666664</v>
      </c>
      <c r="E2086">
        <v>163</v>
      </c>
      <c r="F2086" s="5">
        <v>37.134969325153371</v>
      </c>
      <c r="G2086" s="9">
        <v>8</v>
      </c>
      <c r="H2086">
        <v>2</v>
      </c>
      <c r="I2086" s="6">
        <v>121.05999999999999</v>
      </c>
      <c r="J2086" t="s">
        <v>8315</v>
      </c>
      <c r="K2086" t="s">
        <v>8336</v>
      </c>
    </row>
    <row r="2087" spans="1:11" x14ac:dyDescent="0.2">
      <c r="A2087">
        <v>2319</v>
      </c>
      <c r="B2087">
        <v>1</v>
      </c>
      <c r="C2087">
        <v>3000</v>
      </c>
      <c r="D2087" s="17">
        <v>30</v>
      </c>
      <c r="E2087">
        <v>77</v>
      </c>
      <c r="F2087" s="5">
        <v>41.961038961038959</v>
      </c>
      <c r="G2087" s="9">
        <v>11</v>
      </c>
      <c r="H2087">
        <v>4</v>
      </c>
      <c r="I2087" s="6">
        <v>107.69999999999999</v>
      </c>
      <c r="J2087" t="s">
        <v>8315</v>
      </c>
      <c r="K2087" t="s">
        <v>8336</v>
      </c>
    </row>
    <row r="2088" spans="1:11" x14ac:dyDescent="0.2">
      <c r="A2088">
        <v>2320</v>
      </c>
      <c r="B2088">
        <v>1</v>
      </c>
      <c r="C2088">
        <v>5000</v>
      </c>
      <c r="D2088" s="17">
        <v>34.958333333333336</v>
      </c>
      <c r="E2088">
        <v>89</v>
      </c>
      <c r="F2088" s="5">
        <v>61.044943820224717</v>
      </c>
      <c r="G2088" s="9">
        <v>2</v>
      </c>
      <c r="H2088">
        <v>3</v>
      </c>
      <c r="I2088" s="6">
        <v>108.66</v>
      </c>
      <c r="J2088" t="s">
        <v>8315</v>
      </c>
      <c r="K2088" t="s">
        <v>8336</v>
      </c>
    </row>
    <row r="2089" spans="1:11" hidden="1" x14ac:dyDescent="0.2">
      <c r="A2089">
        <v>2327</v>
      </c>
      <c r="B2089">
        <v>1</v>
      </c>
      <c r="C2089">
        <v>35000</v>
      </c>
      <c r="D2089" s="17">
        <v>35</v>
      </c>
      <c r="E2089">
        <v>3355</v>
      </c>
      <c r="F2089" s="5">
        <v>54.883162444113267</v>
      </c>
      <c r="G2089" s="9">
        <v>7</v>
      </c>
      <c r="H2089">
        <v>2</v>
      </c>
      <c r="I2089" s="6">
        <v>526.09431428571429</v>
      </c>
      <c r="J2089" t="s">
        <v>8312</v>
      </c>
      <c r="K2089" t="s">
        <v>8354</v>
      </c>
    </row>
    <row r="2090" spans="1:11" hidden="1" x14ac:dyDescent="0.2">
      <c r="A2090">
        <v>2328</v>
      </c>
      <c r="B2090">
        <v>1</v>
      </c>
      <c r="C2090">
        <v>10000</v>
      </c>
      <c r="D2090" s="17">
        <v>30</v>
      </c>
      <c r="E2090">
        <v>537</v>
      </c>
      <c r="F2090" s="5">
        <v>47.383612662942269</v>
      </c>
      <c r="G2090" s="9">
        <v>5</v>
      </c>
      <c r="H2090">
        <v>5</v>
      </c>
      <c r="I2090" s="6">
        <v>254.45000000000002</v>
      </c>
      <c r="J2090" t="s">
        <v>8312</v>
      </c>
      <c r="K2090" t="s">
        <v>8354</v>
      </c>
    </row>
    <row r="2091" spans="1:11" hidden="1" x14ac:dyDescent="0.2">
      <c r="A2091">
        <v>2329</v>
      </c>
      <c r="B2091">
        <v>1</v>
      </c>
      <c r="C2091">
        <v>25000</v>
      </c>
      <c r="D2091" s="17">
        <v>30</v>
      </c>
      <c r="E2091">
        <v>125</v>
      </c>
      <c r="F2091" s="5">
        <v>211.84</v>
      </c>
      <c r="G2091" s="9">
        <v>6</v>
      </c>
      <c r="H2091">
        <v>2</v>
      </c>
      <c r="I2091" s="6">
        <v>105.91999999999999</v>
      </c>
      <c r="J2091" t="s">
        <v>8312</v>
      </c>
      <c r="K2091" t="s">
        <v>8354</v>
      </c>
    </row>
    <row r="2092" spans="1:11" hidden="1" x14ac:dyDescent="0.2">
      <c r="A2092">
        <v>2330</v>
      </c>
      <c r="B2092">
        <v>1</v>
      </c>
      <c r="C2092">
        <v>35000</v>
      </c>
      <c r="D2092" s="17">
        <v>30.100196759259259</v>
      </c>
      <c r="E2092">
        <v>163</v>
      </c>
      <c r="F2092" s="5">
        <v>219.92638036809817</v>
      </c>
      <c r="G2092" s="9">
        <v>11</v>
      </c>
      <c r="H2092">
        <v>2</v>
      </c>
      <c r="I2092" s="6">
        <v>102.42285714285715</v>
      </c>
      <c r="J2092" t="s">
        <v>8312</v>
      </c>
      <c r="K2092" t="s">
        <v>8354</v>
      </c>
    </row>
    <row r="2093" spans="1:11" hidden="1" x14ac:dyDescent="0.2">
      <c r="A2093">
        <v>2331</v>
      </c>
      <c r="B2093">
        <v>1</v>
      </c>
      <c r="C2093">
        <v>8000</v>
      </c>
      <c r="D2093" s="17">
        <v>30</v>
      </c>
      <c r="E2093">
        <v>283</v>
      </c>
      <c r="F2093" s="5">
        <v>40.795406360424032</v>
      </c>
      <c r="G2093" s="9">
        <v>7</v>
      </c>
      <c r="H2093">
        <v>5</v>
      </c>
      <c r="I2093" s="6">
        <v>144.31375</v>
      </c>
      <c r="J2093" t="s">
        <v>8312</v>
      </c>
      <c r="K2093" t="s">
        <v>8354</v>
      </c>
    </row>
    <row r="2094" spans="1:11" hidden="1" x14ac:dyDescent="0.2">
      <c r="A2094">
        <v>2332</v>
      </c>
      <c r="B2094">
        <v>1</v>
      </c>
      <c r="C2094">
        <v>25000</v>
      </c>
      <c r="D2094" s="17">
        <v>30</v>
      </c>
      <c r="E2094">
        <v>352</v>
      </c>
      <c r="F2094" s="5">
        <v>75.502840909090907</v>
      </c>
      <c r="G2094" s="9">
        <v>1</v>
      </c>
      <c r="H2094">
        <v>3</v>
      </c>
      <c r="I2094" s="6">
        <v>106.30800000000001</v>
      </c>
      <c r="J2094" t="s">
        <v>8312</v>
      </c>
      <c r="K2094" t="s">
        <v>8354</v>
      </c>
    </row>
    <row r="2095" spans="1:11" hidden="1" x14ac:dyDescent="0.2">
      <c r="A2095">
        <v>2333</v>
      </c>
      <c r="B2095">
        <v>1</v>
      </c>
      <c r="C2095">
        <v>600</v>
      </c>
      <c r="D2095" s="17">
        <v>21.092708333333334</v>
      </c>
      <c r="E2095">
        <v>94</v>
      </c>
      <c r="F2095" s="5">
        <v>13.542553191489361</v>
      </c>
      <c r="G2095" s="9">
        <v>5</v>
      </c>
      <c r="H2095">
        <v>4</v>
      </c>
      <c r="I2095" s="6">
        <v>212.16666666666666</v>
      </c>
      <c r="J2095" t="s">
        <v>8312</v>
      </c>
      <c r="K2095" t="s">
        <v>8354</v>
      </c>
    </row>
    <row r="2096" spans="1:11" hidden="1" x14ac:dyDescent="0.2">
      <c r="A2096">
        <v>2334</v>
      </c>
      <c r="B2096">
        <v>1</v>
      </c>
      <c r="C2096">
        <v>4000</v>
      </c>
      <c r="D2096" s="17">
        <v>30.0618287037037</v>
      </c>
      <c r="E2096">
        <v>67</v>
      </c>
      <c r="F2096" s="5">
        <v>60.865671641791046</v>
      </c>
      <c r="G2096" s="9">
        <v>10</v>
      </c>
      <c r="H2096">
        <v>1</v>
      </c>
      <c r="I2096" s="6">
        <v>101.95</v>
      </c>
      <c r="J2096" t="s">
        <v>8312</v>
      </c>
      <c r="K2096" t="s">
        <v>8354</v>
      </c>
    </row>
    <row r="2097" spans="1:11" hidden="1" x14ac:dyDescent="0.2">
      <c r="A2097">
        <v>2335</v>
      </c>
      <c r="B2097">
        <v>1</v>
      </c>
      <c r="C2097">
        <v>25000</v>
      </c>
      <c r="D2097" s="17">
        <v>30</v>
      </c>
      <c r="E2097">
        <v>221</v>
      </c>
      <c r="F2097" s="5">
        <v>115.69230769230769</v>
      </c>
      <c r="G2097" s="9">
        <v>5</v>
      </c>
      <c r="H2097">
        <v>1</v>
      </c>
      <c r="I2097" s="6">
        <v>102.27200000000001</v>
      </c>
      <c r="J2097" t="s">
        <v>8312</v>
      </c>
      <c r="K2097" t="s">
        <v>8354</v>
      </c>
    </row>
    <row r="2098" spans="1:11" hidden="1" x14ac:dyDescent="0.2">
      <c r="A2098">
        <v>2336</v>
      </c>
      <c r="B2098">
        <v>1</v>
      </c>
      <c r="C2098">
        <v>20000</v>
      </c>
      <c r="D2098" s="17">
        <v>40</v>
      </c>
      <c r="E2098">
        <v>2165</v>
      </c>
      <c r="F2098" s="5">
        <v>48.104623556581984</v>
      </c>
      <c r="G2098" s="9">
        <v>1</v>
      </c>
      <c r="H2098">
        <v>1</v>
      </c>
      <c r="I2098" s="6">
        <v>520.73254999999995</v>
      </c>
      <c r="J2098" t="s">
        <v>8312</v>
      </c>
      <c r="K2098" t="s">
        <v>8354</v>
      </c>
    </row>
    <row r="2099" spans="1:11" hidden="1" x14ac:dyDescent="0.2">
      <c r="A2099">
        <v>2337</v>
      </c>
      <c r="B2099">
        <v>1</v>
      </c>
      <c r="C2099">
        <v>12000</v>
      </c>
      <c r="D2099" s="17">
        <v>30</v>
      </c>
      <c r="E2099">
        <v>179</v>
      </c>
      <c r="F2099" s="5">
        <v>74.184357541899445</v>
      </c>
      <c r="G2099" s="9">
        <v>5</v>
      </c>
      <c r="H2099">
        <v>2</v>
      </c>
      <c r="I2099" s="6">
        <v>110.65833333333333</v>
      </c>
      <c r="J2099" t="s">
        <v>8312</v>
      </c>
      <c r="K2099" t="s">
        <v>8354</v>
      </c>
    </row>
    <row r="2100" spans="1:11" hidden="1" x14ac:dyDescent="0.2">
      <c r="A2100">
        <v>2338</v>
      </c>
      <c r="B2100">
        <v>1</v>
      </c>
      <c r="C2100">
        <v>15000</v>
      </c>
      <c r="D2100" s="17">
        <v>30</v>
      </c>
      <c r="E2100">
        <v>123</v>
      </c>
      <c r="F2100" s="5">
        <v>123.34552845528455</v>
      </c>
      <c r="G2100" s="9">
        <v>5</v>
      </c>
      <c r="H2100">
        <v>5</v>
      </c>
      <c r="I2100" s="6">
        <v>101.14333333333335</v>
      </c>
      <c r="J2100" t="s">
        <v>8312</v>
      </c>
      <c r="K2100" t="s">
        <v>8354</v>
      </c>
    </row>
    <row r="2101" spans="1:11" hidden="1" x14ac:dyDescent="0.2">
      <c r="A2101">
        <v>2339</v>
      </c>
      <c r="B2101">
        <v>1</v>
      </c>
      <c r="C2101">
        <v>25000</v>
      </c>
      <c r="D2101" s="17">
        <v>30.532766203703705</v>
      </c>
      <c r="E2101">
        <v>1104</v>
      </c>
      <c r="F2101" s="5">
        <v>66.623188405797094</v>
      </c>
      <c r="G2101" s="9">
        <v>11</v>
      </c>
      <c r="H2101">
        <v>5</v>
      </c>
      <c r="I2101" s="6">
        <v>294.20799999999997</v>
      </c>
      <c r="J2101" t="s">
        <v>8312</v>
      </c>
      <c r="K2101" t="s">
        <v>8354</v>
      </c>
    </row>
    <row r="2102" spans="1:11" hidden="1" x14ac:dyDescent="0.2">
      <c r="A2102">
        <v>2340</v>
      </c>
      <c r="B2102">
        <v>1</v>
      </c>
      <c r="C2102">
        <v>40000</v>
      </c>
      <c r="D2102" s="17">
        <v>30</v>
      </c>
      <c r="E2102">
        <v>403</v>
      </c>
      <c r="F2102" s="5">
        <v>104.99007444168734</v>
      </c>
      <c r="G2102" s="9">
        <v>9</v>
      </c>
      <c r="H2102">
        <v>5</v>
      </c>
      <c r="I2102" s="6">
        <v>105.77749999999999</v>
      </c>
      <c r="J2102" t="s">
        <v>8312</v>
      </c>
      <c r="K2102" t="s">
        <v>8354</v>
      </c>
    </row>
    <row r="2103" spans="1:11" hidden="1" x14ac:dyDescent="0.2">
      <c r="A2103">
        <v>2401</v>
      </c>
      <c r="B2103">
        <v>0</v>
      </c>
      <c r="C2103">
        <v>28000</v>
      </c>
      <c r="D2103" s="17">
        <v>60</v>
      </c>
      <c r="E2103">
        <v>9</v>
      </c>
      <c r="F2103" s="5">
        <v>22.333333333333332</v>
      </c>
      <c r="G2103" s="9">
        <v>1</v>
      </c>
      <c r="H2103">
        <v>2</v>
      </c>
      <c r="I2103" s="6">
        <v>0.71785714285714286</v>
      </c>
      <c r="J2103" t="s">
        <v>8312</v>
      </c>
      <c r="K2103" t="s">
        <v>8333</v>
      </c>
    </row>
    <row r="2104" spans="1:11" hidden="1" x14ac:dyDescent="0.2">
      <c r="A2104">
        <v>2402</v>
      </c>
      <c r="B2104">
        <v>0</v>
      </c>
      <c r="C2104">
        <v>12000</v>
      </c>
      <c r="D2104" s="17">
        <v>30</v>
      </c>
      <c r="E2104">
        <v>1</v>
      </c>
      <c r="F2104" s="5">
        <v>52</v>
      </c>
      <c r="G2104" s="9">
        <v>4</v>
      </c>
      <c r="H2104">
        <v>1</v>
      </c>
      <c r="I2104" s="6">
        <v>0.43333333333333329</v>
      </c>
      <c r="J2104" t="s">
        <v>8312</v>
      </c>
      <c r="K2104" t="s">
        <v>8333</v>
      </c>
    </row>
    <row r="2105" spans="1:11" hidden="1" x14ac:dyDescent="0.2">
      <c r="A2105">
        <v>2403</v>
      </c>
      <c r="B2105">
        <v>0</v>
      </c>
      <c r="C2105">
        <v>1200</v>
      </c>
      <c r="D2105" s="17">
        <v>59.958333333333336</v>
      </c>
      <c r="E2105">
        <v>12</v>
      </c>
      <c r="F2105" s="5">
        <v>16.833333333333332</v>
      </c>
      <c r="G2105" s="9">
        <v>1</v>
      </c>
      <c r="H2105">
        <v>6</v>
      </c>
      <c r="I2105" s="6">
        <v>16.833333333333332</v>
      </c>
      <c r="J2105" t="s">
        <v>8312</v>
      </c>
      <c r="K2105" t="s">
        <v>8333</v>
      </c>
    </row>
    <row r="2106" spans="1:11" hidden="1" x14ac:dyDescent="0.2">
      <c r="A2106">
        <v>2404</v>
      </c>
      <c r="B2106">
        <v>0</v>
      </c>
      <c r="C2106">
        <v>15000</v>
      </c>
      <c r="D2106" s="17">
        <v>30</v>
      </c>
      <c r="E2106">
        <v>0</v>
      </c>
      <c r="F2106" s="5">
        <v>0</v>
      </c>
      <c r="G2106" s="9">
        <v>12</v>
      </c>
      <c r="H2106">
        <v>4</v>
      </c>
      <c r="I2106" s="6">
        <v>0</v>
      </c>
      <c r="J2106" t="s">
        <v>8312</v>
      </c>
      <c r="K2106" t="s">
        <v>8333</v>
      </c>
    </row>
    <row r="2107" spans="1:11" hidden="1" x14ac:dyDescent="0.2">
      <c r="A2107">
        <v>2405</v>
      </c>
      <c r="B2107">
        <v>0</v>
      </c>
      <c r="C2107">
        <v>5000</v>
      </c>
      <c r="D2107" s="17">
        <v>21</v>
      </c>
      <c r="E2107">
        <v>20</v>
      </c>
      <c r="F2107" s="5">
        <v>56.3</v>
      </c>
      <c r="G2107" s="9">
        <v>8</v>
      </c>
      <c r="H2107">
        <v>6</v>
      </c>
      <c r="I2107" s="6">
        <v>22.52</v>
      </c>
      <c r="J2107" t="s">
        <v>8312</v>
      </c>
      <c r="K2107" t="s">
        <v>8333</v>
      </c>
    </row>
    <row r="2108" spans="1:11" hidden="1" x14ac:dyDescent="0.2">
      <c r="A2108">
        <v>2406</v>
      </c>
      <c r="B2108">
        <v>0</v>
      </c>
      <c r="C2108">
        <v>3250</v>
      </c>
      <c r="D2108" s="17">
        <v>40</v>
      </c>
      <c r="E2108">
        <v>16</v>
      </c>
      <c r="F2108" s="5">
        <v>84.0625</v>
      </c>
      <c r="G2108" s="9">
        <v>12</v>
      </c>
      <c r="H2108">
        <v>2</v>
      </c>
      <c r="I2108" s="6">
        <v>41.384615384615387</v>
      </c>
      <c r="J2108" t="s">
        <v>8312</v>
      </c>
      <c r="K2108" t="s">
        <v>8333</v>
      </c>
    </row>
    <row r="2109" spans="1:11" hidden="1" x14ac:dyDescent="0.2">
      <c r="A2109">
        <v>2407</v>
      </c>
      <c r="B2109">
        <v>0</v>
      </c>
      <c r="C2109">
        <v>22000</v>
      </c>
      <c r="D2109" s="17">
        <v>22.674444444444447</v>
      </c>
      <c r="E2109">
        <v>33</v>
      </c>
      <c r="F2109" s="5">
        <v>168.39393939393941</v>
      </c>
      <c r="G2109" s="9">
        <v>3</v>
      </c>
      <c r="H2109">
        <v>4</v>
      </c>
      <c r="I2109" s="6">
        <v>25.259090909090908</v>
      </c>
      <c r="J2109" t="s">
        <v>8312</v>
      </c>
      <c r="K2109" t="s">
        <v>8333</v>
      </c>
    </row>
    <row r="2110" spans="1:11" hidden="1" x14ac:dyDescent="0.2">
      <c r="A2110">
        <v>2408</v>
      </c>
      <c r="B2110">
        <v>0</v>
      </c>
      <c r="C2110">
        <v>15000</v>
      </c>
      <c r="D2110" s="17">
        <v>30.041666666666668</v>
      </c>
      <c r="E2110">
        <v>2</v>
      </c>
      <c r="F2110" s="5">
        <v>15</v>
      </c>
      <c r="G2110" s="9">
        <v>10</v>
      </c>
      <c r="H2110">
        <v>1</v>
      </c>
      <c r="I2110" s="6">
        <v>0.2</v>
      </c>
      <c r="J2110" t="s">
        <v>8312</v>
      </c>
      <c r="K2110" t="s">
        <v>8333</v>
      </c>
    </row>
    <row r="2111" spans="1:11" hidden="1" x14ac:dyDescent="0.2">
      <c r="A2111">
        <v>2409</v>
      </c>
      <c r="B2111">
        <v>0</v>
      </c>
      <c r="C2111">
        <v>25000</v>
      </c>
      <c r="D2111" s="17">
        <v>30</v>
      </c>
      <c r="E2111">
        <v>6</v>
      </c>
      <c r="F2111" s="5">
        <v>76.666666666666671</v>
      </c>
      <c r="G2111" s="9">
        <v>7</v>
      </c>
      <c r="H2111">
        <v>7</v>
      </c>
      <c r="I2111" s="6">
        <v>1.8399999999999999</v>
      </c>
      <c r="J2111" t="s">
        <v>8312</v>
      </c>
      <c r="K2111" t="s">
        <v>8333</v>
      </c>
    </row>
    <row r="2112" spans="1:11" hidden="1" x14ac:dyDescent="0.2">
      <c r="A2112">
        <v>2410</v>
      </c>
      <c r="B2112">
        <v>0</v>
      </c>
      <c r="C2112">
        <v>15000</v>
      </c>
      <c r="D2112" s="17">
        <v>30</v>
      </c>
      <c r="E2112">
        <v>0</v>
      </c>
      <c r="F2112" s="5">
        <v>0</v>
      </c>
      <c r="G2112" s="9">
        <v>8</v>
      </c>
      <c r="H2112">
        <v>6</v>
      </c>
      <c r="I2112" s="6">
        <v>0</v>
      </c>
      <c r="J2112" t="s">
        <v>8312</v>
      </c>
      <c r="K2112" t="s">
        <v>8333</v>
      </c>
    </row>
    <row r="2113" spans="1:11" hidden="1" x14ac:dyDescent="0.2">
      <c r="A2113">
        <v>2411</v>
      </c>
      <c r="B2113">
        <v>0</v>
      </c>
      <c r="C2113">
        <v>25000</v>
      </c>
      <c r="D2113" s="17">
        <v>30</v>
      </c>
      <c r="E2113">
        <v>3</v>
      </c>
      <c r="F2113" s="5">
        <v>50.333333333333336</v>
      </c>
      <c r="G2113" s="9">
        <v>7</v>
      </c>
      <c r="H2113">
        <v>7</v>
      </c>
      <c r="I2113" s="6">
        <v>0.60399999999999998</v>
      </c>
      <c r="J2113" t="s">
        <v>8312</v>
      </c>
      <c r="K2113" t="s">
        <v>8333</v>
      </c>
    </row>
    <row r="2114" spans="1:11" hidden="1" x14ac:dyDescent="0.2">
      <c r="A2114">
        <v>2412</v>
      </c>
      <c r="B2114">
        <v>0</v>
      </c>
      <c r="C2114">
        <v>8000</v>
      </c>
      <c r="D2114" s="17">
        <v>45.041666666666664</v>
      </c>
      <c r="E2114">
        <v>0</v>
      </c>
      <c r="F2114" s="5">
        <v>0</v>
      </c>
      <c r="G2114" s="9">
        <v>10</v>
      </c>
      <c r="H2114">
        <v>3</v>
      </c>
      <c r="I2114" s="6">
        <v>0</v>
      </c>
      <c r="J2114" t="s">
        <v>8312</v>
      </c>
      <c r="K2114" t="s">
        <v>8333</v>
      </c>
    </row>
    <row r="2115" spans="1:11" hidden="1" x14ac:dyDescent="0.2">
      <c r="A2115">
        <v>2413</v>
      </c>
      <c r="B2115">
        <v>0</v>
      </c>
      <c r="C2115">
        <v>3000</v>
      </c>
      <c r="D2115" s="17">
        <v>30.869421296296295</v>
      </c>
      <c r="E2115">
        <v>3</v>
      </c>
      <c r="F2115" s="5">
        <v>8.3333333333333339</v>
      </c>
      <c r="G2115" s="9">
        <v>4</v>
      </c>
      <c r="H2115">
        <v>3</v>
      </c>
      <c r="I2115" s="6">
        <v>0.83333333333333337</v>
      </c>
      <c r="J2115" t="s">
        <v>8312</v>
      </c>
      <c r="K2115" t="s">
        <v>8333</v>
      </c>
    </row>
    <row r="2116" spans="1:11" hidden="1" x14ac:dyDescent="0.2">
      <c r="A2116">
        <v>2414</v>
      </c>
      <c r="B2116">
        <v>0</v>
      </c>
      <c r="C2116">
        <v>15000</v>
      </c>
      <c r="D2116" s="17">
        <v>39.470833333333331</v>
      </c>
      <c r="E2116">
        <v>13</v>
      </c>
      <c r="F2116" s="5">
        <v>35.384615384615387</v>
      </c>
      <c r="G2116" s="9">
        <v>7</v>
      </c>
      <c r="H2116">
        <v>1</v>
      </c>
      <c r="I2116" s="6">
        <v>3.0666666666666664</v>
      </c>
      <c r="J2116" t="s">
        <v>8312</v>
      </c>
      <c r="K2116" t="s">
        <v>8333</v>
      </c>
    </row>
    <row r="2117" spans="1:11" hidden="1" x14ac:dyDescent="0.2">
      <c r="A2117">
        <v>2415</v>
      </c>
      <c r="B2117">
        <v>0</v>
      </c>
      <c r="C2117">
        <v>60000</v>
      </c>
      <c r="D2117" s="17">
        <v>30</v>
      </c>
      <c r="E2117">
        <v>6</v>
      </c>
      <c r="F2117" s="5">
        <v>55.833333333333336</v>
      </c>
      <c r="G2117" s="9">
        <v>6</v>
      </c>
      <c r="H2117">
        <v>3</v>
      </c>
      <c r="I2117" s="6">
        <v>0.55833333333333335</v>
      </c>
      <c r="J2117" t="s">
        <v>8312</v>
      </c>
      <c r="K2117" t="s">
        <v>8333</v>
      </c>
    </row>
    <row r="2118" spans="1:11" hidden="1" x14ac:dyDescent="0.2">
      <c r="A2118">
        <v>2416</v>
      </c>
      <c r="B2118">
        <v>0</v>
      </c>
      <c r="C2118">
        <v>20000</v>
      </c>
      <c r="D2118" s="17">
        <v>57.8872337962963</v>
      </c>
      <c r="E2118">
        <v>1</v>
      </c>
      <c r="F2118" s="5">
        <v>5</v>
      </c>
      <c r="G2118" s="9">
        <v>1</v>
      </c>
      <c r="H2118">
        <v>4</v>
      </c>
      <c r="I2118" s="6">
        <v>2.5000000000000001E-2</v>
      </c>
      <c r="J2118" t="s">
        <v>8312</v>
      </c>
      <c r="K2118" t="s">
        <v>8333</v>
      </c>
    </row>
    <row r="2119" spans="1:11" hidden="1" x14ac:dyDescent="0.2">
      <c r="A2119">
        <v>2417</v>
      </c>
      <c r="B2119">
        <v>0</v>
      </c>
      <c r="C2119">
        <v>1000</v>
      </c>
      <c r="D2119" s="17">
        <v>30</v>
      </c>
      <c r="E2119">
        <v>0</v>
      </c>
      <c r="F2119" s="5">
        <v>0</v>
      </c>
      <c r="G2119" s="9">
        <v>7</v>
      </c>
      <c r="H2119">
        <v>5</v>
      </c>
      <c r="I2119" s="6">
        <v>0</v>
      </c>
      <c r="J2119" t="s">
        <v>8312</v>
      </c>
      <c r="K2119" t="s">
        <v>8333</v>
      </c>
    </row>
    <row r="2120" spans="1:11" hidden="1" x14ac:dyDescent="0.2">
      <c r="A2120">
        <v>2418</v>
      </c>
      <c r="B2120">
        <v>0</v>
      </c>
      <c r="C2120">
        <v>25000</v>
      </c>
      <c r="D2120" s="17">
        <v>59.958333333333336</v>
      </c>
      <c r="E2120">
        <v>5</v>
      </c>
      <c r="F2120" s="5">
        <v>1</v>
      </c>
      <c r="G2120" s="9">
        <v>1</v>
      </c>
      <c r="H2120">
        <v>5</v>
      </c>
      <c r="I2120" s="6">
        <v>0.02</v>
      </c>
      <c r="J2120" t="s">
        <v>8312</v>
      </c>
      <c r="K2120" t="s">
        <v>8333</v>
      </c>
    </row>
    <row r="2121" spans="1:11" hidden="1" x14ac:dyDescent="0.2">
      <c r="A2121">
        <v>2419</v>
      </c>
      <c r="B2121">
        <v>0</v>
      </c>
      <c r="C2121">
        <v>3000</v>
      </c>
      <c r="D2121" s="17">
        <v>60</v>
      </c>
      <c r="E2121">
        <v>0</v>
      </c>
      <c r="F2121" s="5">
        <v>0</v>
      </c>
      <c r="G2121" s="9">
        <v>12</v>
      </c>
      <c r="H2121">
        <v>6</v>
      </c>
      <c r="I2121" s="6">
        <v>0</v>
      </c>
      <c r="J2121" t="s">
        <v>8312</v>
      </c>
      <c r="K2121" t="s">
        <v>8333</v>
      </c>
    </row>
    <row r="2122" spans="1:11" hidden="1" x14ac:dyDescent="0.2">
      <c r="A2122">
        <v>2420</v>
      </c>
      <c r="B2122">
        <v>0</v>
      </c>
      <c r="C2122">
        <v>16870</v>
      </c>
      <c r="D2122" s="17">
        <v>60.041666666666664</v>
      </c>
      <c r="E2122">
        <v>36</v>
      </c>
      <c r="F2122" s="5">
        <v>69.472222222222229</v>
      </c>
      <c r="G2122" s="9">
        <v>9</v>
      </c>
      <c r="H2122">
        <v>3</v>
      </c>
      <c r="I2122" s="6">
        <v>14.825133372851216</v>
      </c>
      <c r="J2122" t="s">
        <v>8312</v>
      </c>
      <c r="K2122" t="s">
        <v>8333</v>
      </c>
    </row>
    <row r="2123" spans="1:11" hidden="1" x14ac:dyDescent="0.2">
      <c r="A2123">
        <v>2421</v>
      </c>
      <c r="B2123">
        <v>0</v>
      </c>
      <c r="C2123">
        <v>6000</v>
      </c>
      <c r="D2123" s="17">
        <v>30</v>
      </c>
      <c r="E2123">
        <v>1</v>
      </c>
      <c r="F2123" s="5">
        <v>1</v>
      </c>
      <c r="G2123" s="9">
        <v>1</v>
      </c>
      <c r="H2123">
        <v>4</v>
      </c>
      <c r="I2123" s="6">
        <v>1.6666666666666666E-2</v>
      </c>
      <c r="J2123" t="s">
        <v>8312</v>
      </c>
      <c r="K2123" t="s">
        <v>8333</v>
      </c>
    </row>
    <row r="2124" spans="1:11" hidden="1" x14ac:dyDescent="0.2">
      <c r="A2124">
        <v>2422</v>
      </c>
      <c r="B2124">
        <v>0</v>
      </c>
      <c r="C2124">
        <v>500</v>
      </c>
      <c r="D2124" s="17">
        <v>29.958333333333332</v>
      </c>
      <c r="E2124">
        <v>1</v>
      </c>
      <c r="F2124" s="5">
        <v>1</v>
      </c>
      <c r="G2124" s="9">
        <v>2</v>
      </c>
      <c r="H2124">
        <v>1</v>
      </c>
      <c r="I2124" s="6">
        <v>0.2</v>
      </c>
      <c r="J2124" t="s">
        <v>8312</v>
      </c>
      <c r="K2124" t="s">
        <v>8333</v>
      </c>
    </row>
    <row r="2125" spans="1:11" hidden="1" x14ac:dyDescent="0.2">
      <c r="A2125">
        <v>2423</v>
      </c>
      <c r="B2125">
        <v>0</v>
      </c>
      <c r="C2125">
        <v>60000</v>
      </c>
      <c r="D2125" s="17">
        <v>30</v>
      </c>
      <c r="E2125">
        <v>1</v>
      </c>
      <c r="F2125" s="5">
        <v>8</v>
      </c>
      <c r="G2125" s="9">
        <v>12</v>
      </c>
      <c r="H2125">
        <v>1</v>
      </c>
      <c r="I2125" s="6">
        <v>1.3333333333333334E-2</v>
      </c>
      <c r="J2125" t="s">
        <v>8312</v>
      </c>
      <c r="K2125" t="s">
        <v>8333</v>
      </c>
    </row>
    <row r="2126" spans="1:11" hidden="1" x14ac:dyDescent="0.2">
      <c r="A2126">
        <v>2424</v>
      </c>
      <c r="B2126">
        <v>0</v>
      </c>
      <c r="C2126">
        <v>25000</v>
      </c>
      <c r="D2126" s="17">
        <v>30</v>
      </c>
      <c r="E2126">
        <v>9</v>
      </c>
      <c r="F2126" s="5">
        <v>34.444444444444443</v>
      </c>
      <c r="G2126" s="9">
        <v>9</v>
      </c>
      <c r="H2126">
        <v>6</v>
      </c>
      <c r="I2126" s="6">
        <v>1.24</v>
      </c>
      <c r="J2126" t="s">
        <v>8312</v>
      </c>
      <c r="K2126" t="s">
        <v>8333</v>
      </c>
    </row>
    <row r="2127" spans="1:11" hidden="1" x14ac:dyDescent="0.2">
      <c r="A2127">
        <v>2425</v>
      </c>
      <c r="B2127">
        <v>0</v>
      </c>
      <c r="C2127">
        <v>3500</v>
      </c>
      <c r="D2127" s="17">
        <v>15.005682870370372</v>
      </c>
      <c r="E2127">
        <v>1</v>
      </c>
      <c r="F2127" s="5">
        <v>1</v>
      </c>
      <c r="G2127" s="9">
        <v>5</v>
      </c>
      <c r="H2127">
        <v>4</v>
      </c>
      <c r="I2127" s="6">
        <v>2.8571428571428574E-2</v>
      </c>
      <c r="J2127" t="s">
        <v>8312</v>
      </c>
      <c r="K2127" t="s">
        <v>8333</v>
      </c>
    </row>
    <row r="2128" spans="1:11" hidden="1" x14ac:dyDescent="0.2">
      <c r="A2128">
        <v>2426</v>
      </c>
      <c r="B2128">
        <v>0</v>
      </c>
      <c r="C2128">
        <v>20000</v>
      </c>
      <c r="D2128" s="17">
        <v>60</v>
      </c>
      <c r="E2128">
        <v>0</v>
      </c>
      <c r="F2128" s="5">
        <v>0</v>
      </c>
      <c r="G2128" s="9">
        <v>6</v>
      </c>
      <c r="H2128">
        <v>1</v>
      </c>
      <c r="I2128" s="6">
        <v>0</v>
      </c>
      <c r="J2128" t="s">
        <v>8312</v>
      </c>
      <c r="K2128" t="s">
        <v>8333</v>
      </c>
    </row>
    <row r="2129" spans="1:11" hidden="1" x14ac:dyDescent="0.2">
      <c r="A2129">
        <v>2427</v>
      </c>
      <c r="B2129">
        <v>0</v>
      </c>
      <c r="C2129">
        <v>50000</v>
      </c>
      <c r="D2129" s="17">
        <v>39.958333333333336</v>
      </c>
      <c r="E2129">
        <v>1</v>
      </c>
      <c r="F2129" s="5">
        <v>1</v>
      </c>
      <c r="G2129" s="9">
        <v>2</v>
      </c>
      <c r="H2129">
        <v>4</v>
      </c>
      <c r="I2129" s="6">
        <v>2E-3</v>
      </c>
      <c r="J2129" t="s">
        <v>8312</v>
      </c>
      <c r="K2129" t="s">
        <v>8333</v>
      </c>
    </row>
    <row r="2130" spans="1:11" hidden="1" x14ac:dyDescent="0.2">
      <c r="A2130">
        <v>2428</v>
      </c>
      <c r="B2130">
        <v>0</v>
      </c>
      <c r="C2130">
        <v>35000</v>
      </c>
      <c r="D2130" s="17">
        <v>29.958333333333332</v>
      </c>
      <c r="E2130">
        <v>1</v>
      </c>
      <c r="F2130" s="5">
        <v>1</v>
      </c>
      <c r="G2130" s="9">
        <v>2</v>
      </c>
      <c r="H2130">
        <v>2</v>
      </c>
      <c r="I2130" s="6">
        <v>2.8571428571428571E-3</v>
      </c>
      <c r="J2130" t="s">
        <v>8312</v>
      </c>
      <c r="K2130" t="s">
        <v>8333</v>
      </c>
    </row>
    <row r="2131" spans="1:11" hidden="1" x14ac:dyDescent="0.2">
      <c r="A2131">
        <v>2429</v>
      </c>
      <c r="B2131">
        <v>0</v>
      </c>
      <c r="C2131">
        <v>140000</v>
      </c>
      <c r="D2131" s="17">
        <v>36.817986111111111</v>
      </c>
      <c r="E2131">
        <v>4</v>
      </c>
      <c r="F2131" s="5">
        <v>501.25</v>
      </c>
      <c r="G2131" s="9">
        <v>12</v>
      </c>
      <c r="H2131">
        <v>5</v>
      </c>
      <c r="I2131" s="6">
        <v>1.4321428571428572</v>
      </c>
      <c r="J2131" t="s">
        <v>8312</v>
      </c>
      <c r="K2131" t="s">
        <v>8333</v>
      </c>
    </row>
    <row r="2132" spans="1:11" hidden="1" x14ac:dyDescent="0.2">
      <c r="A2132">
        <v>2430</v>
      </c>
      <c r="B2132">
        <v>0</v>
      </c>
      <c r="C2132">
        <v>3000</v>
      </c>
      <c r="D2132" s="17">
        <v>30</v>
      </c>
      <c r="E2132">
        <v>2</v>
      </c>
      <c r="F2132" s="5">
        <v>10.5</v>
      </c>
      <c r="G2132" s="9">
        <v>1</v>
      </c>
      <c r="H2132">
        <v>2</v>
      </c>
      <c r="I2132" s="6">
        <v>0.70000000000000007</v>
      </c>
      <c r="J2132" t="s">
        <v>8312</v>
      </c>
      <c r="K2132" t="s">
        <v>8333</v>
      </c>
    </row>
    <row r="2133" spans="1:11" hidden="1" x14ac:dyDescent="0.2">
      <c r="A2133">
        <v>2431</v>
      </c>
      <c r="B2133">
        <v>0</v>
      </c>
      <c r="C2133">
        <v>100000</v>
      </c>
      <c r="D2133" s="17">
        <v>60</v>
      </c>
      <c r="E2133">
        <v>2</v>
      </c>
      <c r="F2133" s="5">
        <v>1</v>
      </c>
      <c r="G2133" s="9">
        <v>4</v>
      </c>
      <c r="H2133">
        <v>4</v>
      </c>
      <c r="I2133" s="6">
        <v>2E-3</v>
      </c>
      <c r="J2133" t="s">
        <v>8312</v>
      </c>
      <c r="K2133" t="s">
        <v>8333</v>
      </c>
    </row>
    <row r="2134" spans="1:11" hidden="1" x14ac:dyDescent="0.2">
      <c r="A2134">
        <v>2432</v>
      </c>
      <c r="B2134">
        <v>0</v>
      </c>
      <c r="C2134">
        <v>14000</v>
      </c>
      <c r="D2134" s="17">
        <v>30</v>
      </c>
      <c r="E2134">
        <v>2</v>
      </c>
      <c r="F2134" s="5">
        <v>1</v>
      </c>
      <c r="G2134" s="9">
        <v>2</v>
      </c>
      <c r="H2134">
        <v>4</v>
      </c>
      <c r="I2134" s="6">
        <v>1.4285714285714287E-2</v>
      </c>
      <c r="J2134" t="s">
        <v>8312</v>
      </c>
      <c r="K2134" t="s">
        <v>8333</v>
      </c>
    </row>
    <row r="2135" spans="1:11" hidden="1" x14ac:dyDescent="0.2">
      <c r="A2135">
        <v>2433</v>
      </c>
      <c r="B2135">
        <v>0</v>
      </c>
      <c r="C2135">
        <v>10000</v>
      </c>
      <c r="D2135" s="17">
        <v>30</v>
      </c>
      <c r="E2135">
        <v>0</v>
      </c>
      <c r="F2135" s="5">
        <v>0</v>
      </c>
      <c r="G2135" s="9">
        <v>1</v>
      </c>
      <c r="H2135">
        <v>4</v>
      </c>
      <c r="I2135" s="6">
        <v>0</v>
      </c>
      <c r="J2135" t="s">
        <v>8312</v>
      </c>
      <c r="K2135" t="s">
        <v>8333</v>
      </c>
    </row>
    <row r="2136" spans="1:11" hidden="1" x14ac:dyDescent="0.2">
      <c r="A2136">
        <v>2434</v>
      </c>
      <c r="B2136">
        <v>0</v>
      </c>
      <c r="C2136">
        <v>20000</v>
      </c>
      <c r="D2136" s="17">
        <v>40</v>
      </c>
      <c r="E2136">
        <v>2</v>
      </c>
      <c r="F2136" s="5">
        <v>13</v>
      </c>
      <c r="G2136" s="9">
        <v>6</v>
      </c>
      <c r="H2136">
        <v>3</v>
      </c>
      <c r="I2136" s="6">
        <v>0.13</v>
      </c>
      <c r="J2136" t="s">
        <v>8312</v>
      </c>
      <c r="K2136" t="s">
        <v>8333</v>
      </c>
    </row>
    <row r="2137" spans="1:11" hidden="1" x14ac:dyDescent="0.2">
      <c r="A2137">
        <v>2435</v>
      </c>
      <c r="B2137">
        <v>0</v>
      </c>
      <c r="C2137">
        <v>250000</v>
      </c>
      <c r="D2137" s="17">
        <v>30</v>
      </c>
      <c r="E2137">
        <v>4</v>
      </c>
      <c r="F2137" s="5">
        <v>306</v>
      </c>
      <c r="G2137" s="9">
        <v>9</v>
      </c>
      <c r="H2137">
        <v>5</v>
      </c>
      <c r="I2137" s="6">
        <v>0.48960000000000004</v>
      </c>
      <c r="J2137" t="s">
        <v>8312</v>
      </c>
      <c r="K2137" t="s">
        <v>8333</v>
      </c>
    </row>
    <row r="2138" spans="1:11" hidden="1" x14ac:dyDescent="0.2">
      <c r="A2138">
        <v>2436</v>
      </c>
      <c r="B2138">
        <v>0</v>
      </c>
      <c r="C2138">
        <v>117000</v>
      </c>
      <c r="D2138" s="17">
        <v>60</v>
      </c>
      <c r="E2138">
        <v>2</v>
      </c>
      <c r="F2138" s="5">
        <v>22.5</v>
      </c>
      <c r="G2138" s="9">
        <v>11</v>
      </c>
      <c r="H2138">
        <v>1</v>
      </c>
      <c r="I2138" s="6">
        <v>3.8461538461538464E-2</v>
      </c>
      <c r="J2138" t="s">
        <v>8312</v>
      </c>
      <c r="K2138" t="s">
        <v>8333</v>
      </c>
    </row>
    <row r="2139" spans="1:11" hidden="1" x14ac:dyDescent="0.2">
      <c r="A2139">
        <v>2437</v>
      </c>
      <c r="B2139">
        <v>0</v>
      </c>
      <c r="C2139">
        <v>8000</v>
      </c>
      <c r="D2139" s="17">
        <v>48.784861111111105</v>
      </c>
      <c r="E2139">
        <v>0</v>
      </c>
      <c r="F2139" s="5">
        <v>0</v>
      </c>
      <c r="G2139" s="9">
        <v>1</v>
      </c>
      <c r="H2139">
        <v>2</v>
      </c>
      <c r="I2139" s="6">
        <v>0</v>
      </c>
      <c r="J2139" t="s">
        <v>8312</v>
      </c>
      <c r="K2139" t="s">
        <v>8333</v>
      </c>
    </row>
    <row r="2140" spans="1:11" hidden="1" x14ac:dyDescent="0.2">
      <c r="A2140">
        <v>2438</v>
      </c>
      <c r="B2140">
        <v>0</v>
      </c>
      <c r="C2140">
        <v>15000</v>
      </c>
      <c r="D2140" s="17">
        <v>60.041666666666664</v>
      </c>
      <c r="E2140">
        <v>1</v>
      </c>
      <c r="F2140" s="5">
        <v>50</v>
      </c>
      <c r="G2140" s="9">
        <v>10</v>
      </c>
      <c r="H2140">
        <v>4</v>
      </c>
      <c r="I2140" s="6">
        <v>0.33333333333333337</v>
      </c>
      <c r="J2140" t="s">
        <v>8312</v>
      </c>
      <c r="K2140" t="s">
        <v>8333</v>
      </c>
    </row>
    <row r="2141" spans="1:11" hidden="1" x14ac:dyDescent="0.2">
      <c r="A2141">
        <v>2439</v>
      </c>
      <c r="B2141">
        <v>0</v>
      </c>
      <c r="C2141">
        <v>10000</v>
      </c>
      <c r="D2141" s="17">
        <v>30</v>
      </c>
      <c r="E2141">
        <v>0</v>
      </c>
      <c r="F2141" s="5">
        <v>0</v>
      </c>
      <c r="G2141" s="9">
        <v>9</v>
      </c>
      <c r="H2141">
        <v>5</v>
      </c>
      <c r="I2141" s="6">
        <v>0</v>
      </c>
      <c r="J2141" t="s">
        <v>8312</v>
      </c>
      <c r="K2141" t="s">
        <v>8333</v>
      </c>
    </row>
    <row r="2142" spans="1:11" hidden="1" x14ac:dyDescent="0.2">
      <c r="A2142">
        <v>2440</v>
      </c>
      <c r="B2142">
        <v>0</v>
      </c>
      <c r="C2142">
        <v>5000</v>
      </c>
      <c r="D2142" s="17">
        <v>30</v>
      </c>
      <c r="E2142">
        <v>2</v>
      </c>
      <c r="F2142" s="5">
        <v>5</v>
      </c>
      <c r="G2142" s="9">
        <v>1</v>
      </c>
      <c r="H2142">
        <v>4</v>
      </c>
      <c r="I2142" s="6">
        <v>0.2</v>
      </c>
      <c r="J2142" t="s">
        <v>8312</v>
      </c>
      <c r="K2142" t="s">
        <v>8333</v>
      </c>
    </row>
    <row r="2143" spans="1:11" hidden="1" x14ac:dyDescent="0.2">
      <c r="A2143">
        <v>2441</v>
      </c>
      <c r="B2143">
        <v>1</v>
      </c>
      <c r="C2143">
        <v>7500</v>
      </c>
      <c r="D2143" s="17">
        <v>21.082013888888888</v>
      </c>
      <c r="E2143">
        <v>109</v>
      </c>
      <c r="F2143" s="5">
        <v>74.22935779816514</v>
      </c>
      <c r="G2143" s="9">
        <v>7</v>
      </c>
      <c r="H2143">
        <v>3</v>
      </c>
      <c r="I2143" s="6">
        <v>107.88</v>
      </c>
      <c r="J2143" t="s">
        <v>8312</v>
      </c>
      <c r="K2143" t="s">
        <v>8354</v>
      </c>
    </row>
    <row r="2144" spans="1:11" hidden="1" x14ac:dyDescent="0.2">
      <c r="A2144">
        <v>2442</v>
      </c>
      <c r="B2144">
        <v>1</v>
      </c>
      <c r="C2144">
        <v>24000</v>
      </c>
      <c r="D2144" s="17">
        <v>29.958333333333332</v>
      </c>
      <c r="E2144">
        <v>372</v>
      </c>
      <c r="F2144" s="5">
        <v>81.252688172043008</v>
      </c>
      <c r="G2144" s="9">
        <v>2</v>
      </c>
      <c r="H2144">
        <v>2</v>
      </c>
      <c r="I2144" s="6">
        <v>125.94166666666666</v>
      </c>
      <c r="J2144" t="s">
        <v>8312</v>
      </c>
      <c r="K2144" t="s">
        <v>8354</v>
      </c>
    </row>
    <row r="2145" spans="1:11" hidden="1" x14ac:dyDescent="0.2">
      <c r="A2145">
        <v>2443</v>
      </c>
      <c r="B2145">
        <v>1</v>
      </c>
      <c r="C2145">
        <v>20000</v>
      </c>
      <c r="D2145" s="17">
        <v>30</v>
      </c>
      <c r="E2145">
        <v>311</v>
      </c>
      <c r="F2145" s="5">
        <v>130.23469453376205</v>
      </c>
      <c r="G2145" s="9">
        <v>7</v>
      </c>
      <c r="H2145">
        <v>3</v>
      </c>
      <c r="I2145" s="6">
        <v>202.51495</v>
      </c>
      <c r="J2145" t="s">
        <v>8312</v>
      </c>
      <c r="K2145" t="s">
        <v>8354</v>
      </c>
    </row>
    <row r="2146" spans="1:11" hidden="1" x14ac:dyDescent="0.2">
      <c r="A2146">
        <v>2444</v>
      </c>
      <c r="B2146">
        <v>1</v>
      </c>
      <c r="C2146">
        <v>3000</v>
      </c>
      <c r="D2146" s="17">
        <v>30</v>
      </c>
      <c r="E2146">
        <v>61</v>
      </c>
      <c r="F2146" s="5">
        <v>53.409836065573771</v>
      </c>
      <c r="G2146" s="9">
        <v>4</v>
      </c>
      <c r="H2146">
        <v>1</v>
      </c>
      <c r="I2146" s="6">
        <v>108.60000000000001</v>
      </c>
      <c r="J2146" t="s">
        <v>8312</v>
      </c>
      <c r="K2146" t="s">
        <v>8354</v>
      </c>
    </row>
    <row r="2147" spans="1:11" hidden="1" x14ac:dyDescent="0.2">
      <c r="A2147">
        <v>2445</v>
      </c>
      <c r="B2147">
        <v>1</v>
      </c>
      <c r="C2147">
        <v>5000</v>
      </c>
      <c r="D2147" s="17">
        <v>30</v>
      </c>
      <c r="E2147">
        <v>115</v>
      </c>
      <c r="F2147" s="5">
        <v>75.130434782608702</v>
      </c>
      <c r="G2147" s="9">
        <v>8</v>
      </c>
      <c r="H2147">
        <v>3</v>
      </c>
      <c r="I2147" s="6">
        <v>172.8</v>
      </c>
      <c r="J2147" t="s">
        <v>8312</v>
      </c>
      <c r="K2147" t="s">
        <v>8354</v>
      </c>
    </row>
    <row r="2148" spans="1:11" hidden="1" x14ac:dyDescent="0.2">
      <c r="A2148">
        <v>2446</v>
      </c>
      <c r="B2148">
        <v>1</v>
      </c>
      <c r="C2148">
        <v>5000</v>
      </c>
      <c r="D2148" s="17">
        <v>30.041666666666668</v>
      </c>
      <c r="E2148">
        <v>111</v>
      </c>
      <c r="F2148" s="5">
        <v>75.666666666666671</v>
      </c>
      <c r="G2148" s="9">
        <v>10</v>
      </c>
      <c r="H2148">
        <v>4</v>
      </c>
      <c r="I2148" s="6">
        <v>167.98</v>
      </c>
      <c r="J2148" t="s">
        <v>8312</v>
      </c>
      <c r="K2148" t="s">
        <v>8354</v>
      </c>
    </row>
    <row r="2149" spans="1:11" hidden="1" x14ac:dyDescent="0.2">
      <c r="A2149">
        <v>2447</v>
      </c>
      <c r="B2149">
        <v>1</v>
      </c>
      <c r="C2149">
        <v>2500</v>
      </c>
      <c r="D2149" s="17">
        <v>31.696840277777778</v>
      </c>
      <c r="E2149">
        <v>337</v>
      </c>
      <c r="F2149" s="5">
        <v>31.691394658753708</v>
      </c>
      <c r="G2149" s="9">
        <v>10</v>
      </c>
      <c r="H2149">
        <v>2</v>
      </c>
      <c r="I2149" s="6">
        <v>427.20000000000005</v>
      </c>
      <c r="J2149" t="s">
        <v>8312</v>
      </c>
      <c r="K2149" t="s">
        <v>8354</v>
      </c>
    </row>
    <row r="2150" spans="1:11" hidden="1" x14ac:dyDescent="0.2">
      <c r="A2150">
        <v>2448</v>
      </c>
      <c r="B2150">
        <v>1</v>
      </c>
      <c r="C2150">
        <v>400</v>
      </c>
      <c r="D2150" s="17">
        <v>5.9172106481481483</v>
      </c>
      <c r="E2150">
        <v>9</v>
      </c>
      <c r="F2150" s="5">
        <v>47.777777777777779</v>
      </c>
      <c r="G2150" s="9">
        <v>8</v>
      </c>
      <c r="H2150">
        <v>3</v>
      </c>
      <c r="I2150" s="6">
        <v>107.5</v>
      </c>
      <c r="J2150" t="s">
        <v>8312</v>
      </c>
      <c r="K2150" t="s">
        <v>8354</v>
      </c>
    </row>
    <row r="2151" spans="1:11" hidden="1" x14ac:dyDescent="0.2">
      <c r="A2151">
        <v>2449</v>
      </c>
      <c r="B2151">
        <v>1</v>
      </c>
      <c r="C2151">
        <v>10000</v>
      </c>
      <c r="D2151" s="17">
        <v>30.041666666666668</v>
      </c>
      <c r="E2151">
        <v>120</v>
      </c>
      <c r="F2151" s="5">
        <v>90</v>
      </c>
      <c r="G2151" s="9">
        <v>10</v>
      </c>
      <c r="H2151">
        <v>4</v>
      </c>
      <c r="I2151" s="6">
        <v>108</v>
      </c>
      <c r="J2151" t="s">
        <v>8312</v>
      </c>
      <c r="K2151" t="s">
        <v>8354</v>
      </c>
    </row>
    <row r="2152" spans="1:11" hidden="1" x14ac:dyDescent="0.2">
      <c r="A2152">
        <v>2450</v>
      </c>
      <c r="B2152">
        <v>1</v>
      </c>
      <c r="C2152">
        <v>15000</v>
      </c>
      <c r="D2152" s="17">
        <v>38.06023148148148</v>
      </c>
      <c r="E2152">
        <v>102</v>
      </c>
      <c r="F2152" s="5">
        <v>149.31401960784314</v>
      </c>
      <c r="G2152" s="9">
        <v>9</v>
      </c>
      <c r="H2152">
        <v>5</v>
      </c>
      <c r="I2152" s="6">
        <v>101.53353333333335</v>
      </c>
      <c r="J2152" t="s">
        <v>8312</v>
      </c>
      <c r="K2152" t="s">
        <v>8354</v>
      </c>
    </row>
    <row r="2153" spans="1:11" hidden="1" x14ac:dyDescent="0.2">
      <c r="A2153">
        <v>2451</v>
      </c>
      <c r="B2153">
        <v>1</v>
      </c>
      <c r="C2153">
        <v>10000</v>
      </c>
      <c r="D2153" s="17">
        <v>20</v>
      </c>
      <c r="E2153">
        <v>186</v>
      </c>
      <c r="F2153" s="5">
        <v>62.06989247311828</v>
      </c>
      <c r="G2153" s="9">
        <v>2</v>
      </c>
      <c r="H2153">
        <v>1</v>
      </c>
      <c r="I2153" s="6">
        <v>115.45</v>
      </c>
      <c r="J2153" t="s">
        <v>8312</v>
      </c>
      <c r="K2153" t="s">
        <v>8354</v>
      </c>
    </row>
    <row r="2154" spans="1:11" hidden="1" x14ac:dyDescent="0.2">
      <c r="A2154">
        <v>2452</v>
      </c>
      <c r="B2154">
        <v>1</v>
      </c>
      <c r="C2154">
        <v>600</v>
      </c>
      <c r="D2154" s="17">
        <v>29.114583333333332</v>
      </c>
      <c r="E2154">
        <v>15</v>
      </c>
      <c r="F2154" s="5">
        <v>53.4</v>
      </c>
      <c r="G2154" s="9">
        <v>11</v>
      </c>
      <c r="H2154">
        <v>1</v>
      </c>
      <c r="I2154" s="6">
        <v>133.5</v>
      </c>
      <c r="J2154" t="s">
        <v>8312</v>
      </c>
      <c r="K2154" t="s">
        <v>8354</v>
      </c>
    </row>
    <row r="2155" spans="1:11" hidden="1" x14ac:dyDescent="0.2">
      <c r="A2155">
        <v>2453</v>
      </c>
      <c r="B2155">
        <v>1</v>
      </c>
      <c r="C2155">
        <v>3000</v>
      </c>
      <c r="D2155" s="17">
        <v>30</v>
      </c>
      <c r="E2155">
        <v>67</v>
      </c>
      <c r="F2155" s="5">
        <v>69.268656716417908</v>
      </c>
      <c r="G2155" s="9">
        <v>1</v>
      </c>
      <c r="H2155">
        <v>2</v>
      </c>
      <c r="I2155" s="6">
        <v>154.69999999999999</v>
      </c>
      <c r="J2155" t="s">
        <v>8312</v>
      </c>
      <c r="K2155" t="s">
        <v>8354</v>
      </c>
    </row>
    <row r="2156" spans="1:11" hidden="1" x14ac:dyDescent="0.2">
      <c r="A2156">
        <v>2454</v>
      </c>
      <c r="B2156">
        <v>1</v>
      </c>
      <c r="C2156">
        <v>35000</v>
      </c>
      <c r="D2156" s="17">
        <v>35</v>
      </c>
      <c r="E2156">
        <v>130</v>
      </c>
      <c r="F2156" s="5">
        <v>271.50769230769231</v>
      </c>
      <c r="G2156" s="9">
        <v>2</v>
      </c>
      <c r="H2156">
        <v>5</v>
      </c>
      <c r="I2156" s="6">
        <v>100.84571428571429</v>
      </c>
      <c r="J2156" t="s">
        <v>8312</v>
      </c>
      <c r="K2156" t="s">
        <v>8354</v>
      </c>
    </row>
    <row r="2157" spans="1:11" hidden="1" x14ac:dyDescent="0.2">
      <c r="A2157">
        <v>2455</v>
      </c>
      <c r="B2157">
        <v>1</v>
      </c>
      <c r="C2157">
        <v>300</v>
      </c>
      <c r="D2157" s="17">
        <v>28</v>
      </c>
      <c r="E2157">
        <v>16</v>
      </c>
      <c r="F2157" s="5">
        <v>34.125</v>
      </c>
      <c r="G2157" s="9">
        <v>3</v>
      </c>
      <c r="H2157">
        <v>3</v>
      </c>
      <c r="I2157" s="6">
        <v>182</v>
      </c>
      <c r="J2157" t="s">
        <v>8312</v>
      </c>
      <c r="K2157" t="s">
        <v>8354</v>
      </c>
    </row>
    <row r="2158" spans="1:11" hidden="1" x14ac:dyDescent="0.2">
      <c r="A2158">
        <v>2456</v>
      </c>
      <c r="B2158">
        <v>1</v>
      </c>
      <c r="C2158">
        <v>1500</v>
      </c>
      <c r="D2158" s="17">
        <v>30</v>
      </c>
      <c r="E2158">
        <v>67</v>
      </c>
      <c r="F2158" s="5">
        <v>40.492537313432834</v>
      </c>
      <c r="G2158" s="9">
        <v>1</v>
      </c>
      <c r="H2158">
        <v>4</v>
      </c>
      <c r="I2158" s="6">
        <v>180.86666666666667</v>
      </c>
      <c r="J2158" t="s">
        <v>8312</v>
      </c>
      <c r="K2158" t="s">
        <v>8354</v>
      </c>
    </row>
    <row r="2159" spans="1:11" hidden="1" x14ac:dyDescent="0.2">
      <c r="A2159">
        <v>2457</v>
      </c>
      <c r="B2159">
        <v>1</v>
      </c>
      <c r="C2159">
        <v>23000</v>
      </c>
      <c r="D2159" s="17">
        <v>29.958333333333332</v>
      </c>
      <c r="E2159">
        <v>124</v>
      </c>
      <c r="F2159" s="5">
        <v>189.75806451612902</v>
      </c>
      <c r="G2159" s="9">
        <v>2</v>
      </c>
      <c r="H2159">
        <v>2</v>
      </c>
      <c r="I2159" s="6">
        <v>102.30434782608695</v>
      </c>
      <c r="J2159" t="s">
        <v>8312</v>
      </c>
      <c r="K2159" t="s">
        <v>8354</v>
      </c>
    </row>
    <row r="2160" spans="1:11" hidden="1" x14ac:dyDescent="0.2">
      <c r="A2160">
        <v>2458</v>
      </c>
      <c r="B2160">
        <v>1</v>
      </c>
      <c r="C2160">
        <v>5000</v>
      </c>
      <c r="D2160" s="17">
        <v>34.919930555555553</v>
      </c>
      <c r="E2160">
        <v>80</v>
      </c>
      <c r="F2160" s="5">
        <v>68.862499999999997</v>
      </c>
      <c r="G2160" s="9">
        <v>5</v>
      </c>
      <c r="H2160">
        <v>4</v>
      </c>
      <c r="I2160" s="6">
        <v>110.17999999999999</v>
      </c>
      <c r="J2160" t="s">
        <v>8312</v>
      </c>
      <c r="K2160" t="s">
        <v>8354</v>
      </c>
    </row>
    <row r="2161" spans="1:11" hidden="1" x14ac:dyDescent="0.2">
      <c r="A2161">
        <v>2459</v>
      </c>
      <c r="B2161">
        <v>1</v>
      </c>
      <c r="C2161">
        <v>30000</v>
      </c>
      <c r="D2161" s="17">
        <v>44.958333333333336</v>
      </c>
      <c r="E2161">
        <v>282</v>
      </c>
      <c r="F2161" s="5">
        <v>108.77659574468085</v>
      </c>
      <c r="G2161" s="9">
        <v>2</v>
      </c>
      <c r="H2161">
        <v>7</v>
      </c>
      <c r="I2161" s="6">
        <v>102.25</v>
      </c>
      <c r="J2161" t="s">
        <v>8312</v>
      </c>
      <c r="K2161" t="s">
        <v>8354</v>
      </c>
    </row>
    <row r="2162" spans="1:11" hidden="1" x14ac:dyDescent="0.2">
      <c r="A2162">
        <v>2460</v>
      </c>
      <c r="B2162">
        <v>1</v>
      </c>
      <c r="C2162">
        <v>8500</v>
      </c>
      <c r="D2162" s="17">
        <v>33.991354166666667</v>
      </c>
      <c r="E2162">
        <v>68</v>
      </c>
      <c r="F2162" s="5">
        <v>125.98529411764706</v>
      </c>
      <c r="G2162" s="9">
        <v>11</v>
      </c>
      <c r="H2162">
        <v>2</v>
      </c>
      <c r="I2162" s="6">
        <v>100.78823529411764</v>
      </c>
      <c r="J2162" t="s">
        <v>8312</v>
      </c>
      <c r="K2162" t="s">
        <v>8354</v>
      </c>
    </row>
    <row r="2163" spans="1:11" x14ac:dyDescent="0.2">
      <c r="A2163">
        <v>2461</v>
      </c>
      <c r="B2163">
        <v>1</v>
      </c>
      <c r="C2163">
        <v>7500</v>
      </c>
      <c r="D2163" s="17">
        <v>33.112303240740736</v>
      </c>
      <c r="E2163">
        <v>86</v>
      </c>
      <c r="F2163" s="5">
        <v>90.523255813953483</v>
      </c>
      <c r="G2163" s="9">
        <v>8</v>
      </c>
      <c r="H2163">
        <v>7</v>
      </c>
      <c r="I2163" s="6">
        <v>103.8</v>
      </c>
      <c r="J2163" t="s">
        <v>8315</v>
      </c>
      <c r="K2163" t="s">
        <v>8336</v>
      </c>
    </row>
    <row r="2164" spans="1:11" x14ac:dyDescent="0.2">
      <c r="A2164">
        <v>2462</v>
      </c>
      <c r="B2164">
        <v>1</v>
      </c>
      <c r="C2164">
        <v>3000</v>
      </c>
      <c r="D2164" s="17">
        <v>20</v>
      </c>
      <c r="E2164">
        <v>115</v>
      </c>
      <c r="F2164" s="5">
        <v>28.880434782608695</v>
      </c>
      <c r="G2164" s="9">
        <v>6</v>
      </c>
      <c r="H2164">
        <v>4</v>
      </c>
      <c r="I2164" s="6">
        <v>110.70833333333334</v>
      </c>
      <c r="J2164" t="s">
        <v>8315</v>
      </c>
      <c r="K2164" t="s">
        <v>8336</v>
      </c>
    </row>
    <row r="2165" spans="1:11" x14ac:dyDescent="0.2">
      <c r="A2165">
        <v>2463</v>
      </c>
      <c r="B2165">
        <v>1</v>
      </c>
      <c r="C2165">
        <v>2000</v>
      </c>
      <c r="D2165" s="17">
        <v>39.680266203703702</v>
      </c>
      <c r="E2165">
        <v>75</v>
      </c>
      <c r="F2165" s="5">
        <v>31</v>
      </c>
      <c r="G2165" s="9">
        <v>3</v>
      </c>
      <c r="H2165">
        <v>4</v>
      </c>
      <c r="I2165" s="6">
        <v>116.25000000000001</v>
      </c>
      <c r="J2165" t="s">
        <v>8315</v>
      </c>
      <c r="K2165" t="s">
        <v>8336</v>
      </c>
    </row>
    <row r="2166" spans="1:11" x14ac:dyDescent="0.2">
      <c r="A2166">
        <v>2464</v>
      </c>
      <c r="B2166">
        <v>1</v>
      </c>
      <c r="C2166">
        <v>2000</v>
      </c>
      <c r="D2166" s="17">
        <v>28.911377314814814</v>
      </c>
      <c r="E2166">
        <v>43</v>
      </c>
      <c r="F2166" s="5">
        <v>51.674418604651166</v>
      </c>
      <c r="G2166" s="9">
        <v>9</v>
      </c>
      <c r="H2166">
        <v>2</v>
      </c>
      <c r="I2166" s="6">
        <v>111.1</v>
      </c>
      <c r="J2166" t="s">
        <v>8315</v>
      </c>
      <c r="K2166" t="s">
        <v>8336</v>
      </c>
    </row>
    <row r="2167" spans="1:11" x14ac:dyDescent="0.2">
      <c r="A2167">
        <v>2465</v>
      </c>
      <c r="B2167">
        <v>1</v>
      </c>
      <c r="C2167">
        <v>700</v>
      </c>
      <c r="D2167" s="17">
        <v>30</v>
      </c>
      <c r="E2167">
        <v>48</v>
      </c>
      <c r="F2167" s="5">
        <v>26.270833333333332</v>
      </c>
      <c r="G2167" s="9">
        <v>8</v>
      </c>
      <c r="H2167">
        <v>5</v>
      </c>
      <c r="I2167" s="6">
        <v>180.14285714285714</v>
      </c>
      <c r="J2167" t="s">
        <v>8315</v>
      </c>
      <c r="K2167" t="s">
        <v>8336</v>
      </c>
    </row>
    <row r="2168" spans="1:11" x14ac:dyDescent="0.2">
      <c r="A2168">
        <v>2466</v>
      </c>
      <c r="B2168">
        <v>1</v>
      </c>
      <c r="C2168">
        <v>2500</v>
      </c>
      <c r="D2168" s="17">
        <v>30</v>
      </c>
      <c r="E2168">
        <v>52</v>
      </c>
      <c r="F2168" s="5">
        <v>48.07692307692308</v>
      </c>
      <c r="G2168" s="9">
        <v>4</v>
      </c>
      <c r="H2168">
        <v>1</v>
      </c>
      <c r="I2168" s="6">
        <v>100</v>
      </c>
      <c r="J2168" t="s">
        <v>8315</v>
      </c>
      <c r="K2168" t="s">
        <v>8336</v>
      </c>
    </row>
    <row r="2169" spans="1:11" x14ac:dyDescent="0.2">
      <c r="A2169">
        <v>2467</v>
      </c>
      <c r="B2169">
        <v>1</v>
      </c>
      <c r="C2169">
        <v>1000</v>
      </c>
      <c r="D2169" s="17">
        <v>13.834131944444445</v>
      </c>
      <c r="E2169">
        <v>43</v>
      </c>
      <c r="F2169" s="5">
        <v>27.558139534883722</v>
      </c>
      <c r="G2169" s="9">
        <v>4</v>
      </c>
      <c r="H2169">
        <v>4</v>
      </c>
      <c r="I2169" s="6">
        <v>118.5</v>
      </c>
      <c r="J2169" t="s">
        <v>8315</v>
      </c>
      <c r="K2169" t="s">
        <v>8336</v>
      </c>
    </row>
    <row r="2170" spans="1:11" x14ac:dyDescent="0.2">
      <c r="A2170">
        <v>2468</v>
      </c>
      <c r="B2170">
        <v>1</v>
      </c>
      <c r="C2170">
        <v>2000</v>
      </c>
      <c r="D2170" s="17">
        <v>36.054155092592588</v>
      </c>
      <c r="E2170">
        <v>58</v>
      </c>
      <c r="F2170" s="5">
        <v>36.97137931034483</v>
      </c>
      <c r="G2170" s="9">
        <v>9</v>
      </c>
      <c r="H2170">
        <v>5</v>
      </c>
      <c r="I2170" s="6">
        <v>107.21700000000001</v>
      </c>
      <c r="J2170" t="s">
        <v>8315</v>
      </c>
      <c r="K2170" t="s">
        <v>8336</v>
      </c>
    </row>
    <row r="2171" spans="1:11" x14ac:dyDescent="0.2">
      <c r="A2171">
        <v>2469</v>
      </c>
      <c r="B2171">
        <v>1</v>
      </c>
      <c r="C2171">
        <v>1200</v>
      </c>
      <c r="D2171" s="17">
        <v>25</v>
      </c>
      <c r="E2171">
        <v>47</v>
      </c>
      <c r="F2171" s="5">
        <v>29.021276595744681</v>
      </c>
      <c r="G2171" s="9">
        <v>1</v>
      </c>
      <c r="H2171">
        <v>5</v>
      </c>
      <c r="I2171" s="6">
        <v>113.66666666666667</v>
      </c>
      <c r="J2171" t="s">
        <v>8315</v>
      </c>
      <c r="K2171" t="s">
        <v>8336</v>
      </c>
    </row>
    <row r="2172" spans="1:11" x14ac:dyDescent="0.2">
      <c r="A2172">
        <v>2470</v>
      </c>
      <c r="B2172">
        <v>1</v>
      </c>
      <c r="C2172">
        <v>1000</v>
      </c>
      <c r="D2172" s="17">
        <v>30</v>
      </c>
      <c r="E2172">
        <v>36</v>
      </c>
      <c r="F2172" s="5">
        <v>28.65666666666667</v>
      </c>
      <c r="G2172" s="9">
        <v>4</v>
      </c>
      <c r="H2172">
        <v>1</v>
      </c>
      <c r="I2172" s="6">
        <v>103.16400000000002</v>
      </c>
      <c r="J2172" t="s">
        <v>8315</v>
      </c>
      <c r="K2172" t="s">
        <v>8336</v>
      </c>
    </row>
    <row r="2173" spans="1:11" x14ac:dyDescent="0.2">
      <c r="A2173">
        <v>2471</v>
      </c>
      <c r="B2173">
        <v>1</v>
      </c>
      <c r="C2173">
        <v>500</v>
      </c>
      <c r="D2173" s="17">
        <v>40</v>
      </c>
      <c r="E2173">
        <v>17</v>
      </c>
      <c r="F2173" s="5">
        <v>37.647058823529413</v>
      </c>
      <c r="G2173" s="9">
        <v>12</v>
      </c>
      <c r="H2173">
        <v>5</v>
      </c>
      <c r="I2173" s="6">
        <v>128</v>
      </c>
      <c r="J2173" t="s">
        <v>8315</v>
      </c>
      <c r="K2173" t="s">
        <v>8336</v>
      </c>
    </row>
    <row r="2174" spans="1:11" x14ac:dyDescent="0.2">
      <c r="A2174">
        <v>2472</v>
      </c>
      <c r="B2174">
        <v>1</v>
      </c>
      <c r="C2174">
        <v>7500</v>
      </c>
      <c r="D2174" s="17">
        <v>70.928240740740748</v>
      </c>
      <c r="E2174">
        <v>104</v>
      </c>
      <c r="F2174" s="5">
        <v>97.904038461538462</v>
      </c>
      <c r="G2174" s="9">
        <v>6</v>
      </c>
      <c r="H2174">
        <v>4</v>
      </c>
      <c r="I2174" s="6">
        <v>135.76026666666667</v>
      </c>
      <c r="J2174" t="s">
        <v>8315</v>
      </c>
      <c r="K2174" t="s">
        <v>8336</v>
      </c>
    </row>
    <row r="2175" spans="1:11" x14ac:dyDescent="0.2">
      <c r="A2175">
        <v>2473</v>
      </c>
      <c r="B2175">
        <v>1</v>
      </c>
      <c r="C2175">
        <v>2000</v>
      </c>
      <c r="D2175" s="17">
        <v>30.041666666666668</v>
      </c>
      <c r="E2175">
        <v>47</v>
      </c>
      <c r="F2175" s="5">
        <v>42.553191489361701</v>
      </c>
      <c r="G2175" s="9">
        <v>10</v>
      </c>
      <c r="H2175">
        <v>4</v>
      </c>
      <c r="I2175" s="6">
        <v>100</v>
      </c>
      <c r="J2175" t="s">
        <v>8315</v>
      </c>
      <c r="K2175" t="s">
        <v>8336</v>
      </c>
    </row>
    <row r="2176" spans="1:11" x14ac:dyDescent="0.2">
      <c r="A2176">
        <v>2474</v>
      </c>
      <c r="B2176">
        <v>1</v>
      </c>
      <c r="C2176">
        <v>5000</v>
      </c>
      <c r="D2176" s="17">
        <v>45</v>
      </c>
      <c r="E2176">
        <v>38</v>
      </c>
      <c r="F2176" s="5">
        <v>131.58368421052631</v>
      </c>
      <c r="G2176" s="9">
        <v>8</v>
      </c>
      <c r="H2176">
        <v>4</v>
      </c>
      <c r="I2176" s="6">
        <v>100.00360000000002</v>
      </c>
      <c r="J2176" t="s">
        <v>8315</v>
      </c>
      <c r="K2176" t="s">
        <v>8336</v>
      </c>
    </row>
    <row r="2177" spans="1:11" x14ac:dyDescent="0.2">
      <c r="A2177">
        <v>2475</v>
      </c>
      <c r="B2177">
        <v>1</v>
      </c>
      <c r="C2177">
        <v>2500</v>
      </c>
      <c r="D2177" s="17">
        <v>59.628993055555554</v>
      </c>
      <c r="E2177">
        <v>81</v>
      </c>
      <c r="F2177" s="5">
        <v>32.320987654320987</v>
      </c>
      <c r="G2177" s="9">
        <v>5</v>
      </c>
      <c r="H2177">
        <v>2</v>
      </c>
      <c r="I2177" s="6">
        <v>104.71999999999998</v>
      </c>
      <c r="J2177" t="s">
        <v>8315</v>
      </c>
      <c r="K2177" t="s">
        <v>8336</v>
      </c>
    </row>
    <row r="2178" spans="1:11" x14ac:dyDescent="0.2">
      <c r="A2178">
        <v>2476</v>
      </c>
      <c r="B2178">
        <v>1</v>
      </c>
      <c r="C2178">
        <v>3200</v>
      </c>
      <c r="D2178" s="17">
        <v>33.041666666666664</v>
      </c>
      <c r="E2178">
        <v>55</v>
      </c>
      <c r="F2178" s="5">
        <v>61.103999999999999</v>
      </c>
      <c r="G2178" s="9">
        <v>9</v>
      </c>
      <c r="H2178">
        <v>2</v>
      </c>
      <c r="I2178" s="6">
        <v>105.02249999999999</v>
      </c>
      <c r="J2178" t="s">
        <v>8315</v>
      </c>
      <c r="K2178" t="s">
        <v>8336</v>
      </c>
    </row>
    <row r="2179" spans="1:11" x14ac:dyDescent="0.2">
      <c r="A2179">
        <v>2477</v>
      </c>
      <c r="B2179">
        <v>1</v>
      </c>
      <c r="C2179">
        <v>750</v>
      </c>
      <c r="D2179" s="17">
        <v>45</v>
      </c>
      <c r="E2179">
        <v>41</v>
      </c>
      <c r="F2179" s="5">
        <v>31.341463414634145</v>
      </c>
      <c r="G2179" s="9">
        <v>6</v>
      </c>
      <c r="H2179">
        <v>4</v>
      </c>
      <c r="I2179" s="6">
        <v>171.33333333333334</v>
      </c>
      <c r="J2179" t="s">
        <v>8315</v>
      </c>
      <c r="K2179" t="s">
        <v>8336</v>
      </c>
    </row>
    <row r="2180" spans="1:11" x14ac:dyDescent="0.2">
      <c r="A2180">
        <v>2478</v>
      </c>
      <c r="B2180">
        <v>1</v>
      </c>
      <c r="C2180">
        <v>8000</v>
      </c>
      <c r="D2180" s="17">
        <v>30</v>
      </c>
      <c r="E2180">
        <v>79</v>
      </c>
      <c r="F2180" s="5">
        <v>129.1139240506329</v>
      </c>
      <c r="G2180" s="9">
        <v>12</v>
      </c>
      <c r="H2180">
        <v>5</v>
      </c>
      <c r="I2180" s="6">
        <v>127.49999999999999</v>
      </c>
      <c r="J2180" t="s">
        <v>8315</v>
      </c>
      <c r="K2180" t="s">
        <v>8336</v>
      </c>
    </row>
    <row r="2181" spans="1:11" x14ac:dyDescent="0.2">
      <c r="A2181">
        <v>2479</v>
      </c>
      <c r="B2181">
        <v>1</v>
      </c>
      <c r="C2181">
        <v>300</v>
      </c>
      <c r="D2181" s="17">
        <v>10.356550925925925</v>
      </c>
      <c r="E2181">
        <v>16</v>
      </c>
      <c r="F2181" s="5">
        <v>25.020624999999999</v>
      </c>
      <c r="G2181" s="9">
        <v>7</v>
      </c>
      <c r="H2181">
        <v>2</v>
      </c>
      <c r="I2181" s="6">
        <v>133.44333333333333</v>
      </c>
      <c r="J2181" t="s">
        <v>8315</v>
      </c>
      <c r="K2181" t="s">
        <v>8336</v>
      </c>
    </row>
    <row r="2182" spans="1:11" x14ac:dyDescent="0.2">
      <c r="A2182">
        <v>2480</v>
      </c>
      <c r="B2182">
        <v>1</v>
      </c>
      <c r="C2182">
        <v>2000</v>
      </c>
      <c r="D2182" s="17">
        <v>60</v>
      </c>
      <c r="E2182">
        <v>8</v>
      </c>
      <c r="F2182" s="5">
        <v>250</v>
      </c>
      <c r="G2182" s="9">
        <v>8</v>
      </c>
      <c r="H2182">
        <v>2</v>
      </c>
      <c r="I2182" s="6">
        <v>100</v>
      </c>
      <c r="J2182" t="s">
        <v>8315</v>
      </c>
      <c r="K2182" t="s">
        <v>8336</v>
      </c>
    </row>
    <row r="2183" spans="1:11" x14ac:dyDescent="0.2">
      <c r="A2183">
        <v>2481</v>
      </c>
      <c r="B2183">
        <v>1</v>
      </c>
      <c r="C2183">
        <v>4000</v>
      </c>
      <c r="D2183" s="17">
        <v>30</v>
      </c>
      <c r="E2183">
        <v>95</v>
      </c>
      <c r="F2183" s="5">
        <v>47.541473684210523</v>
      </c>
      <c r="G2183" s="9">
        <v>3</v>
      </c>
      <c r="H2183">
        <v>6</v>
      </c>
      <c r="I2183" s="6">
        <v>112.91099999999999</v>
      </c>
      <c r="J2183" t="s">
        <v>8315</v>
      </c>
      <c r="K2183" t="s">
        <v>8336</v>
      </c>
    </row>
    <row r="2184" spans="1:11" x14ac:dyDescent="0.2">
      <c r="A2184">
        <v>2482</v>
      </c>
      <c r="B2184">
        <v>1</v>
      </c>
      <c r="C2184">
        <v>1000</v>
      </c>
      <c r="D2184" s="17">
        <v>45</v>
      </c>
      <c r="E2184">
        <v>25</v>
      </c>
      <c r="F2184" s="5">
        <v>40.04</v>
      </c>
      <c r="G2184" s="9">
        <v>6</v>
      </c>
      <c r="H2184">
        <v>5</v>
      </c>
      <c r="I2184" s="6">
        <v>100.1</v>
      </c>
      <c r="J2184" t="s">
        <v>8315</v>
      </c>
      <c r="K2184" t="s">
        <v>8336</v>
      </c>
    </row>
    <row r="2185" spans="1:11" x14ac:dyDescent="0.2">
      <c r="A2185">
        <v>2483</v>
      </c>
      <c r="B2185">
        <v>1</v>
      </c>
      <c r="C2185">
        <v>1100</v>
      </c>
      <c r="D2185" s="17">
        <v>59.958333333333336</v>
      </c>
      <c r="E2185">
        <v>19</v>
      </c>
      <c r="F2185" s="5">
        <v>65.84210526315789</v>
      </c>
      <c r="G2185" s="9">
        <v>3</v>
      </c>
      <c r="H2185">
        <v>5</v>
      </c>
      <c r="I2185" s="6">
        <v>113.72727272727272</v>
      </c>
      <c r="J2185" t="s">
        <v>8315</v>
      </c>
      <c r="K2185" t="s">
        <v>8336</v>
      </c>
    </row>
    <row r="2186" spans="1:11" x14ac:dyDescent="0.2">
      <c r="A2186">
        <v>2484</v>
      </c>
      <c r="B2186">
        <v>1</v>
      </c>
      <c r="C2186">
        <v>3500</v>
      </c>
      <c r="D2186" s="17">
        <v>30</v>
      </c>
      <c r="E2186">
        <v>90</v>
      </c>
      <c r="F2186" s="5">
        <v>46.401222222222216</v>
      </c>
      <c r="G2186" s="9">
        <v>8</v>
      </c>
      <c r="H2186">
        <v>2</v>
      </c>
      <c r="I2186" s="6">
        <v>119.31742857142855</v>
      </c>
      <c r="J2186" t="s">
        <v>8315</v>
      </c>
      <c r="K2186" t="s">
        <v>8336</v>
      </c>
    </row>
    <row r="2187" spans="1:11" x14ac:dyDescent="0.2">
      <c r="A2187">
        <v>2485</v>
      </c>
      <c r="B2187">
        <v>1</v>
      </c>
      <c r="C2187">
        <v>2000</v>
      </c>
      <c r="D2187" s="17">
        <v>35</v>
      </c>
      <c r="E2187">
        <v>41</v>
      </c>
      <c r="F2187" s="5">
        <v>50.365853658536587</v>
      </c>
      <c r="G2187" s="9">
        <v>9</v>
      </c>
      <c r="H2187">
        <v>3</v>
      </c>
      <c r="I2187" s="6">
        <v>103.25</v>
      </c>
      <c r="J2187" t="s">
        <v>8315</v>
      </c>
      <c r="K2187" t="s">
        <v>8336</v>
      </c>
    </row>
    <row r="2188" spans="1:11" x14ac:dyDescent="0.2">
      <c r="A2188">
        <v>2486</v>
      </c>
      <c r="B2188">
        <v>1</v>
      </c>
      <c r="C2188">
        <v>300</v>
      </c>
      <c r="D2188" s="17">
        <v>30</v>
      </c>
      <c r="E2188">
        <v>30</v>
      </c>
      <c r="F2188" s="5">
        <v>26.566666666666666</v>
      </c>
      <c r="G2188" s="9">
        <v>3</v>
      </c>
      <c r="H2188">
        <v>5</v>
      </c>
      <c r="I2188" s="6">
        <v>265.66666666666669</v>
      </c>
      <c r="J2188" t="s">
        <v>8315</v>
      </c>
      <c r="K2188" t="s">
        <v>8336</v>
      </c>
    </row>
    <row r="2189" spans="1:11" x14ac:dyDescent="0.2">
      <c r="A2189">
        <v>2487</v>
      </c>
      <c r="B2189">
        <v>1</v>
      </c>
      <c r="C2189">
        <v>1500</v>
      </c>
      <c r="D2189" s="17">
        <v>30</v>
      </c>
      <c r="E2189">
        <v>38</v>
      </c>
      <c r="F2189" s="5">
        <v>39.493684210526318</v>
      </c>
      <c r="G2189" s="9">
        <v>4</v>
      </c>
      <c r="H2189">
        <v>4</v>
      </c>
      <c r="I2189" s="6">
        <v>100.05066666666667</v>
      </c>
      <c r="J2189" t="s">
        <v>8315</v>
      </c>
      <c r="K2189" t="s">
        <v>8336</v>
      </c>
    </row>
    <row r="2190" spans="1:11" x14ac:dyDescent="0.2">
      <c r="A2190">
        <v>2488</v>
      </c>
      <c r="B2190">
        <v>1</v>
      </c>
      <c r="C2190">
        <v>3000</v>
      </c>
      <c r="D2190" s="17">
        <v>30.041666666666668</v>
      </c>
      <c r="E2190">
        <v>65</v>
      </c>
      <c r="F2190" s="5">
        <v>49.246153846153845</v>
      </c>
      <c r="G2190" s="9">
        <v>10</v>
      </c>
      <c r="H2190">
        <v>1</v>
      </c>
      <c r="I2190" s="6">
        <v>106.69999999999999</v>
      </c>
      <c r="J2190" t="s">
        <v>8315</v>
      </c>
      <c r="K2190" t="s">
        <v>8336</v>
      </c>
    </row>
    <row r="2191" spans="1:11" x14ac:dyDescent="0.2">
      <c r="A2191">
        <v>2489</v>
      </c>
      <c r="B2191">
        <v>1</v>
      </c>
      <c r="C2191">
        <v>3500</v>
      </c>
      <c r="D2191" s="17">
        <v>30</v>
      </c>
      <c r="E2191">
        <v>75</v>
      </c>
      <c r="F2191" s="5">
        <v>62.38</v>
      </c>
      <c r="G2191" s="9">
        <v>4</v>
      </c>
      <c r="H2191">
        <v>2</v>
      </c>
      <c r="I2191" s="6">
        <v>133.67142857142858</v>
      </c>
      <c r="J2191" t="s">
        <v>8315</v>
      </c>
      <c r="K2191" t="s">
        <v>8336</v>
      </c>
    </row>
    <row r="2192" spans="1:11" x14ac:dyDescent="0.2">
      <c r="A2192">
        <v>2490</v>
      </c>
      <c r="B2192">
        <v>1</v>
      </c>
      <c r="C2192">
        <v>500</v>
      </c>
      <c r="D2192" s="17">
        <v>60</v>
      </c>
      <c r="E2192">
        <v>16</v>
      </c>
      <c r="F2192" s="5">
        <v>37.9375</v>
      </c>
      <c r="G2192" s="9">
        <v>4</v>
      </c>
      <c r="H2192">
        <v>1</v>
      </c>
      <c r="I2192" s="6">
        <v>121.39999999999999</v>
      </c>
      <c r="J2192" t="s">
        <v>8315</v>
      </c>
      <c r="K2192" t="s">
        <v>8336</v>
      </c>
    </row>
    <row r="2193" spans="1:11" x14ac:dyDescent="0.2">
      <c r="A2193">
        <v>2491</v>
      </c>
      <c r="B2193">
        <v>1</v>
      </c>
      <c r="C2193">
        <v>500</v>
      </c>
      <c r="D2193" s="17">
        <v>16.237800925925928</v>
      </c>
      <c r="E2193">
        <v>10</v>
      </c>
      <c r="F2193" s="5">
        <v>51.6</v>
      </c>
      <c r="G2193" s="9">
        <v>12</v>
      </c>
      <c r="H2193">
        <v>4</v>
      </c>
      <c r="I2193" s="6">
        <v>103.2</v>
      </c>
      <c r="J2193" t="s">
        <v>8315</v>
      </c>
      <c r="K2193" t="s">
        <v>8336</v>
      </c>
    </row>
    <row r="2194" spans="1:11" x14ac:dyDescent="0.2">
      <c r="A2194">
        <v>2492</v>
      </c>
      <c r="B2194">
        <v>1</v>
      </c>
      <c r="C2194">
        <v>600</v>
      </c>
      <c r="D2194" s="17">
        <v>51.43</v>
      </c>
      <c r="E2194">
        <v>27</v>
      </c>
      <c r="F2194" s="5">
        <v>27.777777777777779</v>
      </c>
      <c r="G2194" s="9">
        <v>4</v>
      </c>
      <c r="H2194">
        <v>3</v>
      </c>
      <c r="I2194" s="6">
        <v>125</v>
      </c>
      <c r="J2194" t="s">
        <v>8315</v>
      </c>
      <c r="K2194" t="s">
        <v>8336</v>
      </c>
    </row>
    <row r="2195" spans="1:11" x14ac:dyDescent="0.2">
      <c r="A2195">
        <v>2493</v>
      </c>
      <c r="B2195">
        <v>1</v>
      </c>
      <c r="C2195">
        <v>20000</v>
      </c>
      <c r="D2195" s="17">
        <v>45</v>
      </c>
      <c r="E2195">
        <v>259</v>
      </c>
      <c r="F2195" s="5">
        <v>99.382239382239376</v>
      </c>
      <c r="G2195" s="9">
        <v>3</v>
      </c>
      <c r="H2195">
        <v>4</v>
      </c>
      <c r="I2195" s="6">
        <v>128.69999999999999</v>
      </c>
      <c r="J2195" t="s">
        <v>8315</v>
      </c>
      <c r="K2195" t="s">
        <v>8336</v>
      </c>
    </row>
    <row r="2196" spans="1:11" x14ac:dyDescent="0.2">
      <c r="A2196">
        <v>2494</v>
      </c>
      <c r="B2196">
        <v>1</v>
      </c>
      <c r="C2196">
        <v>1500</v>
      </c>
      <c r="D2196" s="17">
        <v>30</v>
      </c>
      <c r="E2196">
        <v>39</v>
      </c>
      <c r="F2196" s="5">
        <v>38.848205128205123</v>
      </c>
      <c r="G2196" s="9">
        <v>4</v>
      </c>
      <c r="H2196">
        <v>1</v>
      </c>
      <c r="I2196" s="6">
        <v>101.00533333333333</v>
      </c>
      <c r="J2196" t="s">
        <v>8315</v>
      </c>
      <c r="K2196" t="s">
        <v>8336</v>
      </c>
    </row>
    <row r="2197" spans="1:11" x14ac:dyDescent="0.2">
      <c r="A2197">
        <v>2495</v>
      </c>
      <c r="B2197">
        <v>1</v>
      </c>
      <c r="C2197">
        <v>1500</v>
      </c>
      <c r="D2197" s="17">
        <v>30</v>
      </c>
      <c r="E2197">
        <v>42</v>
      </c>
      <c r="F2197" s="5">
        <v>45.548809523809524</v>
      </c>
      <c r="G2197" s="9">
        <v>5</v>
      </c>
      <c r="H2197">
        <v>1</v>
      </c>
      <c r="I2197" s="6">
        <v>127.53666666666665</v>
      </c>
      <c r="J2197" t="s">
        <v>8315</v>
      </c>
      <c r="K2197" t="s">
        <v>8336</v>
      </c>
    </row>
    <row r="2198" spans="1:11" x14ac:dyDescent="0.2">
      <c r="A2198">
        <v>2496</v>
      </c>
      <c r="B2198">
        <v>1</v>
      </c>
      <c r="C2198">
        <v>6000</v>
      </c>
      <c r="D2198" s="17">
        <v>34.958333333333336</v>
      </c>
      <c r="E2198">
        <v>10</v>
      </c>
      <c r="F2198" s="5">
        <v>600</v>
      </c>
      <c r="G2198" s="9">
        <v>2</v>
      </c>
      <c r="H2198">
        <v>5</v>
      </c>
      <c r="I2198" s="6">
        <v>100</v>
      </c>
      <c r="J2198" t="s">
        <v>8315</v>
      </c>
      <c r="K2198" t="s">
        <v>8336</v>
      </c>
    </row>
    <row r="2199" spans="1:11" x14ac:dyDescent="0.2">
      <c r="A2199">
        <v>2497</v>
      </c>
      <c r="B2199">
        <v>1</v>
      </c>
      <c r="C2199">
        <v>4000</v>
      </c>
      <c r="D2199" s="17">
        <v>30</v>
      </c>
      <c r="E2199">
        <v>56</v>
      </c>
      <c r="F2199" s="5">
        <v>80.551071428571419</v>
      </c>
      <c r="G2199" s="9">
        <v>7</v>
      </c>
      <c r="H2199">
        <v>3</v>
      </c>
      <c r="I2199" s="6">
        <v>112.7715</v>
      </c>
      <c r="J2199" t="s">
        <v>8315</v>
      </c>
      <c r="K2199" t="s">
        <v>8336</v>
      </c>
    </row>
    <row r="2200" spans="1:11" x14ac:dyDescent="0.2">
      <c r="A2200">
        <v>2498</v>
      </c>
      <c r="B2200">
        <v>1</v>
      </c>
      <c r="C2200">
        <v>1000</v>
      </c>
      <c r="D2200" s="17">
        <v>14</v>
      </c>
      <c r="E2200">
        <v>20</v>
      </c>
      <c r="F2200" s="5">
        <v>52.8</v>
      </c>
      <c r="G2200" s="9">
        <v>1</v>
      </c>
      <c r="H2200">
        <v>2</v>
      </c>
      <c r="I2200" s="6">
        <v>105.60000000000001</v>
      </c>
      <c r="J2200" t="s">
        <v>8315</v>
      </c>
      <c r="K2200" t="s">
        <v>8336</v>
      </c>
    </row>
    <row r="2201" spans="1:11" x14ac:dyDescent="0.2">
      <c r="A2201">
        <v>2499</v>
      </c>
      <c r="B2201">
        <v>1</v>
      </c>
      <c r="C2201">
        <v>4000</v>
      </c>
      <c r="D2201" s="17">
        <v>48.101423611111109</v>
      </c>
      <c r="E2201">
        <v>170</v>
      </c>
      <c r="F2201" s="5">
        <v>47.676470588235297</v>
      </c>
      <c r="G2201" s="9">
        <v>11</v>
      </c>
      <c r="H2201">
        <v>2</v>
      </c>
      <c r="I2201" s="6">
        <v>202.625</v>
      </c>
      <c r="J2201" t="s">
        <v>8315</v>
      </c>
      <c r="K2201" t="s">
        <v>8336</v>
      </c>
    </row>
    <row r="2202" spans="1:11" x14ac:dyDescent="0.2">
      <c r="A2202">
        <v>2500</v>
      </c>
      <c r="B2202">
        <v>1</v>
      </c>
      <c r="C2202">
        <v>600</v>
      </c>
      <c r="D2202" s="17">
        <v>30</v>
      </c>
      <c r="E2202">
        <v>29</v>
      </c>
      <c r="F2202" s="5">
        <v>23.448275862068964</v>
      </c>
      <c r="G2202" s="9">
        <v>5</v>
      </c>
      <c r="H2202">
        <v>4</v>
      </c>
      <c r="I2202" s="6">
        <v>113.33333333333333</v>
      </c>
      <c r="J2202" t="s">
        <v>8315</v>
      </c>
      <c r="K2202" t="s">
        <v>8336</v>
      </c>
    </row>
    <row r="2203" spans="1:11" hidden="1" x14ac:dyDescent="0.2">
      <c r="A2203">
        <v>2501</v>
      </c>
      <c r="B2203">
        <v>0</v>
      </c>
      <c r="C2203">
        <v>11000</v>
      </c>
      <c r="D2203" s="17">
        <v>30</v>
      </c>
      <c r="E2203">
        <v>7</v>
      </c>
      <c r="F2203" s="5">
        <v>40.142857142857146</v>
      </c>
      <c r="G2203" s="9">
        <v>8</v>
      </c>
      <c r="H2203">
        <v>5</v>
      </c>
      <c r="I2203" s="6">
        <v>2.5545454545454547</v>
      </c>
      <c r="J2203" t="s">
        <v>8312</v>
      </c>
      <c r="K2203" t="s">
        <v>8350</v>
      </c>
    </row>
    <row r="2204" spans="1:11" hidden="1" x14ac:dyDescent="0.2">
      <c r="A2204">
        <v>2502</v>
      </c>
      <c r="B2204">
        <v>0</v>
      </c>
      <c r="C2204">
        <v>110000</v>
      </c>
      <c r="D2204" s="17">
        <v>45</v>
      </c>
      <c r="E2204">
        <v>5</v>
      </c>
      <c r="F2204" s="5">
        <v>17.2</v>
      </c>
      <c r="G2204" s="9">
        <v>8</v>
      </c>
      <c r="H2204">
        <v>4</v>
      </c>
      <c r="I2204" s="6">
        <v>7.8181818181818186E-2</v>
      </c>
      <c r="J2204" t="s">
        <v>8312</v>
      </c>
      <c r="K2204" t="s">
        <v>8350</v>
      </c>
    </row>
    <row r="2205" spans="1:11" hidden="1" x14ac:dyDescent="0.2">
      <c r="A2205">
        <v>2503</v>
      </c>
      <c r="B2205">
        <v>0</v>
      </c>
      <c r="C2205">
        <v>10000</v>
      </c>
      <c r="D2205" s="17">
        <v>29.979768518518522</v>
      </c>
      <c r="E2205">
        <v>0</v>
      </c>
      <c r="F2205" s="5">
        <v>0</v>
      </c>
      <c r="G2205" s="9">
        <v>5</v>
      </c>
      <c r="H2205">
        <v>7</v>
      </c>
      <c r="I2205" s="6">
        <v>0</v>
      </c>
      <c r="J2205" t="s">
        <v>8312</v>
      </c>
      <c r="K2205" t="s">
        <v>8350</v>
      </c>
    </row>
    <row r="2206" spans="1:11" hidden="1" x14ac:dyDescent="0.2">
      <c r="A2206">
        <v>2504</v>
      </c>
      <c r="B2206">
        <v>0</v>
      </c>
      <c r="C2206">
        <v>35000</v>
      </c>
      <c r="D2206" s="17">
        <v>30.041666666666668</v>
      </c>
      <c r="E2206">
        <v>0</v>
      </c>
      <c r="F2206" s="5">
        <v>0</v>
      </c>
      <c r="G2206" s="9">
        <v>10</v>
      </c>
      <c r="H2206">
        <v>3</v>
      </c>
      <c r="I2206" s="6">
        <v>0</v>
      </c>
      <c r="J2206" t="s">
        <v>8312</v>
      </c>
      <c r="K2206" t="s">
        <v>8350</v>
      </c>
    </row>
    <row r="2207" spans="1:11" hidden="1" x14ac:dyDescent="0.2">
      <c r="A2207">
        <v>2505</v>
      </c>
      <c r="B2207">
        <v>0</v>
      </c>
      <c r="C2207">
        <v>7000</v>
      </c>
      <c r="D2207" s="17">
        <v>29.958333333333332</v>
      </c>
      <c r="E2207">
        <v>0</v>
      </c>
      <c r="F2207" s="5">
        <v>0</v>
      </c>
      <c r="G2207" s="9">
        <v>2</v>
      </c>
      <c r="H2207">
        <v>3</v>
      </c>
      <c r="I2207" s="6">
        <v>0</v>
      </c>
      <c r="J2207" t="s">
        <v>8312</v>
      </c>
      <c r="K2207" t="s">
        <v>8350</v>
      </c>
    </row>
    <row r="2208" spans="1:11" hidden="1" x14ac:dyDescent="0.2">
      <c r="A2208">
        <v>2506</v>
      </c>
      <c r="B2208">
        <v>0</v>
      </c>
      <c r="C2208">
        <v>5000</v>
      </c>
      <c r="D2208" s="17">
        <v>22.577905092592591</v>
      </c>
      <c r="E2208">
        <v>2</v>
      </c>
      <c r="F2208" s="5">
        <v>15</v>
      </c>
      <c r="G2208" s="9">
        <v>9</v>
      </c>
      <c r="H2208">
        <v>4</v>
      </c>
      <c r="I2208" s="6">
        <v>0.6</v>
      </c>
      <c r="J2208" t="s">
        <v>8312</v>
      </c>
      <c r="K2208" t="s">
        <v>8350</v>
      </c>
    </row>
    <row r="2209" spans="1:11" hidden="1" x14ac:dyDescent="0.2">
      <c r="A2209">
        <v>2507</v>
      </c>
      <c r="B2209">
        <v>0</v>
      </c>
      <c r="C2209">
        <v>42850</v>
      </c>
      <c r="D2209" s="17">
        <v>30</v>
      </c>
      <c r="E2209">
        <v>0</v>
      </c>
      <c r="F2209" s="5">
        <v>0</v>
      </c>
      <c r="G2209" s="9">
        <v>4</v>
      </c>
      <c r="H2209">
        <v>5</v>
      </c>
      <c r="I2209" s="6">
        <v>0</v>
      </c>
      <c r="J2209" t="s">
        <v>8312</v>
      </c>
      <c r="K2209" t="s">
        <v>8350</v>
      </c>
    </row>
    <row r="2210" spans="1:11" hidden="1" x14ac:dyDescent="0.2">
      <c r="A2210">
        <v>2508</v>
      </c>
      <c r="B2210">
        <v>0</v>
      </c>
      <c r="C2210">
        <v>20000</v>
      </c>
      <c r="D2210" s="17">
        <v>30</v>
      </c>
      <c r="E2210">
        <v>0</v>
      </c>
      <c r="F2210" s="5">
        <v>0</v>
      </c>
      <c r="G2210" s="9">
        <v>7</v>
      </c>
      <c r="H2210">
        <v>2</v>
      </c>
      <c r="I2210" s="6">
        <v>0</v>
      </c>
      <c r="J2210" t="s">
        <v>8312</v>
      </c>
      <c r="K2210" t="s">
        <v>8350</v>
      </c>
    </row>
    <row r="2211" spans="1:11" hidden="1" x14ac:dyDescent="0.2">
      <c r="A2211">
        <v>2509</v>
      </c>
      <c r="B2211">
        <v>0</v>
      </c>
      <c r="C2211">
        <v>95000</v>
      </c>
      <c r="D2211" s="17">
        <v>55.958333333333336</v>
      </c>
      <c r="E2211">
        <v>28</v>
      </c>
      <c r="F2211" s="5">
        <v>35.714285714285715</v>
      </c>
      <c r="G2211" s="9">
        <v>2</v>
      </c>
      <c r="H2211">
        <v>1</v>
      </c>
      <c r="I2211" s="6">
        <v>1.0526315789473684</v>
      </c>
      <c r="J2211" t="s">
        <v>8312</v>
      </c>
      <c r="K2211" t="s">
        <v>8350</v>
      </c>
    </row>
    <row r="2212" spans="1:11" hidden="1" x14ac:dyDescent="0.2">
      <c r="A2212">
        <v>2510</v>
      </c>
      <c r="B2212">
        <v>0</v>
      </c>
      <c r="C2212">
        <v>50000</v>
      </c>
      <c r="D2212" s="17">
        <v>60</v>
      </c>
      <c r="E2212">
        <v>2</v>
      </c>
      <c r="F2212" s="5">
        <v>37.5</v>
      </c>
      <c r="G2212" s="9">
        <v>3</v>
      </c>
      <c r="H2212">
        <v>7</v>
      </c>
      <c r="I2212" s="6">
        <v>0.15</v>
      </c>
      <c r="J2212" t="s">
        <v>8312</v>
      </c>
      <c r="K2212" t="s">
        <v>8350</v>
      </c>
    </row>
    <row r="2213" spans="1:11" hidden="1" x14ac:dyDescent="0.2">
      <c r="A2213">
        <v>2511</v>
      </c>
      <c r="B2213">
        <v>0</v>
      </c>
      <c r="C2213">
        <v>100000</v>
      </c>
      <c r="D2213" s="17">
        <v>30</v>
      </c>
      <c r="E2213">
        <v>0</v>
      </c>
      <c r="F2213" s="5">
        <v>0</v>
      </c>
      <c r="G2213" s="9">
        <v>1</v>
      </c>
      <c r="H2213">
        <v>6</v>
      </c>
      <c r="I2213" s="6">
        <v>0</v>
      </c>
      <c r="J2213" t="s">
        <v>8312</v>
      </c>
      <c r="K2213" t="s">
        <v>8350</v>
      </c>
    </row>
    <row r="2214" spans="1:11" hidden="1" x14ac:dyDescent="0.2">
      <c r="A2214">
        <v>2512</v>
      </c>
      <c r="B2214">
        <v>0</v>
      </c>
      <c r="C2214">
        <v>1150</v>
      </c>
      <c r="D2214" s="17">
        <v>15</v>
      </c>
      <c r="E2214">
        <v>0</v>
      </c>
      <c r="F2214" s="5">
        <v>0</v>
      </c>
      <c r="G2214" s="9">
        <v>11</v>
      </c>
      <c r="H2214">
        <v>5</v>
      </c>
      <c r="I2214" s="6">
        <v>0</v>
      </c>
      <c r="J2214" t="s">
        <v>8312</v>
      </c>
      <c r="K2214" t="s">
        <v>8350</v>
      </c>
    </row>
    <row r="2215" spans="1:11" hidden="1" x14ac:dyDescent="0.2">
      <c r="A2215">
        <v>2513</v>
      </c>
      <c r="B2215">
        <v>0</v>
      </c>
      <c r="C2215">
        <v>180000</v>
      </c>
      <c r="D2215" s="17">
        <v>60</v>
      </c>
      <c r="E2215">
        <v>0</v>
      </c>
      <c r="F2215" s="5">
        <v>0</v>
      </c>
      <c r="G2215" s="9">
        <v>12</v>
      </c>
      <c r="H2215">
        <v>2</v>
      </c>
      <c r="I2215" s="6">
        <v>0</v>
      </c>
      <c r="J2215" t="s">
        <v>8312</v>
      </c>
      <c r="K2215" t="s">
        <v>8350</v>
      </c>
    </row>
    <row r="2216" spans="1:11" hidden="1" x14ac:dyDescent="0.2">
      <c r="A2216">
        <v>2514</v>
      </c>
      <c r="B2216">
        <v>0</v>
      </c>
      <c r="C2216">
        <v>12000</v>
      </c>
      <c r="D2216" s="17">
        <v>17</v>
      </c>
      <c r="E2216">
        <v>4</v>
      </c>
      <c r="F2216" s="5">
        <v>52.5</v>
      </c>
      <c r="G2216" s="9">
        <v>8</v>
      </c>
      <c r="H2216">
        <v>7</v>
      </c>
      <c r="I2216" s="6">
        <v>1.7500000000000002</v>
      </c>
      <c r="J2216" t="s">
        <v>8312</v>
      </c>
      <c r="K2216" t="s">
        <v>8350</v>
      </c>
    </row>
    <row r="2217" spans="1:11" hidden="1" x14ac:dyDescent="0.2">
      <c r="A2217">
        <v>2515</v>
      </c>
      <c r="B2217">
        <v>0</v>
      </c>
      <c r="C2217">
        <v>5000</v>
      </c>
      <c r="D2217" s="17">
        <v>30</v>
      </c>
      <c r="E2217">
        <v>12</v>
      </c>
      <c r="F2217" s="5">
        <v>77.5</v>
      </c>
      <c r="G2217" s="9">
        <v>1</v>
      </c>
      <c r="H2217">
        <v>5</v>
      </c>
      <c r="I2217" s="6">
        <v>18.600000000000001</v>
      </c>
      <c r="J2217" t="s">
        <v>8312</v>
      </c>
      <c r="K2217" t="s">
        <v>8350</v>
      </c>
    </row>
    <row r="2218" spans="1:11" hidden="1" x14ac:dyDescent="0.2">
      <c r="A2218">
        <v>2516</v>
      </c>
      <c r="B2218">
        <v>0</v>
      </c>
      <c r="C2218">
        <v>22000</v>
      </c>
      <c r="D2218" s="17">
        <v>30.041666666666668</v>
      </c>
      <c r="E2218">
        <v>0</v>
      </c>
      <c r="F2218" s="5">
        <v>0</v>
      </c>
      <c r="G2218" s="9">
        <v>10</v>
      </c>
      <c r="H2218">
        <v>4</v>
      </c>
      <c r="I2218" s="6">
        <v>0</v>
      </c>
      <c r="J2218" t="s">
        <v>8312</v>
      </c>
      <c r="K2218" t="s">
        <v>8350</v>
      </c>
    </row>
    <row r="2219" spans="1:11" hidden="1" x14ac:dyDescent="0.2">
      <c r="A2219">
        <v>2517</v>
      </c>
      <c r="B2219">
        <v>0</v>
      </c>
      <c r="C2219">
        <v>18000</v>
      </c>
      <c r="D2219" s="17">
        <v>29.958333333333332</v>
      </c>
      <c r="E2219">
        <v>33</v>
      </c>
      <c r="F2219" s="5">
        <v>53.545454545454547</v>
      </c>
      <c r="G2219" s="9">
        <v>2</v>
      </c>
      <c r="H2219">
        <v>2</v>
      </c>
      <c r="I2219" s="6">
        <v>9.8166666666666664</v>
      </c>
      <c r="J2219" t="s">
        <v>8312</v>
      </c>
      <c r="K2219" t="s">
        <v>8350</v>
      </c>
    </row>
    <row r="2220" spans="1:11" hidden="1" x14ac:dyDescent="0.2">
      <c r="A2220">
        <v>2518</v>
      </c>
      <c r="B2220">
        <v>0</v>
      </c>
      <c r="C2220">
        <v>5000</v>
      </c>
      <c r="D2220" s="17">
        <v>30.041666666666668</v>
      </c>
      <c r="E2220">
        <v>0</v>
      </c>
      <c r="F2220" s="5">
        <v>0</v>
      </c>
      <c r="G2220" s="9">
        <v>10</v>
      </c>
      <c r="H2220">
        <v>2</v>
      </c>
      <c r="I2220" s="6">
        <v>0</v>
      </c>
      <c r="J2220" t="s">
        <v>8312</v>
      </c>
      <c r="K2220" t="s">
        <v>8350</v>
      </c>
    </row>
    <row r="2221" spans="1:11" hidden="1" x14ac:dyDescent="0.2">
      <c r="A2221">
        <v>2519</v>
      </c>
      <c r="B2221">
        <v>0</v>
      </c>
      <c r="C2221">
        <v>150000</v>
      </c>
      <c r="D2221" s="17">
        <v>30</v>
      </c>
      <c r="E2221">
        <v>4</v>
      </c>
      <c r="F2221" s="5">
        <v>16.25</v>
      </c>
      <c r="G2221" s="9">
        <v>6</v>
      </c>
      <c r="H2221">
        <v>3</v>
      </c>
      <c r="I2221" s="6">
        <v>4.3333333333333335E-2</v>
      </c>
      <c r="J2221" t="s">
        <v>8312</v>
      </c>
      <c r="K2221" t="s">
        <v>8350</v>
      </c>
    </row>
    <row r="2222" spans="1:11" hidden="1" x14ac:dyDescent="0.2">
      <c r="A2222">
        <v>2520</v>
      </c>
      <c r="B2222">
        <v>0</v>
      </c>
      <c r="C2222">
        <v>100000</v>
      </c>
      <c r="D2222" s="17">
        <v>46.205729166666664</v>
      </c>
      <c r="E2222">
        <v>0</v>
      </c>
      <c r="F2222" s="5">
        <v>0</v>
      </c>
      <c r="G2222" s="9">
        <v>8</v>
      </c>
      <c r="H2222">
        <v>2</v>
      </c>
      <c r="I2222" s="6">
        <v>0</v>
      </c>
      <c r="J2222" t="s">
        <v>8312</v>
      </c>
      <c r="K2222" t="s">
        <v>8350</v>
      </c>
    </row>
    <row r="2223" spans="1:11" x14ac:dyDescent="0.2">
      <c r="A2223">
        <v>2521</v>
      </c>
      <c r="B2223">
        <v>1</v>
      </c>
      <c r="C2223">
        <v>12500</v>
      </c>
      <c r="D2223" s="17">
        <v>21</v>
      </c>
      <c r="E2223">
        <v>132</v>
      </c>
      <c r="F2223" s="5">
        <v>103.68174242424243</v>
      </c>
      <c r="G2223" s="9">
        <v>9</v>
      </c>
      <c r="H2223">
        <v>2</v>
      </c>
      <c r="I2223" s="6">
        <v>109.48792</v>
      </c>
      <c r="J2223" t="s">
        <v>8315</v>
      </c>
      <c r="K2223" t="s">
        <v>8327</v>
      </c>
    </row>
    <row r="2224" spans="1:11" x14ac:dyDescent="0.2">
      <c r="A2224">
        <v>2522</v>
      </c>
      <c r="B2224">
        <v>1</v>
      </c>
      <c r="C2224">
        <v>5000</v>
      </c>
      <c r="D2224" s="17">
        <v>22.045833333333334</v>
      </c>
      <c r="E2224">
        <v>27</v>
      </c>
      <c r="F2224" s="5">
        <v>185.18518518518519</v>
      </c>
      <c r="G2224" s="9">
        <v>3</v>
      </c>
      <c r="H2224">
        <v>4</v>
      </c>
      <c r="I2224" s="6">
        <v>100</v>
      </c>
      <c r="J2224" t="s">
        <v>8315</v>
      </c>
      <c r="K2224" t="s">
        <v>8327</v>
      </c>
    </row>
    <row r="2225" spans="1:11" x14ac:dyDescent="0.2">
      <c r="A2225">
        <v>2523</v>
      </c>
      <c r="B2225">
        <v>1</v>
      </c>
      <c r="C2225">
        <v>900</v>
      </c>
      <c r="D2225" s="17">
        <v>30.041666666666668</v>
      </c>
      <c r="E2225">
        <v>26</v>
      </c>
      <c r="F2225" s="5">
        <v>54.153846153846153</v>
      </c>
      <c r="G2225" s="9">
        <v>10</v>
      </c>
      <c r="H2225">
        <v>6</v>
      </c>
      <c r="I2225" s="6">
        <v>156.44444444444446</v>
      </c>
      <c r="J2225" t="s">
        <v>8315</v>
      </c>
      <c r="K2225" t="s">
        <v>8327</v>
      </c>
    </row>
    <row r="2226" spans="1:11" x14ac:dyDescent="0.2">
      <c r="A2226">
        <v>2524</v>
      </c>
      <c r="B2226">
        <v>1</v>
      </c>
      <c r="C2226">
        <v>7500</v>
      </c>
      <c r="D2226" s="17">
        <v>32.380127314814814</v>
      </c>
      <c r="E2226">
        <v>43</v>
      </c>
      <c r="F2226" s="5">
        <v>177.2093023255814</v>
      </c>
      <c r="G2226" s="9">
        <v>11</v>
      </c>
      <c r="H2226">
        <v>2</v>
      </c>
      <c r="I2226" s="6">
        <v>101.6</v>
      </c>
      <c r="J2226" t="s">
        <v>8315</v>
      </c>
      <c r="K2226" t="s">
        <v>8327</v>
      </c>
    </row>
    <row r="2227" spans="1:11" x14ac:dyDescent="0.2">
      <c r="A2227">
        <v>2525</v>
      </c>
      <c r="B2227">
        <v>1</v>
      </c>
      <c r="C2227">
        <v>8000</v>
      </c>
      <c r="D2227" s="17">
        <v>30</v>
      </c>
      <c r="E2227">
        <v>80</v>
      </c>
      <c r="F2227" s="5">
        <v>100.325</v>
      </c>
      <c r="G2227" s="9">
        <v>5</v>
      </c>
      <c r="H2227">
        <v>2</v>
      </c>
      <c r="I2227" s="6">
        <v>100.325</v>
      </c>
      <c r="J2227" t="s">
        <v>8315</v>
      </c>
      <c r="K2227" t="s">
        <v>8327</v>
      </c>
    </row>
    <row r="2228" spans="1:11" x14ac:dyDescent="0.2">
      <c r="A2228">
        <v>2526</v>
      </c>
      <c r="B2228">
        <v>1</v>
      </c>
      <c r="C2228">
        <v>4000</v>
      </c>
      <c r="D2228" s="17">
        <v>28.116504629629631</v>
      </c>
      <c r="E2228">
        <v>33</v>
      </c>
      <c r="F2228" s="5">
        <v>136.90909090909091</v>
      </c>
      <c r="G2228" s="9">
        <v>11</v>
      </c>
      <c r="H2228">
        <v>7</v>
      </c>
      <c r="I2228" s="6">
        <v>112.94999999999999</v>
      </c>
      <c r="J2228" t="s">
        <v>8315</v>
      </c>
      <c r="K2228" t="s">
        <v>8327</v>
      </c>
    </row>
    <row r="2229" spans="1:11" x14ac:dyDescent="0.2">
      <c r="A2229">
        <v>2527</v>
      </c>
      <c r="B2229">
        <v>1</v>
      </c>
      <c r="C2229">
        <v>4000</v>
      </c>
      <c r="D2229" s="17">
        <v>18.414918981481481</v>
      </c>
      <c r="E2229">
        <v>71</v>
      </c>
      <c r="F2229" s="5">
        <v>57.535211267605632</v>
      </c>
      <c r="G2229" s="9">
        <v>9</v>
      </c>
      <c r="H2229">
        <v>7</v>
      </c>
      <c r="I2229" s="6">
        <v>102.125</v>
      </c>
      <c r="J2229" t="s">
        <v>8315</v>
      </c>
      <c r="K2229" t="s">
        <v>8327</v>
      </c>
    </row>
    <row r="2230" spans="1:11" x14ac:dyDescent="0.2">
      <c r="A2230">
        <v>2528</v>
      </c>
      <c r="B2230">
        <v>1</v>
      </c>
      <c r="C2230">
        <v>4000</v>
      </c>
      <c r="D2230" s="17">
        <v>18.623807870370371</v>
      </c>
      <c r="E2230">
        <v>81</v>
      </c>
      <c r="F2230" s="5">
        <v>52.962839506172834</v>
      </c>
      <c r="G2230" s="9">
        <v>8</v>
      </c>
      <c r="H2230">
        <v>6</v>
      </c>
      <c r="I2230" s="6">
        <v>107.24974999999999</v>
      </c>
      <c r="J2230" t="s">
        <v>8315</v>
      </c>
      <c r="K2230" t="s">
        <v>8327</v>
      </c>
    </row>
    <row r="2231" spans="1:11" x14ac:dyDescent="0.2">
      <c r="A2231">
        <v>2529</v>
      </c>
      <c r="B2231">
        <v>1</v>
      </c>
      <c r="C2231">
        <v>6000</v>
      </c>
      <c r="D2231" s="17">
        <v>44.958333333333336</v>
      </c>
      <c r="E2231">
        <v>76</v>
      </c>
      <c r="F2231" s="5">
        <v>82.328947368421055</v>
      </c>
      <c r="G2231" s="9">
        <v>2</v>
      </c>
      <c r="H2231">
        <v>3</v>
      </c>
      <c r="I2231" s="6">
        <v>104.28333333333333</v>
      </c>
      <c r="J2231" t="s">
        <v>8315</v>
      </c>
      <c r="K2231" t="s">
        <v>8327</v>
      </c>
    </row>
    <row r="2232" spans="1:11" x14ac:dyDescent="0.2">
      <c r="A2232">
        <v>2530</v>
      </c>
      <c r="B2232">
        <v>1</v>
      </c>
      <c r="C2232">
        <v>6500</v>
      </c>
      <c r="D2232" s="17">
        <v>32.336747685185181</v>
      </c>
      <c r="E2232">
        <v>48</v>
      </c>
      <c r="F2232" s="5">
        <v>135.41666666666666</v>
      </c>
      <c r="G2232" s="9">
        <v>3</v>
      </c>
      <c r="H2232">
        <v>3</v>
      </c>
      <c r="I2232" s="6">
        <v>100</v>
      </c>
      <c r="J2232" t="s">
        <v>8315</v>
      </c>
      <c r="K2232" t="s">
        <v>8327</v>
      </c>
    </row>
    <row r="2233" spans="1:11" x14ac:dyDescent="0.2">
      <c r="A2233">
        <v>2531</v>
      </c>
      <c r="B2233">
        <v>1</v>
      </c>
      <c r="C2233">
        <v>4500</v>
      </c>
      <c r="D2233" s="17">
        <v>22.485949074074075</v>
      </c>
      <c r="E2233">
        <v>61</v>
      </c>
      <c r="F2233" s="5">
        <v>74.06557377049181</v>
      </c>
      <c r="G2233" s="9">
        <v>7</v>
      </c>
      <c r="H2233">
        <v>4</v>
      </c>
      <c r="I2233" s="6">
        <v>100.4</v>
      </c>
      <c r="J2233" t="s">
        <v>8315</v>
      </c>
      <c r="K2233" t="s">
        <v>8327</v>
      </c>
    </row>
    <row r="2234" spans="1:11" x14ac:dyDescent="0.2">
      <c r="A2234">
        <v>2532</v>
      </c>
      <c r="B2234">
        <v>1</v>
      </c>
      <c r="C2234">
        <v>4000</v>
      </c>
      <c r="D2234" s="17">
        <v>30</v>
      </c>
      <c r="E2234">
        <v>60</v>
      </c>
      <c r="F2234" s="5">
        <v>84.083333333333329</v>
      </c>
      <c r="G2234" s="9">
        <v>7</v>
      </c>
      <c r="H2234">
        <v>2</v>
      </c>
      <c r="I2234" s="6">
        <v>126.125</v>
      </c>
      <c r="J2234" t="s">
        <v>8315</v>
      </c>
      <c r="K2234" t="s">
        <v>8327</v>
      </c>
    </row>
    <row r="2235" spans="1:11" x14ac:dyDescent="0.2">
      <c r="A2235">
        <v>2533</v>
      </c>
      <c r="B2235">
        <v>1</v>
      </c>
      <c r="C2235">
        <v>7500</v>
      </c>
      <c r="D2235" s="17">
        <v>29.999502314814816</v>
      </c>
      <c r="E2235">
        <v>136</v>
      </c>
      <c r="F2235" s="5">
        <v>61.029411764705884</v>
      </c>
      <c r="G2235" s="9">
        <v>1</v>
      </c>
      <c r="H2235">
        <v>3</v>
      </c>
      <c r="I2235" s="6">
        <v>110.66666666666667</v>
      </c>
      <c r="J2235" t="s">
        <v>8315</v>
      </c>
      <c r="K2235" t="s">
        <v>8327</v>
      </c>
    </row>
    <row r="2236" spans="1:11" x14ac:dyDescent="0.2">
      <c r="A2236">
        <v>2534</v>
      </c>
      <c r="B2236">
        <v>1</v>
      </c>
      <c r="C2236">
        <v>2000</v>
      </c>
      <c r="D2236" s="17">
        <v>51.549629629629628</v>
      </c>
      <c r="E2236">
        <v>14</v>
      </c>
      <c r="F2236" s="5">
        <v>150</v>
      </c>
      <c r="G2236" s="9">
        <v>11</v>
      </c>
      <c r="H2236">
        <v>2</v>
      </c>
      <c r="I2236" s="6">
        <v>105</v>
      </c>
      <c r="J2236" t="s">
        <v>8315</v>
      </c>
      <c r="K2236" t="s">
        <v>8327</v>
      </c>
    </row>
    <row r="2237" spans="1:11" x14ac:dyDescent="0.2">
      <c r="A2237">
        <v>2535</v>
      </c>
      <c r="B2237">
        <v>1</v>
      </c>
      <c r="C2237">
        <v>20000</v>
      </c>
      <c r="D2237" s="17">
        <v>31.041666666666668</v>
      </c>
      <c r="E2237">
        <v>78</v>
      </c>
      <c r="F2237" s="5">
        <v>266.08974358974359</v>
      </c>
      <c r="G2237" s="9">
        <v>10</v>
      </c>
      <c r="H2237">
        <v>5</v>
      </c>
      <c r="I2237" s="6">
        <v>103.77499999999999</v>
      </c>
      <c r="J2237" t="s">
        <v>8315</v>
      </c>
      <c r="K2237" t="s">
        <v>8327</v>
      </c>
    </row>
    <row r="2238" spans="1:11" x14ac:dyDescent="0.2">
      <c r="A2238">
        <v>2536</v>
      </c>
      <c r="B2238">
        <v>1</v>
      </c>
      <c r="C2238">
        <v>25</v>
      </c>
      <c r="D2238" s="17">
        <v>21</v>
      </c>
      <c r="E2238">
        <v>4</v>
      </c>
      <c r="F2238" s="5">
        <v>7.25</v>
      </c>
      <c r="G2238" s="9">
        <v>7</v>
      </c>
      <c r="H2238">
        <v>1</v>
      </c>
      <c r="I2238" s="6">
        <v>115.99999999999999</v>
      </c>
      <c r="J2238" t="s">
        <v>8315</v>
      </c>
      <c r="K2238" t="s">
        <v>8327</v>
      </c>
    </row>
    <row r="2239" spans="1:11" x14ac:dyDescent="0.2">
      <c r="A2239">
        <v>2537</v>
      </c>
      <c r="B2239">
        <v>1</v>
      </c>
      <c r="C2239">
        <v>1000</v>
      </c>
      <c r="D2239" s="17">
        <v>60</v>
      </c>
      <c r="E2239">
        <v>11</v>
      </c>
      <c r="F2239" s="5">
        <v>100</v>
      </c>
      <c r="G2239" s="9">
        <v>6</v>
      </c>
      <c r="H2239">
        <v>4</v>
      </c>
      <c r="I2239" s="6">
        <v>110.00000000000001</v>
      </c>
      <c r="J2239" t="s">
        <v>8315</v>
      </c>
      <c r="K2239" t="s">
        <v>8327</v>
      </c>
    </row>
    <row r="2240" spans="1:11" x14ac:dyDescent="0.2">
      <c r="A2240">
        <v>2538</v>
      </c>
      <c r="B2240">
        <v>1</v>
      </c>
      <c r="C2240">
        <v>18000</v>
      </c>
      <c r="D2240" s="17">
        <v>30.697673611111114</v>
      </c>
      <c r="E2240">
        <v>185</v>
      </c>
      <c r="F2240" s="5">
        <v>109.96308108108107</v>
      </c>
      <c r="G2240" s="9">
        <v>1</v>
      </c>
      <c r="H2240">
        <v>4</v>
      </c>
      <c r="I2240" s="6">
        <v>113.01761111111111</v>
      </c>
      <c r="J2240" t="s">
        <v>8315</v>
      </c>
      <c r="K2240" t="s">
        <v>8327</v>
      </c>
    </row>
    <row r="2241" spans="1:11" x14ac:dyDescent="0.2">
      <c r="A2241">
        <v>2539</v>
      </c>
      <c r="B2241">
        <v>1</v>
      </c>
      <c r="C2241">
        <v>10000</v>
      </c>
      <c r="D2241" s="17">
        <v>60</v>
      </c>
      <c r="E2241">
        <v>59</v>
      </c>
      <c r="F2241" s="5">
        <v>169.91525423728814</v>
      </c>
      <c r="G2241" s="9">
        <v>12</v>
      </c>
      <c r="H2241">
        <v>4</v>
      </c>
      <c r="I2241" s="6">
        <v>100.25</v>
      </c>
      <c r="J2241" t="s">
        <v>8315</v>
      </c>
      <c r="K2241" t="s">
        <v>8327</v>
      </c>
    </row>
    <row r="2242" spans="1:11" x14ac:dyDescent="0.2">
      <c r="A2242">
        <v>2540</v>
      </c>
      <c r="B2242">
        <v>1</v>
      </c>
      <c r="C2242">
        <v>2500</v>
      </c>
      <c r="D2242" s="17">
        <v>60</v>
      </c>
      <c r="E2242">
        <v>27</v>
      </c>
      <c r="F2242" s="5">
        <v>95.740740740740748</v>
      </c>
      <c r="G2242" s="9">
        <v>8</v>
      </c>
      <c r="H2242">
        <v>2</v>
      </c>
      <c r="I2242" s="6">
        <v>103.4</v>
      </c>
      <c r="J2242" t="s">
        <v>8315</v>
      </c>
      <c r="K2242" t="s">
        <v>8327</v>
      </c>
    </row>
    <row r="2243" spans="1:11" x14ac:dyDescent="0.2">
      <c r="A2243">
        <v>2541</v>
      </c>
      <c r="B2243">
        <v>1</v>
      </c>
      <c r="C2243">
        <v>3500</v>
      </c>
      <c r="D2243" s="17">
        <v>60</v>
      </c>
      <c r="E2243">
        <v>63</v>
      </c>
      <c r="F2243" s="5">
        <v>59.460317460317462</v>
      </c>
      <c r="G2243" s="9">
        <v>7</v>
      </c>
      <c r="H2243">
        <v>7</v>
      </c>
      <c r="I2243" s="6">
        <v>107.02857142857142</v>
      </c>
      <c r="J2243" t="s">
        <v>8315</v>
      </c>
      <c r="K2243" t="s">
        <v>8327</v>
      </c>
    </row>
    <row r="2244" spans="1:11" x14ac:dyDescent="0.2">
      <c r="A2244">
        <v>2542</v>
      </c>
      <c r="B2244">
        <v>1</v>
      </c>
      <c r="C2244">
        <v>700</v>
      </c>
      <c r="D2244" s="17">
        <v>38.739386574074075</v>
      </c>
      <c r="E2244">
        <v>13</v>
      </c>
      <c r="F2244" s="5">
        <v>55.769230769230766</v>
      </c>
      <c r="G2244" s="9">
        <v>8</v>
      </c>
      <c r="H2244">
        <v>5</v>
      </c>
      <c r="I2244" s="6">
        <v>103.57142857142858</v>
      </c>
      <c r="J2244" t="s">
        <v>8315</v>
      </c>
      <c r="K2244" t="s">
        <v>8327</v>
      </c>
    </row>
    <row r="2245" spans="1:11" x14ac:dyDescent="0.2">
      <c r="A2245">
        <v>2543</v>
      </c>
      <c r="B2245">
        <v>1</v>
      </c>
      <c r="C2245">
        <v>250</v>
      </c>
      <c r="D2245" s="17">
        <v>31.017384259259259</v>
      </c>
      <c r="E2245">
        <v>13</v>
      </c>
      <c r="F2245" s="5">
        <v>30.076923076923077</v>
      </c>
      <c r="G2245" s="9">
        <v>12</v>
      </c>
      <c r="H2245">
        <v>3</v>
      </c>
      <c r="I2245" s="6">
        <v>156.4</v>
      </c>
      <c r="J2245" t="s">
        <v>8315</v>
      </c>
      <c r="K2245" t="s">
        <v>8327</v>
      </c>
    </row>
    <row r="2246" spans="1:11" x14ac:dyDescent="0.2">
      <c r="A2246">
        <v>2544</v>
      </c>
      <c r="B2246">
        <v>1</v>
      </c>
      <c r="C2246">
        <v>5000</v>
      </c>
      <c r="D2246" s="17">
        <v>30</v>
      </c>
      <c r="E2246">
        <v>57</v>
      </c>
      <c r="F2246" s="5">
        <v>88.438596491228068</v>
      </c>
      <c r="G2246" s="9">
        <v>6</v>
      </c>
      <c r="H2246">
        <v>5</v>
      </c>
      <c r="I2246" s="6">
        <v>100.82</v>
      </c>
      <c r="J2246" t="s">
        <v>8315</v>
      </c>
      <c r="K2246" t="s">
        <v>8327</v>
      </c>
    </row>
    <row r="2247" spans="1:11" x14ac:dyDescent="0.2">
      <c r="A2247">
        <v>2545</v>
      </c>
      <c r="B2247">
        <v>1</v>
      </c>
      <c r="C2247">
        <v>2000</v>
      </c>
      <c r="D2247" s="17">
        <v>34.882662037037036</v>
      </c>
      <c r="E2247">
        <v>61</v>
      </c>
      <c r="F2247" s="5">
        <v>64.032786885245898</v>
      </c>
      <c r="G2247" s="9">
        <v>1</v>
      </c>
      <c r="H2247">
        <v>4</v>
      </c>
      <c r="I2247" s="6">
        <v>195.3</v>
      </c>
      <c r="J2247" t="s">
        <v>8315</v>
      </c>
      <c r="K2247" t="s">
        <v>8327</v>
      </c>
    </row>
    <row r="2248" spans="1:11" x14ac:dyDescent="0.2">
      <c r="A2248">
        <v>2546</v>
      </c>
      <c r="B2248">
        <v>1</v>
      </c>
      <c r="C2248">
        <v>3500</v>
      </c>
      <c r="D2248" s="17">
        <v>27.349780092592592</v>
      </c>
      <c r="E2248">
        <v>65</v>
      </c>
      <c r="F2248" s="5">
        <v>60.153846153846153</v>
      </c>
      <c r="G2248" s="9">
        <v>9</v>
      </c>
      <c r="H2248">
        <v>6</v>
      </c>
      <c r="I2248" s="6">
        <v>111.71428571428572</v>
      </c>
      <c r="J2248" t="s">
        <v>8315</v>
      </c>
      <c r="K2248" t="s">
        <v>8327</v>
      </c>
    </row>
    <row r="2249" spans="1:11" x14ac:dyDescent="0.2">
      <c r="A2249">
        <v>2547</v>
      </c>
      <c r="B2249">
        <v>1</v>
      </c>
      <c r="C2249">
        <v>5500</v>
      </c>
      <c r="D2249" s="17">
        <v>29.958333333333332</v>
      </c>
      <c r="E2249">
        <v>134</v>
      </c>
      <c r="F2249" s="5">
        <v>49.194029850746269</v>
      </c>
      <c r="G2249" s="9">
        <v>3</v>
      </c>
      <c r="H2249">
        <v>1</v>
      </c>
      <c r="I2249" s="6">
        <v>119.85454545454546</v>
      </c>
      <c r="J2249" t="s">
        <v>8315</v>
      </c>
      <c r="K2249" t="s">
        <v>8327</v>
      </c>
    </row>
    <row r="2250" spans="1:11" x14ac:dyDescent="0.2">
      <c r="A2250">
        <v>2548</v>
      </c>
      <c r="B2250">
        <v>1</v>
      </c>
      <c r="C2250">
        <v>6000</v>
      </c>
      <c r="D2250" s="17">
        <v>24.559988425925923</v>
      </c>
      <c r="E2250">
        <v>37</v>
      </c>
      <c r="F2250" s="5">
        <v>165.16216216216216</v>
      </c>
      <c r="G2250" s="9">
        <v>9</v>
      </c>
      <c r="H2250">
        <v>1</v>
      </c>
      <c r="I2250" s="6">
        <v>101.85</v>
      </c>
      <c r="J2250" t="s">
        <v>8315</v>
      </c>
      <c r="K2250" t="s">
        <v>8327</v>
      </c>
    </row>
    <row r="2251" spans="1:11" x14ac:dyDescent="0.2">
      <c r="A2251">
        <v>2549</v>
      </c>
      <c r="B2251">
        <v>1</v>
      </c>
      <c r="C2251">
        <v>1570</v>
      </c>
      <c r="D2251" s="17">
        <v>34.950578703703705</v>
      </c>
      <c r="E2251">
        <v>37</v>
      </c>
      <c r="F2251" s="5">
        <v>43.621621621621621</v>
      </c>
      <c r="G2251" s="9">
        <v>4</v>
      </c>
      <c r="H2251">
        <v>5</v>
      </c>
      <c r="I2251" s="6">
        <v>102.80254777070064</v>
      </c>
      <c r="J2251" t="s">
        <v>8315</v>
      </c>
      <c r="K2251" t="s">
        <v>8327</v>
      </c>
    </row>
    <row r="2252" spans="1:11" x14ac:dyDescent="0.2">
      <c r="A2252">
        <v>2550</v>
      </c>
      <c r="B2252">
        <v>1</v>
      </c>
      <c r="C2252">
        <v>6500</v>
      </c>
      <c r="D2252" s="17">
        <v>56.531643518518514</v>
      </c>
      <c r="E2252">
        <v>150</v>
      </c>
      <c r="F2252" s="5">
        <v>43.7</v>
      </c>
      <c r="G2252" s="9">
        <v>8</v>
      </c>
      <c r="H2252">
        <v>3</v>
      </c>
      <c r="I2252" s="6">
        <v>100.84615384615385</v>
      </c>
      <c r="J2252" t="s">
        <v>8315</v>
      </c>
      <c r="K2252" t="s">
        <v>8327</v>
      </c>
    </row>
    <row r="2253" spans="1:11" x14ac:dyDescent="0.2">
      <c r="A2253">
        <v>2551</v>
      </c>
      <c r="B2253">
        <v>1</v>
      </c>
      <c r="C2253">
        <v>3675</v>
      </c>
      <c r="D2253" s="17">
        <v>28.614525462962959</v>
      </c>
      <c r="E2253">
        <v>56</v>
      </c>
      <c r="F2253" s="5">
        <v>67.419642857142861</v>
      </c>
      <c r="G2253" s="9">
        <v>2</v>
      </c>
      <c r="H2253">
        <v>2</v>
      </c>
      <c r="I2253" s="6">
        <v>102.73469387755102</v>
      </c>
      <c r="J2253" t="s">
        <v>8315</v>
      </c>
      <c r="K2253" t="s">
        <v>8327</v>
      </c>
    </row>
    <row r="2254" spans="1:11" x14ac:dyDescent="0.2">
      <c r="A2254">
        <v>2552</v>
      </c>
      <c r="B2254">
        <v>1</v>
      </c>
      <c r="C2254">
        <v>3000</v>
      </c>
      <c r="D2254" s="17">
        <v>30</v>
      </c>
      <c r="E2254">
        <v>18</v>
      </c>
      <c r="F2254" s="5">
        <v>177.5</v>
      </c>
      <c r="G2254" s="9">
        <v>2</v>
      </c>
      <c r="H2254">
        <v>5</v>
      </c>
      <c r="I2254" s="6">
        <v>106.5</v>
      </c>
      <c r="J2254" t="s">
        <v>8315</v>
      </c>
      <c r="K2254" t="s">
        <v>8327</v>
      </c>
    </row>
    <row r="2255" spans="1:11" x14ac:dyDescent="0.2">
      <c r="A2255">
        <v>2553</v>
      </c>
      <c r="B2255">
        <v>1</v>
      </c>
      <c r="C2255">
        <v>1500</v>
      </c>
      <c r="D2255" s="17">
        <v>60</v>
      </c>
      <c r="E2255">
        <v>60</v>
      </c>
      <c r="F2255" s="5">
        <v>38.883333333333333</v>
      </c>
      <c r="G2255" s="9">
        <v>7</v>
      </c>
      <c r="H2255">
        <v>7</v>
      </c>
      <c r="I2255" s="6">
        <v>155.53333333333333</v>
      </c>
      <c r="J2255" t="s">
        <v>8315</v>
      </c>
      <c r="K2255" t="s">
        <v>8327</v>
      </c>
    </row>
    <row r="2256" spans="1:11" x14ac:dyDescent="0.2">
      <c r="A2256">
        <v>2554</v>
      </c>
      <c r="B2256">
        <v>1</v>
      </c>
      <c r="C2256">
        <v>3000</v>
      </c>
      <c r="D2256" s="17">
        <v>31.087696759259259</v>
      </c>
      <c r="E2256">
        <v>67</v>
      </c>
      <c r="F2256" s="5">
        <v>54.985074626865675</v>
      </c>
      <c r="G2256" s="9">
        <v>4</v>
      </c>
      <c r="H2256">
        <v>4</v>
      </c>
      <c r="I2256" s="6">
        <v>122.8</v>
      </c>
      <c r="J2256" t="s">
        <v>8315</v>
      </c>
      <c r="K2256" t="s">
        <v>8327</v>
      </c>
    </row>
    <row r="2257" spans="1:11" x14ac:dyDescent="0.2">
      <c r="A2257">
        <v>2555</v>
      </c>
      <c r="B2257">
        <v>1</v>
      </c>
      <c r="C2257">
        <v>2000</v>
      </c>
      <c r="D2257" s="17">
        <v>31</v>
      </c>
      <c r="E2257">
        <v>35</v>
      </c>
      <c r="F2257" s="5">
        <v>61.342857142857142</v>
      </c>
      <c r="G2257" s="9">
        <v>4</v>
      </c>
      <c r="H2257">
        <v>5</v>
      </c>
      <c r="I2257" s="6">
        <v>107.35</v>
      </c>
      <c r="J2257" t="s">
        <v>8315</v>
      </c>
      <c r="K2257" t="s">
        <v>8327</v>
      </c>
    </row>
    <row r="2258" spans="1:11" x14ac:dyDescent="0.2">
      <c r="A2258">
        <v>2556</v>
      </c>
      <c r="B2258">
        <v>1</v>
      </c>
      <c r="C2258">
        <v>745</v>
      </c>
      <c r="D2258" s="17">
        <v>45</v>
      </c>
      <c r="E2258">
        <v>34</v>
      </c>
      <c r="F2258" s="5">
        <v>23.117647058823529</v>
      </c>
      <c r="G2258" s="9">
        <v>11</v>
      </c>
      <c r="H2258">
        <v>5</v>
      </c>
      <c r="I2258" s="6">
        <v>105.50335570469798</v>
      </c>
      <c r="J2258" t="s">
        <v>8315</v>
      </c>
      <c r="K2258" t="s">
        <v>8327</v>
      </c>
    </row>
    <row r="2259" spans="1:11" x14ac:dyDescent="0.2">
      <c r="A2259">
        <v>2557</v>
      </c>
      <c r="B2259">
        <v>1</v>
      </c>
      <c r="C2259">
        <v>900</v>
      </c>
      <c r="D2259" s="17">
        <v>30</v>
      </c>
      <c r="E2259">
        <v>36</v>
      </c>
      <c r="F2259" s="5">
        <v>29.611111111111111</v>
      </c>
      <c r="G2259" s="9">
        <v>4</v>
      </c>
      <c r="H2259">
        <v>2</v>
      </c>
      <c r="I2259" s="6">
        <v>118.44444444444444</v>
      </c>
      <c r="J2259" t="s">
        <v>8315</v>
      </c>
      <c r="K2259" t="s">
        <v>8327</v>
      </c>
    </row>
    <row r="2260" spans="1:11" x14ac:dyDescent="0.2">
      <c r="A2260">
        <v>2558</v>
      </c>
      <c r="B2260">
        <v>1</v>
      </c>
      <c r="C2260">
        <v>1250</v>
      </c>
      <c r="D2260" s="17">
        <v>31.722615740740739</v>
      </c>
      <c r="E2260">
        <v>18</v>
      </c>
      <c r="F2260" s="5">
        <v>75.611111111111114</v>
      </c>
      <c r="G2260" s="9">
        <v>3</v>
      </c>
      <c r="H2260">
        <v>1</v>
      </c>
      <c r="I2260" s="6">
        <v>108.88</v>
      </c>
      <c r="J2260" t="s">
        <v>8315</v>
      </c>
      <c r="K2260" t="s">
        <v>8327</v>
      </c>
    </row>
    <row r="2261" spans="1:11" x14ac:dyDescent="0.2">
      <c r="A2261">
        <v>2559</v>
      </c>
      <c r="B2261">
        <v>1</v>
      </c>
      <c r="C2261">
        <v>800</v>
      </c>
      <c r="D2261" s="17">
        <v>32.943703703703704</v>
      </c>
      <c r="E2261">
        <v>25</v>
      </c>
      <c r="F2261" s="5">
        <v>35.6</v>
      </c>
      <c r="G2261" s="9">
        <v>10</v>
      </c>
      <c r="H2261">
        <v>4</v>
      </c>
      <c r="I2261" s="6">
        <v>111.25</v>
      </c>
      <c r="J2261" t="s">
        <v>8315</v>
      </c>
      <c r="K2261" t="s">
        <v>8327</v>
      </c>
    </row>
    <row r="2262" spans="1:11" x14ac:dyDescent="0.2">
      <c r="A2262">
        <v>2560</v>
      </c>
      <c r="B2262">
        <v>1</v>
      </c>
      <c r="C2262">
        <v>3000</v>
      </c>
      <c r="D2262" s="17">
        <v>30</v>
      </c>
      <c r="E2262">
        <v>21</v>
      </c>
      <c r="F2262" s="5">
        <v>143</v>
      </c>
      <c r="G2262" s="9">
        <v>2</v>
      </c>
      <c r="H2262">
        <v>3</v>
      </c>
      <c r="I2262" s="6">
        <v>100.1</v>
      </c>
      <c r="J2262" t="s">
        <v>8315</v>
      </c>
      <c r="K2262" t="s">
        <v>8327</v>
      </c>
    </row>
    <row r="2263" spans="1:11" hidden="1" x14ac:dyDescent="0.2">
      <c r="A2263">
        <v>2581</v>
      </c>
      <c r="B2263">
        <v>0</v>
      </c>
      <c r="C2263">
        <v>5000</v>
      </c>
      <c r="D2263" s="17">
        <v>30.041666666666668</v>
      </c>
      <c r="E2263">
        <v>11</v>
      </c>
      <c r="F2263" s="5">
        <v>48.18181818181818</v>
      </c>
      <c r="G2263" s="9">
        <v>10</v>
      </c>
      <c r="H2263">
        <v>6</v>
      </c>
      <c r="I2263" s="6">
        <v>10.6</v>
      </c>
      <c r="J2263" t="s">
        <v>8312</v>
      </c>
      <c r="K2263" t="s">
        <v>8333</v>
      </c>
    </row>
    <row r="2264" spans="1:11" hidden="1" x14ac:dyDescent="0.2">
      <c r="A2264">
        <v>2582</v>
      </c>
      <c r="B2264">
        <v>0</v>
      </c>
      <c r="C2264">
        <v>90000</v>
      </c>
      <c r="D2264" s="17">
        <v>30</v>
      </c>
      <c r="E2264">
        <v>1</v>
      </c>
      <c r="F2264" s="5">
        <v>1</v>
      </c>
      <c r="G2264" s="9">
        <v>9</v>
      </c>
      <c r="H2264">
        <v>4</v>
      </c>
      <c r="I2264" s="6">
        <v>1.1111111111111111E-3</v>
      </c>
      <c r="J2264" t="s">
        <v>8312</v>
      </c>
      <c r="K2264" t="s">
        <v>8333</v>
      </c>
    </row>
    <row r="2265" spans="1:11" hidden="1" x14ac:dyDescent="0.2">
      <c r="A2265">
        <v>2583</v>
      </c>
      <c r="B2265">
        <v>0</v>
      </c>
      <c r="C2265">
        <v>1000</v>
      </c>
      <c r="D2265" s="17">
        <v>59.958333333333336</v>
      </c>
      <c r="E2265">
        <v>5</v>
      </c>
      <c r="F2265" s="5">
        <v>1</v>
      </c>
      <c r="G2265" s="9">
        <v>1</v>
      </c>
      <c r="H2265">
        <v>4</v>
      </c>
      <c r="I2265" s="6">
        <v>0.5</v>
      </c>
      <c r="J2265" t="s">
        <v>8312</v>
      </c>
      <c r="K2265" t="s">
        <v>8333</v>
      </c>
    </row>
    <row r="2266" spans="1:11" hidden="1" x14ac:dyDescent="0.2">
      <c r="A2266">
        <v>2584</v>
      </c>
      <c r="B2266">
        <v>0</v>
      </c>
      <c r="C2266">
        <v>10000</v>
      </c>
      <c r="D2266" s="17">
        <v>30</v>
      </c>
      <c r="E2266">
        <v>0</v>
      </c>
      <c r="F2266" s="5">
        <v>0</v>
      </c>
      <c r="G2266" s="9">
        <v>5</v>
      </c>
      <c r="H2266">
        <v>5</v>
      </c>
      <c r="I2266" s="6">
        <v>0</v>
      </c>
      <c r="J2266" t="s">
        <v>8312</v>
      </c>
      <c r="K2266" t="s">
        <v>8333</v>
      </c>
    </row>
    <row r="2267" spans="1:11" hidden="1" x14ac:dyDescent="0.2">
      <c r="A2267">
        <v>2585</v>
      </c>
      <c r="B2267">
        <v>0</v>
      </c>
      <c r="C2267">
        <v>30000</v>
      </c>
      <c r="D2267" s="17">
        <v>30</v>
      </c>
      <c r="E2267">
        <v>1</v>
      </c>
      <c r="F2267" s="5">
        <v>50</v>
      </c>
      <c r="G2267" s="9">
        <v>6</v>
      </c>
      <c r="H2267">
        <v>4</v>
      </c>
      <c r="I2267" s="6">
        <v>0.16666666666666669</v>
      </c>
      <c r="J2267" t="s">
        <v>8312</v>
      </c>
      <c r="K2267" t="s">
        <v>8333</v>
      </c>
    </row>
    <row r="2268" spans="1:11" hidden="1" x14ac:dyDescent="0.2">
      <c r="A2268">
        <v>2586</v>
      </c>
      <c r="B2268">
        <v>0</v>
      </c>
      <c r="C2268">
        <v>3000</v>
      </c>
      <c r="D2268" s="17">
        <v>30</v>
      </c>
      <c r="E2268">
        <v>1</v>
      </c>
      <c r="F2268" s="5">
        <v>5</v>
      </c>
      <c r="G2268" s="9">
        <v>11</v>
      </c>
      <c r="H2268">
        <v>2</v>
      </c>
      <c r="I2268" s="6">
        <v>0.16666666666666669</v>
      </c>
      <c r="J2268" t="s">
        <v>8312</v>
      </c>
      <c r="K2268" t="s">
        <v>8333</v>
      </c>
    </row>
    <row r="2269" spans="1:11" hidden="1" x14ac:dyDescent="0.2">
      <c r="A2269">
        <v>2587</v>
      </c>
      <c r="B2269">
        <v>0</v>
      </c>
      <c r="C2269">
        <v>50000</v>
      </c>
      <c r="D2269" s="17">
        <v>30</v>
      </c>
      <c r="E2269">
        <v>6</v>
      </c>
      <c r="F2269" s="5">
        <v>202.83333333333334</v>
      </c>
      <c r="G2269" s="9">
        <v>11</v>
      </c>
      <c r="H2269">
        <v>1</v>
      </c>
      <c r="I2269" s="6">
        <v>2.4340000000000002</v>
      </c>
      <c r="J2269" t="s">
        <v>8312</v>
      </c>
      <c r="K2269" t="s">
        <v>8333</v>
      </c>
    </row>
    <row r="2270" spans="1:11" hidden="1" x14ac:dyDescent="0.2">
      <c r="A2270">
        <v>2588</v>
      </c>
      <c r="B2270">
        <v>0</v>
      </c>
      <c r="C2270">
        <v>6000</v>
      </c>
      <c r="D2270" s="17">
        <v>51.875162037037036</v>
      </c>
      <c r="E2270">
        <v>8</v>
      </c>
      <c r="F2270" s="5">
        <v>29.125</v>
      </c>
      <c r="G2270" s="9">
        <v>2</v>
      </c>
      <c r="H2270">
        <v>6</v>
      </c>
      <c r="I2270" s="6">
        <v>3.8833333333333329</v>
      </c>
      <c r="J2270" t="s">
        <v>8312</v>
      </c>
      <c r="K2270" t="s">
        <v>8333</v>
      </c>
    </row>
    <row r="2271" spans="1:11" hidden="1" x14ac:dyDescent="0.2">
      <c r="A2271">
        <v>2589</v>
      </c>
      <c r="B2271">
        <v>0</v>
      </c>
      <c r="C2271">
        <v>50000</v>
      </c>
      <c r="D2271" s="17">
        <v>29.958333333333332</v>
      </c>
      <c r="E2271">
        <v>1</v>
      </c>
      <c r="F2271" s="5">
        <v>5</v>
      </c>
      <c r="G2271" s="9">
        <v>2</v>
      </c>
      <c r="H2271">
        <v>1</v>
      </c>
      <c r="I2271" s="6">
        <v>0.01</v>
      </c>
      <c r="J2271" t="s">
        <v>8312</v>
      </c>
      <c r="K2271" t="s">
        <v>8333</v>
      </c>
    </row>
    <row r="2272" spans="1:11" hidden="1" x14ac:dyDescent="0.2">
      <c r="A2272">
        <v>2590</v>
      </c>
      <c r="B2272">
        <v>0</v>
      </c>
      <c r="C2272">
        <v>3000</v>
      </c>
      <c r="D2272" s="17">
        <v>7</v>
      </c>
      <c r="E2272">
        <v>0</v>
      </c>
      <c r="F2272" s="5">
        <v>0</v>
      </c>
      <c r="G2272" s="9">
        <v>1</v>
      </c>
      <c r="H2272">
        <v>2</v>
      </c>
      <c r="I2272" s="6">
        <v>0</v>
      </c>
      <c r="J2272" t="s">
        <v>8312</v>
      </c>
      <c r="K2272" t="s">
        <v>8333</v>
      </c>
    </row>
    <row r="2273" spans="1:11" hidden="1" x14ac:dyDescent="0.2">
      <c r="A2273">
        <v>2591</v>
      </c>
      <c r="B2273">
        <v>0</v>
      </c>
      <c r="C2273">
        <v>1500</v>
      </c>
      <c r="D2273" s="17">
        <v>59.958333333333336</v>
      </c>
      <c r="E2273">
        <v>2</v>
      </c>
      <c r="F2273" s="5">
        <v>13</v>
      </c>
      <c r="G2273" s="9">
        <v>1</v>
      </c>
      <c r="H2273">
        <v>3</v>
      </c>
      <c r="I2273" s="6">
        <v>1.7333333333333332</v>
      </c>
      <c r="J2273" t="s">
        <v>8312</v>
      </c>
      <c r="K2273" t="s">
        <v>8333</v>
      </c>
    </row>
    <row r="2274" spans="1:11" hidden="1" x14ac:dyDescent="0.2">
      <c r="A2274">
        <v>2592</v>
      </c>
      <c r="B2274">
        <v>0</v>
      </c>
      <c r="C2274">
        <v>30000</v>
      </c>
      <c r="D2274" s="17">
        <v>30</v>
      </c>
      <c r="E2274">
        <v>1</v>
      </c>
      <c r="F2274" s="5">
        <v>50</v>
      </c>
      <c r="G2274" s="9">
        <v>9</v>
      </c>
      <c r="H2274">
        <v>5</v>
      </c>
      <c r="I2274" s="6">
        <v>0.16666666666666669</v>
      </c>
      <c r="J2274" t="s">
        <v>8312</v>
      </c>
      <c r="K2274" t="s">
        <v>8333</v>
      </c>
    </row>
    <row r="2275" spans="1:11" hidden="1" x14ac:dyDescent="0.2">
      <c r="A2275">
        <v>2593</v>
      </c>
      <c r="B2275">
        <v>0</v>
      </c>
      <c r="C2275">
        <v>10000</v>
      </c>
      <c r="D2275" s="17">
        <v>30</v>
      </c>
      <c r="E2275">
        <v>0</v>
      </c>
      <c r="F2275" s="5">
        <v>0</v>
      </c>
      <c r="G2275" s="9">
        <v>3</v>
      </c>
      <c r="H2275">
        <v>4</v>
      </c>
      <c r="I2275" s="6">
        <v>0</v>
      </c>
      <c r="J2275" t="s">
        <v>8312</v>
      </c>
      <c r="K2275" t="s">
        <v>8333</v>
      </c>
    </row>
    <row r="2276" spans="1:11" hidden="1" x14ac:dyDescent="0.2">
      <c r="A2276">
        <v>2594</v>
      </c>
      <c r="B2276">
        <v>0</v>
      </c>
      <c r="C2276">
        <v>80000</v>
      </c>
      <c r="D2276" s="17">
        <v>30</v>
      </c>
      <c r="E2276">
        <v>1</v>
      </c>
      <c r="F2276" s="5">
        <v>1</v>
      </c>
      <c r="G2276" s="9">
        <v>7</v>
      </c>
      <c r="H2276">
        <v>2</v>
      </c>
      <c r="I2276" s="6">
        <v>1.25E-3</v>
      </c>
      <c r="J2276" t="s">
        <v>8312</v>
      </c>
      <c r="K2276" t="s">
        <v>8333</v>
      </c>
    </row>
    <row r="2277" spans="1:11" hidden="1" x14ac:dyDescent="0.2">
      <c r="A2277">
        <v>2595</v>
      </c>
      <c r="B2277">
        <v>0</v>
      </c>
      <c r="C2277">
        <v>15000</v>
      </c>
      <c r="D2277" s="17">
        <v>30</v>
      </c>
      <c r="E2277">
        <v>19</v>
      </c>
      <c r="F2277" s="5">
        <v>96.05263157894737</v>
      </c>
      <c r="G2277" s="9">
        <v>1</v>
      </c>
      <c r="H2277">
        <v>2</v>
      </c>
      <c r="I2277" s="6">
        <v>12.166666666666668</v>
      </c>
      <c r="J2277" t="s">
        <v>8312</v>
      </c>
      <c r="K2277" t="s">
        <v>8333</v>
      </c>
    </row>
    <row r="2278" spans="1:11" hidden="1" x14ac:dyDescent="0.2">
      <c r="A2278">
        <v>2596</v>
      </c>
      <c r="B2278">
        <v>0</v>
      </c>
      <c r="C2278">
        <v>35000</v>
      </c>
      <c r="D2278" s="17">
        <v>30</v>
      </c>
      <c r="E2278">
        <v>27</v>
      </c>
      <c r="F2278" s="5">
        <v>305.77777777777777</v>
      </c>
      <c r="G2278" s="9">
        <v>7</v>
      </c>
      <c r="H2278">
        <v>2</v>
      </c>
      <c r="I2278" s="6">
        <v>23.588571428571427</v>
      </c>
      <c r="J2278" t="s">
        <v>8312</v>
      </c>
      <c r="K2278" t="s">
        <v>8333</v>
      </c>
    </row>
    <row r="2279" spans="1:11" hidden="1" x14ac:dyDescent="0.2">
      <c r="A2279">
        <v>2597</v>
      </c>
      <c r="B2279">
        <v>0</v>
      </c>
      <c r="C2279">
        <v>1500</v>
      </c>
      <c r="D2279" s="17">
        <v>30</v>
      </c>
      <c r="E2279">
        <v>7</v>
      </c>
      <c r="F2279" s="5">
        <v>12.142857142857142</v>
      </c>
      <c r="G2279" s="9">
        <v>5</v>
      </c>
      <c r="H2279">
        <v>5</v>
      </c>
      <c r="I2279" s="6">
        <v>5.6666666666666661</v>
      </c>
      <c r="J2279" t="s">
        <v>8312</v>
      </c>
      <c r="K2279" t="s">
        <v>8333</v>
      </c>
    </row>
    <row r="2280" spans="1:11" hidden="1" x14ac:dyDescent="0.2">
      <c r="A2280">
        <v>2598</v>
      </c>
      <c r="B2280">
        <v>0</v>
      </c>
      <c r="C2280">
        <v>3000</v>
      </c>
      <c r="D2280" s="17">
        <v>30</v>
      </c>
      <c r="E2280">
        <v>14</v>
      </c>
      <c r="F2280" s="5">
        <v>83.571428571428569</v>
      </c>
      <c r="G2280" s="9">
        <v>8</v>
      </c>
      <c r="H2280">
        <v>1</v>
      </c>
      <c r="I2280" s="6">
        <v>39</v>
      </c>
      <c r="J2280" t="s">
        <v>8312</v>
      </c>
      <c r="K2280" t="s">
        <v>8333</v>
      </c>
    </row>
    <row r="2281" spans="1:11" hidden="1" x14ac:dyDescent="0.2">
      <c r="A2281">
        <v>2599</v>
      </c>
      <c r="B2281">
        <v>0</v>
      </c>
      <c r="C2281">
        <v>9041</v>
      </c>
      <c r="D2281" s="17">
        <v>45</v>
      </c>
      <c r="E2281">
        <v>5</v>
      </c>
      <c r="F2281" s="5">
        <v>18</v>
      </c>
      <c r="G2281" s="9">
        <v>6</v>
      </c>
      <c r="H2281">
        <v>4</v>
      </c>
      <c r="I2281" s="6">
        <v>0.99546510341776351</v>
      </c>
      <c r="J2281" t="s">
        <v>8312</v>
      </c>
      <c r="K2281" t="s">
        <v>8333</v>
      </c>
    </row>
    <row r="2282" spans="1:11" hidden="1" x14ac:dyDescent="0.2">
      <c r="A2282">
        <v>2600</v>
      </c>
      <c r="B2282">
        <v>0</v>
      </c>
      <c r="C2282">
        <v>50000</v>
      </c>
      <c r="D2282" s="17">
        <v>59.958333333333336</v>
      </c>
      <c r="E2282">
        <v>30</v>
      </c>
      <c r="F2282" s="5">
        <v>115.53333333333333</v>
      </c>
      <c r="G2282" s="9">
        <v>1</v>
      </c>
      <c r="H2282">
        <v>1</v>
      </c>
      <c r="I2282" s="6">
        <v>6.9320000000000004</v>
      </c>
      <c r="J2282" t="s">
        <v>8312</v>
      </c>
      <c r="K2282" t="s">
        <v>8333</v>
      </c>
    </row>
    <row r="2283" spans="1:11" hidden="1" x14ac:dyDescent="0.2">
      <c r="A2283">
        <v>2601</v>
      </c>
      <c r="B2283">
        <v>1</v>
      </c>
      <c r="C2283">
        <v>500</v>
      </c>
      <c r="D2283" s="17">
        <v>14.263784722222221</v>
      </c>
      <c r="E2283">
        <v>151</v>
      </c>
      <c r="F2283" s="5">
        <v>21.900662251655628</v>
      </c>
      <c r="G2283" s="9">
        <v>8</v>
      </c>
      <c r="H2283">
        <v>3</v>
      </c>
      <c r="I2283" s="6">
        <v>661.4</v>
      </c>
      <c r="J2283" t="s">
        <v>8318</v>
      </c>
      <c r="K2283" t="s">
        <v>8355</v>
      </c>
    </row>
    <row r="2284" spans="1:11" hidden="1" x14ac:dyDescent="0.2">
      <c r="A2284">
        <v>2602</v>
      </c>
      <c r="B2284">
        <v>1</v>
      </c>
      <c r="C2284">
        <v>12000</v>
      </c>
      <c r="D2284" s="17">
        <v>40.141574074074079</v>
      </c>
      <c r="E2284">
        <v>489</v>
      </c>
      <c r="F2284" s="5">
        <v>80.022494887525568</v>
      </c>
      <c r="G2284" s="9">
        <v>10</v>
      </c>
      <c r="H2284">
        <v>5</v>
      </c>
      <c r="I2284" s="6">
        <v>326.0916666666667</v>
      </c>
      <c r="J2284" t="s">
        <v>8318</v>
      </c>
      <c r="K2284" t="s">
        <v>8355</v>
      </c>
    </row>
    <row r="2285" spans="1:11" hidden="1" x14ac:dyDescent="0.2">
      <c r="A2285">
        <v>2603</v>
      </c>
      <c r="B2285">
        <v>1</v>
      </c>
      <c r="C2285">
        <v>1750</v>
      </c>
      <c r="D2285" s="17">
        <v>14</v>
      </c>
      <c r="E2285">
        <v>50</v>
      </c>
      <c r="F2285" s="5">
        <v>35.520000000000003</v>
      </c>
      <c r="G2285" s="9">
        <v>12</v>
      </c>
      <c r="H2285">
        <v>1</v>
      </c>
      <c r="I2285" s="6">
        <v>101.48571428571429</v>
      </c>
      <c r="J2285" t="s">
        <v>8318</v>
      </c>
      <c r="K2285" t="s">
        <v>8355</v>
      </c>
    </row>
    <row r="2286" spans="1:11" hidden="1" x14ac:dyDescent="0.2">
      <c r="A2286">
        <v>2604</v>
      </c>
      <c r="B2286">
        <v>1</v>
      </c>
      <c r="C2286">
        <v>20000</v>
      </c>
      <c r="D2286" s="17">
        <v>30</v>
      </c>
      <c r="E2286">
        <v>321</v>
      </c>
      <c r="F2286" s="5">
        <v>64.933333333333323</v>
      </c>
      <c r="G2286" s="9">
        <v>3</v>
      </c>
      <c r="H2286">
        <v>4</v>
      </c>
      <c r="I2286" s="6">
        <v>104.21799999999999</v>
      </c>
      <c r="J2286" t="s">
        <v>8318</v>
      </c>
      <c r="K2286" t="s">
        <v>8355</v>
      </c>
    </row>
    <row r="2287" spans="1:11" hidden="1" x14ac:dyDescent="0.2">
      <c r="A2287">
        <v>2605</v>
      </c>
      <c r="B2287">
        <v>1</v>
      </c>
      <c r="C2287">
        <v>100000</v>
      </c>
      <c r="D2287" s="17">
        <v>30</v>
      </c>
      <c r="E2287">
        <v>1762</v>
      </c>
      <c r="F2287" s="5">
        <v>60.965703745743475</v>
      </c>
      <c r="G2287" s="9">
        <v>5</v>
      </c>
      <c r="H2287">
        <v>3</v>
      </c>
      <c r="I2287" s="6">
        <v>107.42157000000002</v>
      </c>
      <c r="J2287" t="s">
        <v>8318</v>
      </c>
      <c r="K2287" t="s">
        <v>8355</v>
      </c>
    </row>
    <row r="2288" spans="1:11" hidden="1" x14ac:dyDescent="0.2">
      <c r="A2288">
        <v>2606</v>
      </c>
      <c r="B2288">
        <v>1</v>
      </c>
      <c r="C2288">
        <v>11000</v>
      </c>
      <c r="D2288" s="17">
        <v>32</v>
      </c>
      <c r="E2288">
        <v>385</v>
      </c>
      <c r="F2288" s="5">
        <v>31.444155844155844</v>
      </c>
      <c r="G2288" s="9">
        <v>3</v>
      </c>
      <c r="H2288">
        <v>5</v>
      </c>
      <c r="I2288" s="6">
        <v>110.05454545454545</v>
      </c>
      <c r="J2288" t="s">
        <v>8318</v>
      </c>
      <c r="K2288" t="s">
        <v>8355</v>
      </c>
    </row>
    <row r="2289" spans="1:11" hidden="1" x14ac:dyDescent="0.2">
      <c r="A2289">
        <v>2607</v>
      </c>
      <c r="B2289">
        <v>1</v>
      </c>
      <c r="C2289">
        <v>8000</v>
      </c>
      <c r="D2289" s="17">
        <v>43.208657407407408</v>
      </c>
      <c r="E2289">
        <v>398</v>
      </c>
      <c r="F2289" s="5">
        <v>81.949748743718587</v>
      </c>
      <c r="G2289" s="9">
        <v>6</v>
      </c>
      <c r="H2289">
        <v>1</v>
      </c>
      <c r="I2289" s="6">
        <v>407.7</v>
      </c>
      <c r="J2289" t="s">
        <v>8318</v>
      </c>
      <c r="K2289" t="s">
        <v>8355</v>
      </c>
    </row>
    <row r="2290" spans="1:11" hidden="1" x14ac:dyDescent="0.2">
      <c r="A2290">
        <v>2608</v>
      </c>
      <c r="B2290">
        <v>1</v>
      </c>
      <c r="C2290">
        <v>8000</v>
      </c>
      <c r="D2290" s="17">
        <v>41.198287037037041</v>
      </c>
      <c r="E2290">
        <v>304</v>
      </c>
      <c r="F2290" s="5">
        <v>58.92763157894737</v>
      </c>
      <c r="G2290" s="9">
        <v>2</v>
      </c>
      <c r="H2290">
        <v>3</v>
      </c>
      <c r="I2290" s="6">
        <v>223.92500000000001</v>
      </c>
      <c r="J2290" t="s">
        <v>8318</v>
      </c>
      <c r="K2290" t="s">
        <v>8355</v>
      </c>
    </row>
    <row r="2291" spans="1:11" hidden="1" x14ac:dyDescent="0.2">
      <c r="A2291">
        <v>2609</v>
      </c>
      <c r="B2291">
        <v>1</v>
      </c>
      <c r="C2291">
        <v>35000</v>
      </c>
      <c r="D2291" s="17">
        <v>30</v>
      </c>
      <c r="E2291">
        <v>676</v>
      </c>
      <c r="F2291" s="5">
        <v>157.29347633136095</v>
      </c>
      <c r="G2291" s="9">
        <v>6</v>
      </c>
      <c r="H2291">
        <v>4</v>
      </c>
      <c r="I2291" s="6">
        <v>303.80111428571428</v>
      </c>
      <c r="J2291" t="s">
        <v>8318</v>
      </c>
      <c r="K2291" t="s">
        <v>8355</v>
      </c>
    </row>
    <row r="2292" spans="1:11" hidden="1" x14ac:dyDescent="0.2">
      <c r="A2292">
        <v>2610</v>
      </c>
      <c r="B2292">
        <v>1</v>
      </c>
      <c r="C2292">
        <v>22765</v>
      </c>
      <c r="D2292" s="17">
        <v>39.40989583333333</v>
      </c>
      <c r="E2292">
        <v>577</v>
      </c>
      <c r="F2292" s="5">
        <v>55.758509532062391</v>
      </c>
      <c r="G2292" s="9">
        <v>7</v>
      </c>
      <c r="H2292">
        <v>3</v>
      </c>
      <c r="I2292" s="6">
        <v>141.3251043268175</v>
      </c>
      <c r="J2292" t="s">
        <v>8318</v>
      </c>
      <c r="K2292" t="s">
        <v>8355</v>
      </c>
    </row>
    <row r="2293" spans="1:11" hidden="1" x14ac:dyDescent="0.2">
      <c r="A2293">
        <v>2611</v>
      </c>
      <c r="B2293">
        <v>1</v>
      </c>
      <c r="C2293">
        <v>11000</v>
      </c>
      <c r="D2293" s="17">
        <v>33.621828703703706</v>
      </c>
      <c r="E2293">
        <v>3663</v>
      </c>
      <c r="F2293" s="5">
        <v>83.802893802893806</v>
      </c>
      <c r="G2293" s="9">
        <v>11</v>
      </c>
      <c r="H2293">
        <v>3</v>
      </c>
      <c r="I2293" s="6">
        <v>2790.6363636363635</v>
      </c>
      <c r="J2293" t="s">
        <v>8318</v>
      </c>
      <c r="K2293" t="s">
        <v>8355</v>
      </c>
    </row>
    <row r="2294" spans="1:11" hidden="1" x14ac:dyDescent="0.2">
      <c r="A2294">
        <v>2612</v>
      </c>
      <c r="B2294">
        <v>1</v>
      </c>
      <c r="C2294">
        <v>10000</v>
      </c>
      <c r="D2294" s="17">
        <v>31</v>
      </c>
      <c r="E2294">
        <v>294</v>
      </c>
      <c r="F2294" s="5">
        <v>58.422210884353746</v>
      </c>
      <c r="G2294" s="9">
        <v>12</v>
      </c>
      <c r="H2294">
        <v>1</v>
      </c>
      <c r="I2294" s="6">
        <v>171.76130000000001</v>
      </c>
      <c r="J2294" t="s">
        <v>8318</v>
      </c>
      <c r="K2294" t="s">
        <v>8355</v>
      </c>
    </row>
    <row r="2295" spans="1:11" hidden="1" x14ac:dyDescent="0.2">
      <c r="A2295">
        <v>2613</v>
      </c>
      <c r="B2295">
        <v>1</v>
      </c>
      <c r="C2295">
        <v>7500</v>
      </c>
      <c r="D2295" s="17">
        <v>30</v>
      </c>
      <c r="E2295">
        <v>28</v>
      </c>
      <c r="F2295" s="5">
        <v>270.57142857142856</v>
      </c>
      <c r="G2295" s="9">
        <v>8</v>
      </c>
      <c r="H2295">
        <v>3</v>
      </c>
      <c r="I2295" s="6">
        <v>101.01333333333334</v>
      </c>
      <c r="J2295" t="s">
        <v>8318</v>
      </c>
      <c r="K2295" t="s">
        <v>8355</v>
      </c>
    </row>
    <row r="2296" spans="1:11" hidden="1" x14ac:dyDescent="0.2">
      <c r="A2296">
        <v>2614</v>
      </c>
      <c r="B2296">
        <v>1</v>
      </c>
      <c r="C2296">
        <v>10500</v>
      </c>
      <c r="D2296" s="17">
        <v>28.499861111111112</v>
      </c>
      <c r="E2296">
        <v>100</v>
      </c>
      <c r="F2296" s="5">
        <v>107.1</v>
      </c>
      <c r="G2296" s="9">
        <v>4</v>
      </c>
      <c r="H2296">
        <v>2</v>
      </c>
      <c r="I2296" s="6">
        <v>102</v>
      </c>
      <c r="J2296" t="s">
        <v>8318</v>
      </c>
      <c r="K2296" t="s">
        <v>8355</v>
      </c>
    </row>
    <row r="2297" spans="1:11" hidden="1" x14ac:dyDescent="0.2">
      <c r="A2297">
        <v>2615</v>
      </c>
      <c r="B2297">
        <v>1</v>
      </c>
      <c r="C2297">
        <v>2001</v>
      </c>
      <c r="D2297" s="17">
        <v>37.002731481481483</v>
      </c>
      <c r="E2297">
        <v>72</v>
      </c>
      <c r="F2297" s="5">
        <v>47.180555555555557</v>
      </c>
      <c r="G2297" s="9">
        <v>3</v>
      </c>
      <c r="H2297">
        <v>4</v>
      </c>
      <c r="I2297" s="6">
        <v>169.76511744127936</v>
      </c>
      <c r="J2297" t="s">
        <v>8318</v>
      </c>
      <c r="K2297" t="s">
        <v>8355</v>
      </c>
    </row>
    <row r="2298" spans="1:11" hidden="1" x14ac:dyDescent="0.2">
      <c r="A2298">
        <v>2616</v>
      </c>
      <c r="B2298">
        <v>1</v>
      </c>
      <c r="C2298">
        <v>25000</v>
      </c>
      <c r="D2298" s="17">
        <v>30</v>
      </c>
      <c r="E2298">
        <v>238</v>
      </c>
      <c r="F2298" s="5">
        <v>120.30882352941177</v>
      </c>
      <c r="G2298" s="9">
        <v>7</v>
      </c>
      <c r="H2298">
        <v>7</v>
      </c>
      <c r="I2298" s="6">
        <v>114.53400000000001</v>
      </c>
      <c r="J2298" t="s">
        <v>8318</v>
      </c>
      <c r="K2298" t="s">
        <v>8355</v>
      </c>
    </row>
    <row r="2299" spans="1:11" hidden="1" x14ac:dyDescent="0.2">
      <c r="A2299">
        <v>2617</v>
      </c>
      <c r="B2299">
        <v>1</v>
      </c>
      <c r="C2299">
        <v>500</v>
      </c>
      <c r="D2299" s="17">
        <v>30</v>
      </c>
      <c r="E2299">
        <v>159</v>
      </c>
      <c r="F2299" s="5">
        <v>27.59748427672956</v>
      </c>
      <c r="G2299" s="9">
        <v>9</v>
      </c>
      <c r="H2299">
        <v>6</v>
      </c>
      <c r="I2299" s="6">
        <v>877.6</v>
      </c>
      <c r="J2299" t="s">
        <v>8318</v>
      </c>
      <c r="K2299" t="s">
        <v>8355</v>
      </c>
    </row>
    <row r="2300" spans="1:11" hidden="1" x14ac:dyDescent="0.2">
      <c r="A2300">
        <v>2618</v>
      </c>
      <c r="B2300">
        <v>1</v>
      </c>
      <c r="C2300">
        <v>15000</v>
      </c>
      <c r="D2300" s="17">
        <v>60.041666666666664</v>
      </c>
      <c r="E2300">
        <v>77</v>
      </c>
      <c r="F2300" s="5">
        <v>205.2987012987013</v>
      </c>
      <c r="G2300" s="9">
        <v>10</v>
      </c>
      <c r="H2300">
        <v>5</v>
      </c>
      <c r="I2300" s="6">
        <v>105.38666666666667</v>
      </c>
      <c r="J2300" t="s">
        <v>8318</v>
      </c>
      <c r="K2300" t="s">
        <v>8355</v>
      </c>
    </row>
    <row r="2301" spans="1:11" hidden="1" x14ac:dyDescent="0.2">
      <c r="A2301">
        <v>2619</v>
      </c>
      <c r="B2301">
        <v>1</v>
      </c>
      <c r="C2301">
        <v>1000</v>
      </c>
      <c r="D2301" s="17">
        <v>26.574027777777776</v>
      </c>
      <c r="E2301">
        <v>53</v>
      </c>
      <c r="F2301" s="5">
        <v>35.547169811320757</v>
      </c>
      <c r="G2301" s="9">
        <v>9</v>
      </c>
      <c r="H2301">
        <v>6</v>
      </c>
      <c r="I2301" s="6">
        <v>188.39999999999998</v>
      </c>
      <c r="J2301" t="s">
        <v>8318</v>
      </c>
      <c r="K2301" t="s">
        <v>8355</v>
      </c>
    </row>
    <row r="2302" spans="1:11" hidden="1" x14ac:dyDescent="0.2">
      <c r="A2302">
        <v>2620</v>
      </c>
      <c r="B2302">
        <v>1</v>
      </c>
      <c r="C2302">
        <v>65000</v>
      </c>
      <c r="D2302" s="17">
        <v>36.874513888888892</v>
      </c>
      <c r="E2302">
        <v>1251</v>
      </c>
      <c r="F2302" s="5">
        <v>74.639488409272587</v>
      </c>
      <c r="G2302" s="9">
        <v>9</v>
      </c>
      <c r="H2302">
        <v>4</v>
      </c>
      <c r="I2302" s="6">
        <v>143.65230769230772</v>
      </c>
      <c r="J2302" t="s">
        <v>8318</v>
      </c>
      <c r="K2302" t="s">
        <v>8355</v>
      </c>
    </row>
    <row r="2303" spans="1:11" hidden="1" x14ac:dyDescent="0.2">
      <c r="A2303">
        <v>2621</v>
      </c>
      <c r="B2303">
        <v>1</v>
      </c>
      <c r="C2303">
        <v>15000</v>
      </c>
      <c r="D2303" s="17">
        <v>30</v>
      </c>
      <c r="E2303">
        <v>465</v>
      </c>
      <c r="F2303" s="5">
        <v>47.058064516129029</v>
      </c>
      <c r="G2303" s="9">
        <v>4</v>
      </c>
      <c r="H2303">
        <v>2</v>
      </c>
      <c r="I2303" s="6">
        <v>145.88</v>
      </c>
      <c r="J2303" t="s">
        <v>8318</v>
      </c>
      <c r="K2303" t="s">
        <v>8355</v>
      </c>
    </row>
    <row r="2304" spans="1:11" hidden="1" x14ac:dyDescent="0.2">
      <c r="A2304">
        <v>2622</v>
      </c>
      <c r="B2304">
        <v>1</v>
      </c>
      <c r="C2304">
        <v>1500</v>
      </c>
      <c r="D2304" s="17">
        <v>45</v>
      </c>
      <c r="E2304">
        <v>74</v>
      </c>
      <c r="F2304" s="5">
        <v>26.591351351351353</v>
      </c>
      <c r="G2304" s="9">
        <v>11</v>
      </c>
      <c r="H2304">
        <v>2</v>
      </c>
      <c r="I2304" s="6">
        <v>131.184</v>
      </c>
      <c r="J2304" t="s">
        <v>8318</v>
      </c>
      <c r="K2304" t="s">
        <v>8355</v>
      </c>
    </row>
    <row r="2305" spans="1:11" hidden="1" x14ac:dyDescent="0.2">
      <c r="A2305">
        <v>2623</v>
      </c>
      <c r="B2305">
        <v>1</v>
      </c>
      <c r="C2305">
        <v>2000</v>
      </c>
      <c r="D2305" s="17">
        <v>14</v>
      </c>
      <c r="E2305">
        <v>62</v>
      </c>
      <c r="F2305" s="5">
        <v>36.774193548387096</v>
      </c>
      <c r="G2305" s="9">
        <v>11</v>
      </c>
      <c r="H2305">
        <v>4</v>
      </c>
      <c r="I2305" s="6">
        <v>113.99999999999999</v>
      </c>
      <c r="J2305" t="s">
        <v>8318</v>
      </c>
      <c r="K2305" t="s">
        <v>8355</v>
      </c>
    </row>
    <row r="2306" spans="1:11" hidden="1" x14ac:dyDescent="0.2">
      <c r="A2306">
        <v>2624</v>
      </c>
      <c r="B2306">
        <v>1</v>
      </c>
      <c r="C2306">
        <v>8000</v>
      </c>
      <c r="D2306" s="17">
        <v>21</v>
      </c>
      <c r="E2306">
        <v>3468</v>
      </c>
      <c r="F2306" s="5">
        <v>31.820544982698959</v>
      </c>
      <c r="G2306" s="9">
        <v>8</v>
      </c>
      <c r="H2306">
        <v>4</v>
      </c>
      <c r="I2306" s="6">
        <v>1379.4206249999997</v>
      </c>
      <c r="J2306" t="s">
        <v>8318</v>
      </c>
      <c r="K2306" t="s">
        <v>8355</v>
      </c>
    </row>
    <row r="2307" spans="1:11" hidden="1" x14ac:dyDescent="0.2">
      <c r="A2307">
        <v>2625</v>
      </c>
      <c r="B2307">
        <v>1</v>
      </c>
      <c r="C2307">
        <v>150</v>
      </c>
      <c r="D2307" s="17">
        <v>25.041666666666668</v>
      </c>
      <c r="E2307">
        <v>52</v>
      </c>
      <c r="F2307" s="5">
        <v>27.576923076923077</v>
      </c>
      <c r="G2307" s="9">
        <v>10</v>
      </c>
      <c r="H2307">
        <v>6</v>
      </c>
      <c r="I2307" s="6">
        <v>956</v>
      </c>
      <c r="J2307" t="s">
        <v>8318</v>
      </c>
      <c r="K2307" t="s">
        <v>8355</v>
      </c>
    </row>
    <row r="2308" spans="1:11" hidden="1" x14ac:dyDescent="0.2">
      <c r="A2308">
        <v>2626</v>
      </c>
      <c r="B2308">
        <v>1</v>
      </c>
      <c r="C2308">
        <v>2500</v>
      </c>
      <c r="D2308" s="17">
        <v>30</v>
      </c>
      <c r="E2308">
        <v>50</v>
      </c>
      <c r="F2308" s="5">
        <v>56</v>
      </c>
      <c r="G2308" s="9">
        <v>5</v>
      </c>
      <c r="H2308">
        <v>1</v>
      </c>
      <c r="I2308" s="6">
        <v>112.00000000000001</v>
      </c>
      <c r="J2308" t="s">
        <v>8318</v>
      </c>
      <c r="K2308" t="s">
        <v>8355</v>
      </c>
    </row>
    <row r="2309" spans="1:11" hidden="1" x14ac:dyDescent="0.2">
      <c r="A2309">
        <v>2627</v>
      </c>
      <c r="B2309">
        <v>1</v>
      </c>
      <c r="C2309">
        <v>150</v>
      </c>
      <c r="D2309" s="17">
        <v>30.041666666666668</v>
      </c>
      <c r="E2309">
        <v>45</v>
      </c>
      <c r="F2309" s="5">
        <v>21.555555555555557</v>
      </c>
      <c r="G2309" s="9">
        <v>10</v>
      </c>
      <c r="H2309">
        <v>2</v>
      </c>
      <c r="I2309" s="6">
        <v>646.66666666666663</v>
      </c>
      <c r="J2309" t="s">
        <v>8318</v>
      </c>
      <c r="K2309" t="s">
        <v>8355</v>
      </c>
    </row>
    <row r="2310" spans="1:11" hidden="1" x14ac:dyDescent="0.2">
      <c r="A2310">
        <v>2628</v>
      </c>
      <c r="B2310">
        <v>1</v>
      </c>
      <c r="C2310">
        <v>839</v>
      </c>
      <c r="D2310" s="17">
        <v>20</v>
      </c>
      <c r="E2310">
        <v>21</v>
      </c>
      <c r="F2310" s="5">
        <v>44.095238095238095</v>
      </c>
      <c r="G2310" s="9">
        <v>11</v>
      </c>
      <c r="H2310">
        <v>1</v>
      </c>
      <c r="I2310" s="6">
        <v>110.36948748510132</v>
      </c>
      <c r="J2310" t="s">
        <v>8318</v>
      </c>
      <c r="K2310" t="s">
        <v>8355</v>
      </c>
    </row>
    <row r="2311" spans="1:11" hidden="1" x14ac:dyDescent="0.2">
      <c r="A2311">
        <v>2629</v>
      </c>
      <c r="B2311">
        <v>1</v>
      </c>
      <c r="C2311">
        <v>5000</v>
      </c>
      <c r="D2311" s="17">
        <v>30</v>
      </c>
      <c r="E2311">
        <v>100</v>
      </c>
      <c r="F2311" s="5">
        <v>63.87</v>
      </c>
      <c r="G2311" s="9">
        <v>4</v>
      </c>
      <c r="H2311">
        <v>2</v>
      </c>
      <c r="I2311" s="6">
        <v>127.74000000000001</v>
      </c>
      <c r="J2311" t="s">
        <v>8318</v>
      </c>
      <c r="K2311" t="s">
        <v>8355</v>
      </c>
    </row>
    <row r="2312" spans="1:11" hidden="1" x14ac:dyDescent="0.2">
      <c r="A2312">
        <v>2630</v>
      </c>
      <c r="B2312">
        <v>1</v>
      </c>
      <c r="C2312">
        <v>2000</v>
      </c>
      <c r="D2312" s="17">
        <v>27.311203703703701</v>
      </c>
      <c r="E2312">
        <v>81</v>
      </c>
      <c r="F2312" s="5">
        <v>38.987654320987652</v>
      </c>
      <c r="G2312" s="9">
        <v>6</v>
      </c>
      <c r="H2312">
        <v>4</v>
      </c>
      <c r="I2312" s="6">
        <v>157.9</v>
      </c>
      <c r="J2312" t="s">
        <v>8318</v>
      </c>
      <c r="K2312" t="s">
        <v>8355</v>
      </c>
    </row>
    <row r="2313" spans="1:11" hidden="1" x14ac:dyDescent="0.2">
      <c r="A2313">
        <v>2631</v>
      </c>
      <c r="B2313">
        <v>1</v>
      </c>
      <c r="C2313">
        <v>20000</v>
      </c>
      <c r="D2313" s="17">
        <v>28</v>
      </c>
      <c r="E2313">
        <v>286</v>
      </c>
      <c r="F2313" s="5">
        <v>80.185489510489504</v>
      </c>
      <c r="G2313" s="9">
        <v>8</v>
      </c>
      <c r="H2313">
        <v>6</v>
      </c>
      <c r="I2313" s="6">
        <v>114.66525000000001</v>
      </c>
      <c r="J2313" t="s">
        <v>8318</v>
      </c>
      <c r="K2313" t="s">
        <v>8355</v>
      </c>
    </row>
    <row r="2314" spans="1:11" hidden="1" x14ac:dyDescent="0.2">
      <c r="A2314">
        <v>2632</v>
      </c>
      <c r="B2314">
        <v>1</v>
      </c>
      <c r="C2314">
        <v>1070</v>
      </c>
      <c r="D2314" s="17">
        <v>25</v>
      </c>
      <c r="E2314">
        <v>42</v>
      </c>
      <c r="F2314" s="5">
        <v>34.904761904761905</v>
      </c>
      <c r="G2314" s="9">
        <v>5</v>
      </c>
      <c r="H2314">
        <v>2</v>
      </c>
      <c r="I2314" s="6">
        <v>137.00934579439252</v>
      </c>
      <c r="J2314" t="s">
        <v>8318</v>
      </c>
      <c r="K2314" t="s">
        <v>8355</v>
      </c>
    </row>
    <row r="2315" spans="1:11" hidden="1" x14ac:dyDescent="0.2">
      <c r="A2315">
        <v>2633</v>
      </c>
      <c r="B2315">
        <v>1</v>
      </c>
      <c r="C2315">
        <v>5000</v>
      </c>
      <c r="D2315" s="17">
        <v>30.135046296296295</v>
      </c>
      <c r="E2315">
        <v>199</v>
      </c>
      <c r="F2315" s="5">
        <v>89.100502512562812</v>
      </c>
      <c r="G2315" s="9">
        <v>1</v>
      </c>
      <c r="H2315">
        <v>2</v>
      </c>
      <c r="I2315" s="6">
        <v>354.62</v>
      </c>
      <c r="J2315" t="s">
        <v>8318</v>
      </c>
      <c r="K2315" t="s">
        <v>8355</v>
      </c>
    </row>
    <row r="2316" spans="1:11" hidden="1" x14ac:dyDescent="0.2">
      <c r="A2316">
        <v>2634</v>
      </c>
      <c r="B2316">
        <v>1</v>
      </c>
      <c r="C2316">
        <v>930</v>
      </c>
      <c r="D2316" s="17">
        <v>30</v>
      </c>
      <c r="E2316">
        <v>25</v>
      </c>
      <c r="F2316" s="5">
        <v>39.44</v>
      </c>
      <c r="G2316" s="9">
        <v>8</v>
      </c>
      <c r="H2316">
        <v>2</v>
      </c>
      <c r="I2316" s="6">
        <v>106.02150537634409</v>
      </c>
      <c r="J2316" t="s">
        <v>8318</v>
      </c>
      <c r="K2316" t="s">
        <v>8355</v>
      </c>
    </row>
    <row r="2317" spans="1:11" hidden="1" x14ac:dyDescent="0.2">
      <c r="A2317">
        <v>2635</v>
      </c>
      <c r="B2317">
        <v>1</v>
      </c>
      <c r="C2317">
        <v>11500</v>
      </c>
      <c r="D2317" s="17">
        <v>34.958333333333336</v>
      </c>
      <c r="E2317">
        <v>84</v>
      </c>
      <c r="F2317" s="5">
        <v>136.9047619047619</v>
      </c>
      <c r="G2317" s="9">
        <v>2</v>
      </c>
      <c r="H2317">
        <v>1</v>
      </c>
      <c r="I2317" s="6">
        <v>100</v>
      </c>
      <c r="J2317" t="s">
        <v>8318</v>
      </c>
      <c r="K2317" t="s">
        <v>8355</v>
      </c>
    </row>
    <row r="2318" spans="1:11" hidden="1" x14ac:dyDescent="0.2">
      <c r="A2318">
        <v>2636</v>
      </c>
      <c r="B2318">
        <v>1</v>
      </c>
      <c r="C2318">
        <v>1000</v>
      </c>
      <c r="D2318" s="17">
        <v>22.426921296296296</v>
      </c>
      <c r="E2318">
        <v>50</v>
      </c>
      <c r="F2318" s="5">
        <v>37.46</v>
      </c>
      <c r="G2318" s="9">
        <v>9</v>
      </c>
      <c r="H2318">
        <v>5</v>
      </c>
      <c r="I2318" s="6">
        <v>187.3</v>
      </c>
      <c r="J2318" t="s">
        <v>8318</v>
      </c>
      <c r="K2318" t="s">
        <v>8355</v>
      </c>
    </row>
    <row r="2319" spans="1:11" hidden="1" x14ac:dyDescent="0.2">
      <c r="A2319">
        <v>2637</v>
      </c>
      <c r="B2319">
        <v>1</v>
      </c>
      <c r="C2319">
        <v>500</v>
      </c>
      <c r="D2319" s="17">
        <v>16</v>
      </c>
      <c r="E2319">
        <v>26</v>
      </c>
      <c r="F2319" s="5">
        <v>31.96153846153846</v>
      </c>
      <c r="G2319" s="9">
        <v>9</v>
      </c>
      <c r="H2319">
        <v>1</v>
      </c>
      <c r="I2319" s="6">
        <v>166.2</v>
      </c>
      <c r="J2319" t="s">
        <v>8318</v>
      </c>
      <c r="K2319" t="s">
        <v>8355</v>
      </c>
    </row>
    <row r="2320" spans="1:11" hidden="1" x14ac:dyDescent="0.2">
      <c r="A2320">
        <v>2638</v>
      </c>
      <c r="B2320">
        <v>1</v>
      </c>
      <c r="C2320">
        <v>347</v>
      </c>
      <c r="D2320" s="17">
        <v>30</v>
      </c>
      <c r="E2320">
        <v>14</v>
      </c>
      <c r="F2320" s="5">
        <v>25.214285714285715</v>
      </c>
      <c r="G2320" s="9">
        <v>12</v>
      </c>
      <c r="H2320">
        <v>2</v>
      </c>
      <c r="I2320" s="6">
        <v>101.72910662824208</v>
      </c>
      <c r="J2320" t="s">
        <v>8318</v>
      </c>
      <c r="K2320" t="s">
        <v>8355</v>
      </c>
    </row>
    <row r="2321" spans="1:11" hidden="1" x14ac:dyDescent="0.2">
      <c r="A2321">
        <v>2639</v>
      </c>
      <c r="B2321">
        <v>1</v>
      </c>
      <c r="C2321">
        <v>300</v>
      </c>
      <c r="D2321" s="17">
        <v>30</v>
      </c>
      <c r="E2321">
        <v>49</v>
      </c>
      <c r="F2321" s="5">
        <v>10.040816326530612</v>
      </c>
      <c r="G2321" s="9">
        <v>1</v>
      </c>
      <c r="H2321">
        <v>2</v>
      </c>
      <c r="I2321" s="6">
        <v>164</v>
      </c>
      <c r="J2321" t="s">
        <v>8318</v>
      </c>
      <c r="K2321" t="s">
        <v>8355</v>
      </c>
    </row>
    <row r="2322" spans="1:11" hidden="1" x14ac:dyDescent="0.2">
      <c r="A2322">
        <v>2640</v>
      </c>
      <c r="B2322">
        <v>1</v>
      </c>
      <c r="C2322">
        <v>3000</v>
      </c>
      <c r="D2322" s="17">
        <v>60</v>
      </c>
      <c r="E2322">
        <v>69</v>
      </c>
      <c r="F2322" s="5">
        <v>45.94202898550725</v>
      </c>
      <c r="G2322" s="9">
        <v>4</v>
      </c>
      <c r="H2322">
        <v>3</v>
      </c>
      <c r="I2322" s="6">
        <v>105.66666666666666</v>
      </c>
      <c r="J2322" t="s">
        <v>8318</v>
      </c>
      <c r="K2322" t="s">
        <v>8355</v>
      </c>
    </row>
    <row r="2323" spans="1:11" hidden="1" x14ac:dyDescent="0.2">
      <c r="A2323">
        <v>2641</v>
      </c>
      <c r="B2323">
        <v>0</v>
      </c>
      <c r="C2323">
        <v>1500</v>
      </c>
      <c r="D2323" s="17">
        <v>17.012465277777778</v>
      </c>
      <c r="E2323">
        <v>1</v>
      </c>
      <c r="F2323" s="5">
        <v>15</v>
      </c>
      <c r="G2323" s="9">
        <v>8</v>
      </c>
      <c r="H2323">
        <v>5</v>
      </c>
      <c r="I2323" s="6">
        <v>1</v>
      </c>
      <c r="J2323" t="s">
        <v>8318</v>
      </c>
      <c r="K2323" t="s">
        <v>8355</v>
      </c>
    </row>
    <row r="2324" spans="1:11" hidden="1" x14ac:dyDescent="0.2">
      <c r="A2324">
        <v>2642</v>
      </c>
      <c r="B2324">
        <v>0</v>
      </c>
      <c r="C2324">
        <v>500000</v>
      </c>
      <c r="D2324" s="17">
        <v>30.042962962962964</v>
      </c>
      <c r="E2324">
        <v>0</v>
      </c>
      <c r="F2324" s="5">
        <v>0</v>
      </c>
      <c r="G2324" s="9">
        <v>6</v>
      </c>
      <c r="H2324">
        <v>2</v>
      </c>
      <c r="I2324" s="6">
        <v>0</v>
      </c>
      <c r="J2324" t="s">
        <v>8318</v>
      </c>
      <c r="K2324" t="s">
        <v>8355</v>
      </c>
    </row>
    <row r="2325" spans="1:11" hidden="1" x14ac:dyDescent="0.2">
      <c r="A2325">
        <v>2661</v>
      </c>
      <c r="B2325">
        <v>1</v>
      </c>
      <c r="C2325">
        <v>5000</v>
      </c>
      <c r="D2325" s="17">
        <v>30</v>
      </c>
      <c r="E2325">
        <v>60</v>
      </c>
      <c r="F2325" s="5">
        <v>85.75</v>
      </c>
      <c r="G2325" s="9">
        <v>9</v>
      </c>
      <c r="H2325">
        <v>3</v>
      </c>
      <c r="I2325" s="6">
        <v>102.89999999999999</v>
      </c>
      <c r="J2325" t="s">
        <v>8318</v>
      </c>
      <c r="K2325" t="s">
        <v>8338</v>
      </c>
    </row>
    <row r="2326" spans="1:11" hidden="1" x14ac:dyDescent="0.2">
      <c r="A2326">
        <v>2662</v>
      </c>
      <c r="B2326">
        <v>1</v>
      </c>
      <c r="C2326">
        <v>20000</v>
      </c>
      <c r="D2326" s="17">
        <v>30</v>
      </c>
      <c r="E2326">
        <v>80</v>
      </c>
      <c r="F2326" s="5">
        <v>267</v>
      </c>
      <c r="G2326" s="9">
        <v>7</v>
      </c>
      <c r="H2326">
        <v>3</v>
      </c>
      <c r="I2326" s="6">
        <v>106.80000000000001</v>
      </c>
      <c r="J2326" t="s">
        <v>8318</v>
      </c>
      <c r="K2326" t="s">
        <v>8338</v>
      </c>
    </row>
    <row r="2327" spans="1:11" hidden="1" x14ac:dyDescent="0.2">
      <c r="A2327">
        <v>2663</v>
      </c>
      <c r="B2327">
        <v>1</v>
      </c>
      <c r="C2327">
        <v>20000</v>
      </c>
      <c r="D2327" s="17">
        <v>29.002233796296295</v>
      </c>
      <c r="E2327">
        <v>56</v>
      </c>
      <c r="F2327" s="5">
        <v>373.55803571428572</v>
      </c>
      <c r="G2327" s="9">
        <v>8</v>
      </c>
      <c r="H2327">
        <v>4</v>
      </c>
      <c r="I2327" s="6">
        <v>104.59625</v>
      </c>
      <c r="J2327" t="s">
        <v>8318</v>
      </c>
      <c r="K2327" t="s">
        <v>8338</v>
      </c>
    </row>
    <row r="2328" spans="1:11" hidden="1" x14ac:dyDescent="0.2">
      <c r="A2328">
        <v>2664</v>
      </c>
      <c r="B2328">
        <v>1</v>
      </c>
      <c r="C2328">
        <v>17500</v>
      </c>
      <c r="D2328" s="17">
        <v>34.265543981481478</v>
      </c>
      <c r="E2328">
        <v>104</v>
      </c>
      <c r="F2328" s="5">
        <v>174.03846153846155</v>
      </c>
      <c r="G2328" s="9">
        <v>11</v>
      </c>
      <c r="H2328">
        <v>3</v>
      </c>
      <c r="I2328" s="6">
        <v>103.42857142857143</v>
      </c>
      <c r="J2328" t="s">
        <v>8318</v>
      </c>
      <c r="K2328" t="s">
        <v>8338</v>
      </c>
    </row>
    <row r="2329" spans="1:11" hidden="1" x14ac:dyDescent="0.2">
      <c r="A2329">
        <v>2665</v>
      </c>
      <c r="B2329">
        <v>1</v>
      </c>
      <c r="C2329">
        <v>3500</v>
      </c>
      <c r="D2329" s="17">
        <v>45</v>
      </c>
      <c r="E2329">
        <v>46</v>
      </c>
      <c r="F2329" s="5">
        <v>93.695652173913047</v>
      </c>
      <c r="G2329" s="9">
        <v>3</v>
      </c>
      <c r="H2329">
        <v>5</v>
      </c>
      <c r="I2329" s="6">
        <v>123.14285714285715</v>
      </c>
      <c r="J2329" t="s">
        <v>8318</v>
      </c>
      <c r="K2329" t="s">
        <v>8338</v>
      </c>
    </row>
    <row r="2330" spans="1:11" hidden="1" x14ac:dyDescent="0.2">
      <c r="A2330">
        <v>2666</v>
      </c>
      <c r="B2330">
        <v>1</v>
      </c>
      <c r="C2330">
        <v>10000</v>
      </c>
      <c r="D2330" s="17">
        <v>37.110659722222223</v>
      </c>
      <c r="E2330">
        <v>206</v>
      </c>
      <c r="F2330" s="5">
        <v>77.327718446601949</v>
      </c>
      <c r="G2330" s="9">
        <v>8</v>
      </c>
      <c r="H2330">
        <v>3</v>
      </c>
      <c r="I2330" s="6">
        <v>159.29509999999999</v>
      </c>
      <c r="J2330" t="s">
        <v>8318</v>
      </c>
      <c r="K2330" t="s">
        <v>8338</v>
      </c>
    </row>
    <row r="2331" spans="1:11" hidden="1" x14ac:dyDescent="0.2">
      <c r="A2331">
        <v>2667</v>
      </c>
      <c r="B2331">
        <v>1</v>
      </c>
      <c r="C2331">
        <v>1500</v>
      </c>
      <c r="D2331" s="17">
        <v>30</v>
      </c>
      <c r="E2331">
        <v>18</v>
      </c>
      <c r="F2331" s="5">
        <v>92.222222222222229</v>
      </c>
      <c r="G2331" s="9">
        <v>1</v>
      </c>
      <c r="H2331">
        <v>1</v>
      </c>
      <c r="I2331" s="6">
        <v>110.66666666666667</v>
      </c>
      <c r="J2331" t="s">
        <v>8318</v>
      </c>
      <c r="K2331" t="s">
        <v>8338</v>
      </c>
    </row>
    <row r="2332" spans="1:11" hidden="1" x14ac:dyDescent="0.2">
      <c r="A2332">
        <v>2668</v>
      </c>
      <c r="B2332">
        <v>1</v>
      </c>
      <c r="C2332">
        <v>1000</v>
      </c>
      <c r="D2332" s="17">
        <v>42.016840277777781</v>
      </c>
      <c r="E2332">
        <v>28</v>
      </c>
      <c r="F2332" s="5">
        <v>60.964285714285715</v>
      </c>
      <c r="G2332" s="9">
        <v>9</v>
      </c>
      <c r="H2332">
        <v>1</v>
      </c>
      <c r="I2332" s="6">
        <v>170.70000000000002</v>
      </c>
      <c r="J2332" t="s">
        <v>8318</v>
      </c>
      <c r="K2332" t="s">
        <v>8338</v>
      </c>
    </row>
    <row r="2333" spans="1:11" hidden="1" x14ac:dyDescent="0.2">
      <c r="A2333">
        <v>2669</v>
      </c>
      <c r="B2333">
        <v>1</v>
      </c>
      <c r="C2333">
        <v>800</v>
      </c>
      <c r="D2333" s="17">
        <v>60</v>
      </c>
      <c r="E2333">
        <v>11</v>
      </c>
      <c r="F2333" s="5">
        <v>91</v>
      </c>
      <c r="G2333" s="9">
        <v>11</v>
      </c>
      <c r="H2333">
        <v>2</v>
      </c>
      <c r="I2333" s="6">
        <v>125.125</v>
      </c>
      <c r="J2333" t="s">
        <v>8318</v>
      </c>
      <c r="K2333" t="s">
        <v>8338</v>
      </c>
    </row>
    <row r="2334" spans="1:11" hidden="1" x14ac:dyDescent="0.2">
      <c r="A2334">
        <v>2670</v>
      </c>
      <c r="B2334">
        <v>0</v>
      </c>
      <c r="C2334">
        <v>38888</v>
      </c>
      <c r="D2334" s="17">
        <v>28</v>
      </c>
      <c r="E2334">
        <v>60</v>
      </c>
      <c r="F2334" s="5">
        <v>41.583333333333336</v>
      </c>
      <c r="G2334" s="9">
        <v>6</v>
      </c>
      <c r="H2334">
        <v>1</v>
      </c>
      <c r="I2334" s="6">
        <v>6.4158609339642041</v>
      </c>
      <c r="J2334" t="s">
        <v>8318</v>
      </c>
      <c r="K2334" t="s">
        <v>8338</v>
      </c>
    </row>
    <row r="2335" spans="1:11" hidden="1" x14ac:dyDescent="0.2">
      <c r="A2335">
        <v>2671</v>
      </c>
      <c r="B2335">
        <v>0</v>
      </c>
      <c r="C2335">
        <v>25000</v>
      </c>
      <c r="D2335" s="17">
        <v>30.069027777777777</v>
      </c>
      <c r="E2335">
        <v>84</v>
      </c>
      <c r="F2335" s="5">
        <v>33.761904761904759</v>
      </c>
      <c r="G2335" s="9">
        <v>11</v>
      </c>
      <c r="H2335">
        <v>3</v>
      </c>
      <c r="I2335" s="6">
        <v>11.343999999999999</v>
      </c>
      <c r="J2335" t="s">
        <v>8318</v>
      </c>
      <c r="K2335" t="s">
        <v>8338</v>
      </c>
    </row>
    <row r="2336" spans="1:11" hidden="1" x14ac:dyDescent="0.2">
      <c r="A2336">
        <v>2672</v>
      </c>
      <c r="B2336">
        <v>0</v>
      </c>
      <c r="C2336">
        <v>10000</v>
      </c>
      <c r="D2336" s="17">
        <v>21.365856481481483</v>
      </c>
      <c r="E2336">
        <v>47</v>
      </c>
      <c r="F2336" s="5">
        <v>70.61702127659575</v>
      </c>
      <c r="G2336" s="9">
        <v>12</v>
      </c>
      <c r="H2336">
        <v>7</v>
      </c>
      <c r="I2336" s="6">
        <v>33.19</v>
      </c>
      <c r="J2336" t="s">
        <v>8318</v>
      </c>
      <c r="K2336" t="s">
        <v>8338</v>
      </c>
    </row>
    <row r="2337" spans="1:11" hidden="1" x14ac:dyDescent="0.2">
      <c r="A2337">
        <v>2673</v>
      </c>
      <c r="B2337">
        <v>0</v>
      </c>
      <c r="C2337">
        <v>40000</v>
      </c>
      <c r="D2337" s="17">
        <v>29.406261574074076</v>
      </c>
      <c r="E2337">
        <v>66</v>
      </c>
      <c r="F2337" s="5">
        <v>167.15151515151516</v>
      </c>
      <c r="G2337" s="9">
        <v>9</v>
      </c>
      <c r="H2337">
        <v>2</v>
      </c>
      <c r="I2337" s="6">
        <v>27.58</v>
      </c>
      <c r="J2337" t="s">
        <v>8318</v>
      </c>
      <c r="K2337" t="s">
        <v>8338</v>
      </c>
    </row>
    <row r="2338" spans="1:11" hidden="1" x14ac:dyDescent="0.2">
      <c r="A2338">
        <v>2674</v>
      </c>
      <c r="B2338">
        <v>0</v>
      </c>
      <c r="C2338">
        <v>35000</v>
      </c>
      <c r="D2338" s="17">
        <v>26.57488425925926</v>
      </c>
      <c r="E2338">
        <v>171</v>
      </c>
      <c r="F2338" s="5">
        <v>128.61988304093566</v>
      </c>
      <c r="G2338" s="9">
        <v>6</v>
      </c>
      <c r="H2338">
        <v>3</v>
      </c>
      <c r="I2338" s="6">
        <v>62.839999999999996</v>
      </c>
      <c r="J2338" t="s">
        <v>8318</v>
      </c>
      <c r="K2338" t="s">
        <v>8338</v>
      </c>
    </row>
    <row r="2339" spans="1:11" hidden="1" x14ac:dyDescent="0.2">
      <c r="A2339">
        <v>2675</v>
      </c>
      <c r="B2339">
        <v>0</v>
      </c>
      <c r="C2339">
        <v>25000</v>
      </c>
      <c r="D2339" s="17">
        <v>30.041666666666668</v>
      </c>
      <c r="E2339">
        <v>29</v>
      </c>
      <c r="F2339" s="5">
        <v>65.41379310344827</v>
      </c>
      <c r="G2339" s="9">
        <v>10</v>
      </c>
      <c r="H2339">
        <v>6</v>
      </c>
      <c r="I2339" s="6">
        <v>7.5880000000000001</v>
      </c>
      <c r="J2339" t="s">
        <v>8318</v>
      </c>
      <c r="K2339" t="s">
        <v>8338</v>
      </c>
    </row>
    <row r="2340" spans="1:11" hidden="1" x14ac:dyDescent="0.2">
      <c r="A2340">
        <v>2676</v>
      </c>
      <c r="B2340">
        <v>0</v>
      </c>
      <c r="C2340">
        <v>2100</v>
      </c>
      <c r="D2340" s="17">
        <v>30</v>
      </c>
      <c r="E2340">
        <v>9</v>
      </c>
      <c r="F2340" s="5">
        <v>117.55555555555556</v>
      </c>
      <c r="G2340" s="9">
        <v>4</v>
      </c>
      <c r="H2340">
        <v>5</v>
      </c>
      <c r="I2340" s="6">
        <v>50.38095238095238</v>
      </c>
      <c r="J2340" t="s">
        <v>8318</v>
      </c>
      <c r="K2340" t="s">
        <v>8338</v>
      </c>
    </row>
    <row r="2341" spans="1:11" hidden="1" x14ac:dyDescent="0.2">
      <c r="A2341">
        <v>2677</v>
      </c>
      <c r="B2341">
        <v>0</v>
      </c>
      <c r="C2341">
        <v>19500</v>
      </c>
      <c r="D2341" s="17">
        <v>30</v>
      </c>
      <c r="E2341">
        <v>27</v>
      </c>
      <c r="F2341" s="5">
        <v>126.48148148148148</v>
      </c>
      <c r="G2341" s="9">
        <v>6</v>
      </c>
      <c r="H2341">
        <v>1</v>
      </c>
      <c r="I2341" s="6">
        <v>17.512820512820511</v>
      </c>
      <c r="J2341" t="s">
        <v>8318</v>
      </c>
      <c r="K2341" t="s">
        <v>8338</v>
      </c>
    </row>
    <row r="2342" spans="1:11" hidden="1" x14ac:dyDescent="0.2">
      <c r="A2342">
        <v>2678</v>
      </c>
      <c r="B2342">
        <v>0</v>
      </c>
      <c r="C2342">
        <v>8000000</v>
      </c>
      <c r="D2342" s="17">
        <v>30</v>
      </c>
      <c r="E2342">
        <v>2</v>
      </c>
      <c r="F2342" s="5">
        <v>550</v>
      </c>
      <c r="G2342" s="9">
        <v>8</v>
      </c>
      <c r="H2342">
        <v>2</v>
      </c>
      <c r="I2342" s="6">
        <v>1.375E-2</v>
      </c>
      <c r="J2342" t="s">
        <v>8318</v>
      </c>
      <c r="K2342" t="s">
        <v>8338</v>
      </c>
    </row>
    <row r="2343" spans="1:11" hidden="1" x14ac:dyDescent="0.2">
      <c r="A2343">
        <v>2679</v>
      </c>
      <c r="B2343">
        <v>0</v>
      </c>
      <c r="C2343">
        <v>40000</v>
      </c>
      <c r="D2343" s="17">
        <v>30</v>
      </c>
      <c r="E2343">
        <v>3</v>
      </c>
      <c r="F2343" s="5">
        <v>44</v>
      </c>
      <c r="G2343" s="9">
        <v>1</v>
      </c>
      <c r="H2343">
        <v>3</v>
      </c>
      <c r="I2343" s="6">
        <v>0.33</v>
      </c>
      <c r="J2343" t="s">
        <v>8318</v>
      </c>
      <c r="K2343" t="s">
        <v>8338</v>
      </c>
    </row>
    <row r="2344" spans="1:11" hidden="1" x14ac:dyDescent="0.2">
      <c r="A2344">
        <v>2680</v>
      </c>
      <c r="B2344">
        <v>0</v>
      </c>
      <c r="C2344">
        <v>32000</v>
      </c>
      <c r="D2344" s="17">
        <v>29.958333333333332</v>
      </c>
      <c r="E2344">
        <v>4</v>
      </c>
      <c r="F2344" s="5">
        <v>69</v>
      </c>
      <c r="G2344" s="9">
        <v>3</v>
      </c>
      <c r="H2344">
        <v>7</v>
      </c>
      <c r="I2344" s="6">
        <v>0.86250000000000004</v>
      </c>
      <c r="J2344" t="s">
        <v>8318</v>
      </c>
      <c r="K2344" t="s">
        <v>8338</v>
      </c>
    </row>
    <row r="2345" spans="1:11" hidden="1" x14ac:dyDescent="0.2">
      <c r="A2345">
        <v>2681</v>
      </c>
      <c r="B2345">
        <v>0</v>
      </c>
      <c r="C2345">
        <v>8000</v>
      </c>
      <c r="D2345" s="17">
        <v>25</v>
      </c>
      <c r="E2345">
        <v>2</v>
      </c>
      <c r="F2345" s="5">
        <v>27.5</v>
      </c>
      <c r="G2345" s="9">
        <v>6</v>
      </c>
      <c r="H2345">
        <v>7</v>
      </c>
      <c r="I2345" s="6">
        <v>0.6875</v>
      </c>
      <c r="J2345" t="s">
        <v>8312</v>
      </c>
      <c r="K2345" t="s">
        <v>8333</v>
      </c>
    </row>
    <row r="2346" spans="1:11" hidden="1" x14ac:dyDescent="0.2">
      <c r="A2346">
        <v>2682</v>
      </c>
      <c r="B2346">
        <v>0</v>
      </c>
      <c r="C2346">
        <v>6000</v>
      </c>
      <c r="D2346" s="17">
        <v>32.377314814814817</v>
      </c>
      <c r="E2346">
        <v>20</v>
      </c>
      <c r="F2346" s="5">
        <v>84.9</v>
      </c>
      <c r="G2346" s="9">
        <v>10</v>
      </c>
      <c r="H2346">
        <v>1</v>
      </c>
      <c r="I2346" s="6">
        <v>28.299999999999997</v>
      </c>
      <c r="J2346" t="s">
        <v>8312</v>
      </c>
      <c r="K2346" t="s">
        <v>8333</v>
      </c>
    </row>
    <row r="2347" spans="1:11" hidden="1" x14ac:dyDescent="0.2">
      <c r="A2347">
        <v>2683</v>
      </c>
      <c r="B2347">
        <v>0</v>
      </c>
      <c r="C2347">
        <v>15000</v>
      </c>
      <c r="D2347" s="17">
        <v>30</v>
      </c>
      <c r="E2347">
        <v>3</v>
      </c>
      <c r="F2347" s="5">
        <v>12</v>
      </c>
      <c r="G2347" s="9">
        <v>1</v>
      </c>
      <c r="H2347">
        <v>5</v>
      </c>
      <c r="I2347" s="6">
        <v>0.24</v>
      </c>
      <c r="J2347" t="s">
        <v>8312</v>
      </c>
      <c r="K2347" t="s">
        <v>8333</v>
      </c>
    </row>
    <row r="2348" spans="1:11" hidden="1" x14ac:dyDescent="0.2">
      <c r="A2348">
        <v>2684</v>
      </c>
      <c r="B2348">
        <v>0</v>
      </c>
      <c r="C2348">
        <v>70000</v>
      </c>
      <c r="D2348" s="17">
        <v>40</v>
      </c>
      <c r="E2348">
        <v>4</v>
      </c>
      <c r="F2348" s="5">
        <v>200</v>
      </c>
      <c r="G2348" s="9">
        <v>6</v>
      </c>
      <c r="H2348">
        <v>1</v>
      </c>
      <c r="I2348" s="6">
        <v>1.1428571428571428</v>
      </c>
      <c r="J2348" t="s">
        <v>8312</v>
      </c>
      <c r="K2348" t="s">
        <v>8333</v>
      </c>
    </row>
    <row r="2349" spans="1:11" hidden="1" x14ac:dyDescent="0.2">
      <c r="A2349">
        <v>2685</v>
      </c>
      <c r="B2349">
        <v>0</v>
      </c>
      <c r="C2349">
        <v>50000</v>
      </c>
      <c r="D2349" s="17">
        <v>59.958333333333336</v>
      </c>
      <c r="E2349">
        <v>1</v>
      </c>
      <c r="F2349" s="5">
        <v>10</v>
      </c>
      <c r="G2349" s="9">
        <v>2</v>
      </c>
      <c r="H2349">
        <v>4</v>
      </c>
      <c r="I2349" s="6">
        <v>0.02</v>
      </c>
      <c r="J2349" t="s">
        <v>8312</v>
      </c>
      <c r="K2349" t="s">
        <v>8333</v>
      </c>
    </row>
    <row r="2350" spans="1:11" hidden="1" x14ac:dyDescent="0.2">
      <c r="A2350">
        <v>2686</v>
      </c>
      <c r="B2350">
        <v>0</v>
      </c>
      <c r="C2350">
        <v>30000</v>
      </c>
      <c r="D2350" s="17">
        <v>20</v>
      </c>
      <c r="E2350">
        <v>0</v>
      </c>
      <c r="F2350" s="5">
        <v>0</v>
      </c>
      <c r="G2350" s="9">
        <v>9</v>
      </c>
      <c r="H2350">
        <v>3</v>
      </c>
      <c r="I2350" s="6">
        <v>0</v>
      </c>
      <c r="J2350" t="s">
        <v>8312</v>
      </c>
      <c r="K2350" t="s">
        <v>8333</v>
      </c>
    </row>
    <row r="2351" spans="1:11" hidden="1" x14ac:dyDescent="0.2">
      <c r="A2351">
        <v>2687</v>
      </c>
      <c r="B2351">
        <v>0</v>
      </c>
      <c r="C2351">
        <v>15000</v>
      </c>
      <c r="D2351" s="17">
        <v>30</v>
      </c>
      <c r="E2351">
        <v>0</v>
      </c>
      <c r="F2351" s="5">
        <v>0</v>
      </c>
      <c r="G2351" s="9">
        <v>5</v>
      </c>
      <c r="H2351">
        <v>6</v>
      </c>
      <c r="I2351" s="6">
        <v>0</v>
      </c>
      <c r="J2351" t="s">
        <v>8312</v>
      </c>
      <c r="K2351" t="s">
        <v>8333</v>
      </c>
    </row>
    <row r="2352" spans="1:11" hidden="1" x14ac:dyDescent="0.2">
      <c r="A2352">
        <v>2688</v>
      </c>
      <c r="B2352">
        <v>0</v>
      </c>
      <c r="C2352">
        <v>50000</v>
      </c>
      <c r="D2352" s="17">
        <v>31.006134259259259</v>
      </c>
      <c r="E2352">
        <v>14</v>
      </c>
      <c r="F2352" s="5">
        <v>5.2857142857142856</v>
      </c>
      <c r="G2352" s="9">
        <v>1</v>
      </c>
      <c r="H2352">
        <v>5</v>
      </c>
      <c r="I2352" s="6">
        <v>0.14799999999999999</v>
      </c>
      <c r="J2352" t="s">
        <v>8312</v>
      </c>
      <c r="K2352" t="s">
        <v>8333</v>
      </c>
    </row>
    <row r="2353" spans="1:11" hidden="1" x14ac:dyDescent="0.2">
      <c r="A2353">
        <v>2689</v>
      </c>
      <c r="B2353">
        <v>0</v>
      </c>
      <c r="C2353">
        <v>35000</v>
      </c>
      <c r="D2353" s="17">
        <v>30</v>
      </c>
      <c r="E2353">
        <v>1</v>
      </c>
      <c r="F2353" s="5">
        <v>1</v>
      </c>
      <c r="G2353" s="9">
        <v>6</v>
      </c>
      <c r="H2353">
        <v>4</v>
      </c>
      <c r="I2353" s="6">
        <v>2.8571428571428571E-3</v>
      </c>
      <c r="J2353" t="s">
        <v>8312</v>
      </c>
      <c r="K2353" t="s">
        <v>8333</v>
      </c>
    </row>
    <row r="2354" spans="1:11" hidden="1" x14ac:dyDescent="0.2">
      <c r="A2354">
        <v>2690</v>
      </c>
      <c r="B2354">
        <v>0</v>
      </c>
      <c r="C2354">
        <v>80000</v>
      </c>
      <c r="D2354" s="17">
        <v>45</v>
      </c>
      <c r="E2354">
        <v>118</v>
      </c>
      <c r="F2354" s="5">
        <v>72.762711864406782</v>
      </c>
      <c r="G2354" s="9">
        <v>4</v>
      </c>
      <c r="H2354">
        <v>6</v>
      </c>
      <c r="I2354" s="6">
        <v>10.7325</v>
      </c>
      <c r="J2354" t="s">
        <v>8312</v>
      </c>
      <c r="K2354" t="s">
        <v>8333</v>
      </c>
    </row>
    <row r="2355" spans="1:11" hidden="1" x14ac:dyDescent="0.2">
      <c r="A2355">
        <v>2691</v>
      </c>
      <c r="B2355">
        <v>0</v>
      </c>
      <c r="C2355">
        <v>65000</v>
      </c>
      <c r="D2355" s="17">
        <v>45</v>
      </c>
      <c r="E2355">
        <v>2</v>
      </c>
      <c r="F2355" s="5">
        <v>17.5</v>
      </c>
      <c r="G2355" s="9">
        <v>3</v>
      </c>
      <c r="H2355">
        <v>4</v>
      </c>
      <c r="I2355" s="6">
        <v>5.3846153846153842E-2</v>
      </c>
      <c r="J2355" t="s">
        <v>8312</v>
      </c>
      <c r="K2355" t="s">
        <v>8333</v>
      </c>
    </row>
    <row r="2356" spans="1:11" hidden="1" x14ac:dyDescent="0.2">
      <c r="A2356">
        <v>2692</v>
      </c>
      <c r="B2356">
        <v>0</v>
      </c>
      <c r="C2356">
        <v>3500</v>
      </c>
      <c r="D2356" s="17">
        <v>29.958333333333332</v>
      </c>
      <c r="E2356">
        <v>1</v>
      </c>
      <c r="F2356" s="5">
        <v>25</v>
      </c>
      <c r="G2356" s="9">
        <v>2</v>
      </c>
      <c r="H2356">
        <v>1</v>
      </c>
      <c r="I2356" s="6">
        <v>0.7142857142857143</v>
      </c>
      <c r="J2356" t="s">
        <v>8312</v>
      </c>
      <c r="K2356" t="s">
        <v>8333</v>
      </c>
    </row>
    <row r="2357" spans="1:11" hidden="1" x14ac:dyDescent="0.2">
      <c r="A2357">
        <v>2693</v>
      </c>
      <c r="B2357">
        <v>0</v>
      </c>
      <c r="C2357">
        <v>5000</v>
      </c>
      <c r="D2357" s="17">
        <v>30</v>
      </c>
      <c r="E2357">
        <v>3</v>
      </c>
      <c r="F2357" s="5">
        <v>13.333333333333334</v>
      </c>
      <c r="G2357" s="9">
        <v>7</v>
      </c>
      <c r="H2357">
        <v>7</v>
      </c>
      <c r="I2357" s="6">
        <v>0.8</v>
      </c>
      <c r="J2357" t="s">
        <v>8312</v>
      </c>
      <c r="K2357" t="s">
        <v>8333</v>
      </c>
    </row>
    <row r="2358" spans="1:11" hidden="1" x14ac:dyDescent="0.2">
      <c r="A2358">
        <v>2694</v>
      </c>
      <c r="B2358">
        <v>0</v>
      </c>
      <c r="C2358">
        <v>30000</v>
      </c>
      <c r="D2358" s="17">
        <v>30</v>
      </c>
      <c r="E2358">
        <v>1</v>
      </c>
      <c r="F2358" s="5">
        <v>1</v>
      </c>
      <c r="G2358" s="9">
        <v>8</v>
      </c>
      <c r="H2358">
        <v>2</v>
      </c>
      <c r="I2358" s="6">
        <v>3.3333333333333335E-3</v>
      </c>
      <c r="J2358" t="s">
        <v>8312</v>
      </c>
      <c r="K2358" t="s">
        <v>8333</v>
      </c>
    </row>
    <row r="2359" spans="1:11" hidden="1" x14ac:dyDescent="0.2">
      <c r="A2359">
        <v>2695</v>
      </c>
      <c r="B2359">
        <v>0</v>
      </c>
      <c r="C2359">
        <v>15000</v>
      </c>
      <c r="D2359" s="17">
        <v>59.958333333333336</v>
      </c>
      <c r="E2359">
        <v>3</v>
      </c>
      <c r="F2359" s="5">
        <v>23.666666666666668</v>
      </c>
      <c r="G2359" s="9">
        <v>2</v>
      </c>
      <c r="H2359">
        <v>4</v>
      </c>
      <c r="I2359" s="6">
        <v>0.47333333333333333</v>
      </c>
      <c r="J2359" t="s">
        <v>8312</v>
      </c>
      <c r="K2359" t="s">
        <v>8333</v>
      </c>
    </row>
    <row r="2360" spans="1:11" hidden="1" x14ac:dyDescent="0.2">
      <c r="A2360">
        <v>2696</v>
      </c>
      <c r="B2360">
        <v>0</v>
      </c>
      <c r="C2360">
        <v>60000</v>
      </c>
      <c r="D2360" s="17">
        <v>34</v>
      </c>
      <c r="E2360">
        <v>38</v>
      </c>
      <c r="F2360" s="5">
        <v>89.21052631578948</v>
      </c>
      <c r="G2360" s="9">
        <v>11</v>
      </c>
      <c r="H2360">
        <v>5</v>
      </c>
      <c r="I2360" s="6">
        <v>5.65</v>
      </c>
      <c r="J2360" t="s">
        <v>8312</v>
      </c>
      <c r="K2360" t="s">
        <v>8333</v>
      </c>
    </row>
    <row r="2361" spans="1:11" hidden="1" x14ac:dyDescent="0.2">
      <c r="A2361">
        <v>2697</v>
      </c>
      <c r="B2361">
        <v>0</v>
      </c>
      <c r="C2361">
        <v>23000</v>
      </c>
      <c r="D2361" s="17">
        <v>30.976585648148149</v>
      </c>
      <c r="E2361">
        <v>52</v>
      </c>
      <c r="F2361" s="5">
        <v>116.55769230769231</v>
      </c>
      <c r="G2361" s="9">
        <v>7</v>
      </c>
      <c r="H2361">
        <v>4</v>
      </c>
      <c r="I2361" s="6">
        <v>26.35217391304348</v>
      </c>
      <c r="J2361" t="s">
        <v>8312</v>
      </c>
      <c r="K2361" t="s">
        <v>8333</v>
      </c>
    </row>
    <row r="2362" spans="1:11" hidden="1" x14ac:dyDescent="0.2">
      <c r="A2362">
        <v>2698</v>
      </c>
      <c r="B2362">
        <v>0</v>
      </c>
      <c r="C2362">
        <v>8000</v>
      </c>
      <c r="D2362" s="17">
        <v>30</v>
      </c>
      <c r="E2362">
        <v>2</v>
      </c>
      <c r="F2362" s="5">
        <v>13.005000000000001</v>
      </c>
      <c r="G2362" s="9">
        <v>5</v>
      </c>
      <c r="H2362">
        <v>3</v>
      </c>
      <c r="I2362" s="6">
        <v>0.325125</v>
      </c>
      <c r="J2362" t="s">
        <v>8312</v>
      </c>
      <c r="K2362" t="s">
        <v>8333</v>
      </c>
    </row>
    <row r="2363" spans="1:11" hidden="1" x14ac:dyDescent="0.2">
      <c r="A2363">
        <v>2699</v>
      </c>
      <c r="B2363">
        <v>0</v>
      </c>
      <c r="C2363">
        <v>2</v>
      </c>
      <c r="D2363" s="17">
        <v>30</v>
      </c>
      <c r="E2363">
        <v>0</v>
      </c>
      <c r="F2363" s="5">
        <v>0</v>
      </c>
      <c r="G2363" s="9">
        <v>7</v>
      </c>
      <c r="H2363">
        <v>3</v>
      </c>
      <c r="I2363" s="6">
        <v>0</v>
      </c>
      <c r="J2363" t="s">
        <v>8312</v>
      </c>
      <c r="K2363" t="s">
        <v>8333</v>
      </c>
    </row>
    <row r="2364" spans="1:11" hidden="1" x14ac:dyDescent="0.2">
      <c r="A2364">
        <v>2700</v>
      </c>
      <c r="B2364">
        <v>0</v>
      </c>
      <c r="C2364">
        <v>9999</v>
      </c>
      <c r="D2364" s="17">
        <v>30</v>
      </c>
      <c r="E2364">
        <v>4</v>
      </c>
      <c r="F2364" s="5">
        <v>17.5</v>
      </c>
      <c r="G2364" s="9">
        <v>8</v>
      </c>
      <c r="H2364">
        <v>2</v>
      </c>
      <c r="I2364" s="6">
        <v>0.7000700070007001</v>
      </c>
      <c r="J2364" t="s">
        <v>8312</v>
      </c>
      <c r="K2364" t="s">
        <v>8333</v>
      </c>
    </row>
    <row r="2365" spans="1:11" x14ac:dyDescent="0.2">
      <c r="A2365">
        <v>2706</v>
      </c>
      <c r="B2365">
        <v>1</v>
      </c>
      <c r="C2365">
        <v>35000</v>
      </c>
      <c r="D2365" s="17">
        <v>28.996030092592591</v>
      </c>
      <c r="E2365">
        <v>263</v>
      </c>
      <c r="F2365" s="5">
        <v>149.44486692015209</v>
      </c>
      <c r="G2365" s="9">
        <v>9</v>
      </c>
      <c r="H2365">
        <v>2</v>
      </c>
      <c r="I2365" s="6">
        <v>112.29714285714284</v>
      </c>
      <c r="J2365" t="s">
        <v>8319</v>
      </c>
      <c r="K2365" t="s">
        <v>8356</v>
      </c>
    </row>
    <row r="2366" spans="1:11" x14ac:dyDescent="0.2">
      <c r="A2366">
        <v>2707</v>
      </c>
      <c r="B2366">
        <v>1</v>
      </c>
      <c r="C2366">
        <v>8000</v>
      </c>
      <c r="D2366" s="17">
        <v>29.508067129629634</v>
      </c>
      <c r="E2366">
        <v>394</v>
      </c>
      <c r="F2366" s="5">
        <v>71.237487309644663</v>
      </c>
      <c r="G2366" s="9">
        <v>4</v>
      </c>
      <c r="H2366">
        <v>6</v>
      </c>
      <c r="I2366" s="6">
        <v>350.84462500000001</v>
      </c>
      <c r="J2366" t="s">
        <v>8319</v>
      </c>
      <c r="K2366" t="s">
        <v>8356</v>
      </c>
    </row>
    <row r="2367" spans="1:11" x14ac:dyDescent="0.2">
      <c r="A2367">
        <v>2708</v>
      </c>
      <c r="B2367">
        <v>1</v>
      </c>
      <c r="C2367">
        <v>20000</v>
      </c>
      <c r="D2367" s="17">
        <v>60</v>
      </c>
      <c r="E2367">
        <v>1049</v>
      </c>
      <c r="F2367" s="5">
        <v>44.464318398474738</v>
      </c>
      <c r="G2367" s="9">
        <v>5</v>
      </c>
      <c r="H2367">
        <v>7</v>
      </c>
      <c r="I2367" s="6">
        <v>233.21535</v>
      </c>
      <c r="J2367" t="s">
        <v>8319</v>
      </c>
      <c r="K2367" t="s">
        <v>8356</v>
      </c>
    </row>
    <row r="2368" spans="1:11" x14ac:dyDescent="0.2">
      <c r="A2368">
        <v>2709</v>
      </c>
      <c r="B2368">
        <v>1</v>
      </c>
      <c r="C2368">
        <v>50000</v>
      </c>
      <c r="D2368" s="17">
        <v>35.01619212962963</v>
      </c>
      <c r="E2368">
        <v>308</v>
      </c>
      <c r="F2368" s="5">
        <v>164.94480519480518</v>
      </c>
      <c r="G2368" s="9">
        <v>8</v>
      </c>
      <c r="H2368">
        <v>1</v>
      </c>
      <c r="I2368" s="6">
        <v>101.60599999999999</v>
      </c>
      <c r="J2368" t="s">
        <v>8319</v>
      </c>
      <c r="K2368" t="s">
        <v>8356</v>
      </c>
    </row>
    <row r="2369" spans="1:11" x14ac:dyDescent="0.2">
      <c r="A2369">
        <v>2710</v>
      </c>
      <c r="B2369">
        <v>1</v>
      </c>
      <c r="C2369">
        <v>60000</v>
      </c>
      <c r="D2369" s="17">
        <v>31.853842592592596</v>
      </c>
      <c r="E2369">
        <v>1088</v>
      </c>
      <c r="F2369" s="5">
        <v>84.871516544117654</v>
      </c>
      <c r="G2369" s="9">
        <v>7</v>
      </c>
      <c r="H2369">
        <v>1</v>
      </c>
      <c r="I2369" s="6">
        <v>153.90035000000003</v>
      </c>
      <c r="J2369" t="s">
        <v>8319</v>
      </c>
      <c r="K2369" t="s">
        <v>8356</v>
      </c>
    </row>
    <row r="2370" spans="1:11" x14ac:dyDescent="0.2">
      <c r="A2370">
        <v>2711</v>
      </c>
      <c r="B2370">
        <v>1</v>
      </c>
      <c r="C2370">
        <v>3910</v>
      </c>
      <c r="D2370" s="17">
        <v>30.172106481481482</v>
      </c>
      <c r="E2370">
        <v>73</v>
      </c>
      <c r="F2370" s="5">
        <v>53.945205479452056</v>
      </c>
      <c r="G2370" s="9">
        <v>5</v>
      </c>
      <c r="H2370">
        <v>3</v>
      </c>
      <c r="I2370" s="6">
        <v>100.7161125319693</v>
      </c>
      <c r="J2370" t="s">
        <v>8319</v>
      </c>
      <c r="K2370" t="s">
        <v>8356</v>
      </c>
    </row>
    <row r="2371" spans="1:11" x14ac:dyDescent="0.2">
      <c r="A2371">
        <v>2712</v>
      </c>
      <c r="B2371">
        <v>1</v>
      </c>
      <c r="C2371">
        <v>5500</v>
      </c>
      <c r="D2371" s="17">
        <v>36.687962962962963</v>
      </c>
      <c r="E2371">
        <v>143</v>
      </c>
      <c r="F2371" s="5">
        <v>50.531468531468533</v>
      </c>
      <c r="G2371" s="9">
        <v>6</v>
      </c>
      <c r="H2371">
        <v>4</v>
      </c>
      <c r="I2371" s="6">
        <v>131.38181818181818</v>
      </c>
      <c r="J2371" t="s">
        <v>8319</v>
      </c>
      <c r="K2371" t="s">
        <v>8356</v>
      </c>
    </row>
    <row r="2372" spans="1:11" x14ac:dyDescent="0.2">
      <c r="A2372">
        <v>2713</v>
      </c>
      <c r="B2372">
        <v>1</v>
      </c>
      <c r="C2372">
        <v>150000</v>
      </c>
      <c r="D2372" s="17">
        <v>40</v>
      </c>
      <c r="E2372">
        <v>1420</v>
      </c>
      <c r="F2372" s="5">
        <v>108.00140845070422</v>
      </c>
      <c r="G2372" s="9">
        <v>11</v>
      </c>
      <c r="H2372">
        <v>6</v>
      </c>
      <c r="I2372" s="6">
        <v>102.24133333333334</v>
      </c>
      <c r="J2372" t="s">
        <v>8319</v>
      </c>
      <c r="K2372" t="s">
        <v>8356</v>
      </c>
    </row>
    <row r="2373" spans="1:11" x14ac:dyDescent="0.2">
      <c r="A2373">
        <v>2714</v>
      </c>
      <c r="B2373">
        <v>1</v>
      </c>
      <c r="C2373">
        <v>25000</v>
      </c>
      <c r="D2373" s="17">
        <v>28.303287037037034</v>
      </c>
      <c r="E2373">
        <v>305</v>
      </c>
      <c r="F2373" s="5">
        <v>95.373770491803285</v>
      </c>
      <c r="G2373" s="9">
        <v>9</v>
      </c>
      <c r="H2373">
        <v>5</v>
      </c>
      <c r="I2373" s="6">
        <v>116.35599999999999</v>
      </c>
      <c r="J2373" t="s">
        <v>8319</v>
      </c>
      <c r="K2373" t="s">
        <v>8356</v>
      </c>
    </row>
    <row r="2374" spans="1:11" x14ac:dyDescent="0.2">
      <c r="A2374">
        <v>2715</v>
      </c>
      <c r="B2374">
        <v>1</v>
      </c>
      <c r="C2374">
        <v>12000</v>
      </c>
      <c r="D2374" s="17">
        <v>34</v>
      </c>
      <c r="E2374">
        <v>551</v>
      </c>
      <c r="F2374" s="5">
        <v>57.631016333938291</v>
      </c>
      <c r="G2374" s="9">
        <v>1</v>
      </c>
      <c r="H2374">
        <v>1</v>
      </c>
      <c r="I2374" s="6">
        <v>264.62241666666665</v>
      </c>
      <c r="J2374" t="s">
        <v>8319</v>
      </c>
      <c r="K2374" t="s">
        <v>8356</v>
      </c>
    </row>
    <row r="2375" spans="1:11" x14ac:dyDescent="0.2">
      <c r="A2375">
        <v>2716</v>
      </c>
      <c r="B2375">
        <v>1</v>
      </c>
      <c r="C2375">
        <v>10000</v>
      </c>
      <c r="D2375" s="17">
        <v>30</v>
      </c>
      <c r="E2375">
        <v>187</v>
      </c>
      <c r="F2375" s="5">
        <v>64.160481283422456</v>
      </c>
      <c r="G2375" s="9">
        <v>9</v>
      </c>
      <c r="H2375">
        <v>1</v>
      </c>
      <c r="I2375" s="6">
        <v>119.98010000000001</v>
      </c>
      <c r="J2375" t="s">
        <v>8319</v>
      </c>
      <c r="K2375" t="s">
        <v>8356</v>
      </c>
    </row>
    <row r="2376" spans="1:11" x14ac:dyDescent="0.2">
      <c r="A2376">
        <v>2717</v>
      </c>
      <c r="B2376">
        <v>1</v>
      </c>
      <c r="C2376">
        <v>25000</v>
      </c>
      <c r="D2376" s="17">
        <v>45.041666666666664</v>
      </c>
      <c r="E2376">
        <v>325</v>
      </c>
      <c r="F2376" s="5">
        <v>92.387692307692305</v>
      </c>
      <c r="G2376" s="9">
        <v>10</v>
      </c>
      <c r="H2376">
        <v>3</v>
      </c>
      <c r="I2376" s="6">
        <v>120.10400000000001</v>
      </c>
      <c r="J2376" t="s">
        <v>8319</v>
      </c>
      <c r="K2376" t="s">
        <v>8356</v>
      </c>
    </row>
    <row r="2377" spans="1:11" x14ac:dyDescent="0.2">
      <c r="A2377">
        <v>2718</v>
      </c>
      <c r="B2377">
        <v>1</v>
      </c>
      <c r="C2377">
        <v>18000</v>
      </c>
      <c r="D2377" s="17">
        <v>28.361747685185183</v>
      </c>
      <c r="E2377">
        <v>148</v>
      </c>
      <c r="F2377" s="5">
        <v>125.97972972972973</v>
      </c>
      <c r="G2377" s="9">
        <v>4</v>
      </c>
      <c r="H2377">
        <v>2</v>
      </c>
      <c r="I2377" s="6">
        <v>103.58333333333334</v>
      </c>
      <c r="J2377" t="s">
        <v>8319</v>
      </c>
      <c r="K2377" t="s">
        <v>8356</v>
      </c>
    </row>
    <row r="2378" spans="1:11" x14ac:dyDescent="0.2">
      <c r="A2378">
        <v>2719</v>
      </c>
      <c r="B2378">
        <v>1</v>
      </c>
      <c r="C2378">
        <v>6000</v>
      </c>
      <c r="D2378" s="17">
        <v>59.958333333333336</v>
      </c>
      <c r="E2378">
        <v>69</v>
      </c>
      <c r="F2378" s="5">
        <v>94.637681159420296</v>
      </c>
      <c r="G2378" s="9">
        <v>2</v>
      </c>
      <c r="H2378">
        <v>3</v>
      </c>
      <c r="I2378" s="6">
        <v>108.83333333333334</v>
      </c>
      <c r="J2378" t="s">
        <v>8319</v>
      </c>
      <c r="K2378" t="s">
        <v>8356</v>
      </c>
    </row>
    <row r="2379" spans="1:11" x14ac:dyDescent="0.2">
      <c r="A2379">
        <v>2720</v>
      </c>
      <c r="B2379">
        <v>1</v>
      </c>
      <c r="C2379">
        <v>25000</v>
      </c>
      <c r="D2379" s="17">
        <v>30.041666666666668</v>
      </c>
      <c r="E2379">
        <v>173</v>
      </c>
      <c r="F2379" s="5">
        <v>170.69942196531792</v>
      </c>
      <c r="G2379" s="9">
        <v>10</v>
      </c>
      <c r="H2379">
        <v>3</v>
      </c>
      <c r="I2379" s="6">
        <v>118.12400000000001</v>
      </c>
      <c r="J2379" t="s">
        <v>8319</v>
      </c>
      <c r="K2379" t="s">
        <v>8356</v>
      </c>
    </row>
    <row r="2380" spans="1:11" hidden="1" x14ac:dyDescent="0.2">
      <c r="A2380">
        <v>2721</v>
      </c>
      <c r="B2380">
        <v>1</v>
      </c>
      <c r="C2380">
        <v>750</v>
      </c>
      <c r="D2380" s="17">
        <v>30.247708333333332</v>
      </c>
      <c r="E2380">
        <v>269</v>
      </c>
      <c r="F2380" s="5">
        <v>40.762081784386616</v>
      </c>
      <c r="G2380" s="9">
        <v>8</v>
      </c>
      <c r="H2380">
        <v>3</v>
      </c>
      <c r="I2380" s="6">
        <v>1462</v>
      </c>
      <c r="J2380" t="s">
        <v>8318</v>
      </c>
      <c r="K2380" t="s">
        <v>8335</v>
      </c>
    </row>
    <row r="2381" spans="1:11" hidden="1" x14ac:dyDescent="0.2">
      <c r="A2381">
        <v>2722</v>
      </c>
      <c r="B2381">
        <v>1</v>
      </c>
      <c r="C2381">
        <v>5000</v>
      </c>
      <c r="D2381" s="17">
        <v>60</v>
      </c>
      <c r="E2381">
        <v>185</v>
      </c>
      <c r="F2381" s="5">
        <v>68.254054054054052</v>
      </c>
      <c r="G2381" s="9">
        <v>11</v>
      </c>
      <c r="H2381">
        <v>3</v>
      </c>
      <c r="I2381" s="6">
        <v>252.54</v>
      </c>
      <c r="J2381" t="s">
        <v>8318</v>
      </c>
      <c r="K2381" t="s">
        <v>8335</v>
      </c>
    </row>
    <row r="2382" spans="1:11" hidden="1" x14ac:dyDescent="0.2">
      <c r="A2382">
        <v>2723</v>
      </c>
      <c r="B2382">
        <v>1</v>
      </c>
      <c r="C2382">
        <v>12000</v>
      </c>
      <c r="D2382" s="17">
        <v>60.041666666666664</v>
      </c>
      <c r="E2382">
        <v>176</v>
      </c>
      <c r="F2382" s="5">
        <v>95.48863636363636</v>
      </c>
      <c r="G2382" s="9">
        <v>11</v>
      </c>
      <c r="H2382">
        <v>6</v>
      </c>
      <c r="I2382" s="6">
        <v>140.05000000000001</v>
      </c>
      <c r="J2382" t="s">
        <v>8318</v>
      </c>
      <c r="K2382" t="s">
        <v>8335</v>
      </c>
    </row>
    <row r="2383" spans="1:11" hidden="1" x14ac:dyDescent="0.2">
      <c r="A2383">
        <v>2724</v>
      </c>
      <c r="B2383">
        <v>1</v>
      </c>
      <c r="C2383">
        <v>2468</v>
      </c>
      <c r="D2383" s="17">
        <v>32</v>
      </c>
      <c r="E2383">
        <v>1019</v>
      </c>
      <c r="F2383" s="5">
        <v>7.1902649656526005</v>
      </c>
      <c r="G2383" s="9">
        <v>7</v>
      </c>
      <c r="H2383">
        <v>1</v>
      </c>
      <c r="I2383" s="6">
        <v>296.87520259319291</v>
      </c>
      <c r="J2383" t="s">
        <v>8318</v>
      </c>
      <c r="K2383" t="s">
        <v>8335</v>
      </c>
    </row>
    <row r="2384" spans="1:11" hidden="1" x14ac:dyDescent="0.2">
      <c r="A2384">
        <v>2725</v>
      </c>
      <c r="B2384">
        <v>1</v>
      </c>
      <c r="C2384">
        <v>40000</v>
      </c>
      <c r="D2384" s="17">
        <v>50</v>
      </c>
      <c r="E2384">
        <v>113</v>
      </c>
      <c r="F2384" s="5">
        <v>511.65486725663715</v>
      </c>
      <c r="G2384" s="9">
        <v>1</v>
      </c>
      <c r="H2384">
        <v>2</v>
      </c>
      <c r="I2384" s="6">
        <v>144.54249999999999</v>
      </c>
      <c r="J2384" t="s">
        <v>8318</v>
      </c>
      <c r="K2384" t="s">
        <v>8335</v>
      </c>
    </row>
    <row r="2385" spans="1:11" hidden="1" x14ac:dyDescent="0.2">
      <c r="A2385">
        <v>2726</v>
      </c>
      <c r="B2385">
        <v>1</v>
      </c>
      <c r="C2385">
        <v>100000</v>
      </c>
      <c r="D2385" s="17">
        <v>30</v>
      </c>
      <c r="E2385">
        <v>404</v>
      </c>
      <c r="F2385" s="5">
        <v>261.74504950495049</v>
      </c>
      <c r="G2385" s="9">
        <v>3</v>
      </c>
      <c r="H2385">
        <v>3</v>
      </c>
      <c r="I2385" s="6">
        <v>105.745</v>
      </c>
      <c r="J2385" t="s">
        <v>8318</v>
      </c>
      <c r="K2385" t="s">
        <v>8335</v>
      </c>
    </row>
    <row r="2386" spans="1:11" hidden="1" x14ac:dyDescent="0.2">
      <c r="A2386">
        <v>2727</v>
      </c>
      <c r="B2386">
        <v>1</v>
      </c>
      <c r="C2386">
        <v>10000</v>
      </c>
      <c r="D2386" s="17">
        <v>25</v>
      </c>
      <c r="E2386">
        <v>707</v>
      </c>
      <c r="F2386" s="5">
        <v>69.760961810466767</v>
      </c>
      <c r="G2386" s="9">
        <v>7</v>
      </c>
      <c r="H2386">
        <v>1</v>
      </c>
      <c r="I2386" s="6">
        <v>493.21000000000004</v>
      </c>
      <c r="J2386" t="s">
        <v>8318</v>
      </c>
      <c r="K2386" t="s">
        <v>8335</v>
      </c>
    </row>
    <row r="2387" spans="1:11" hidden="1" x14ac:dyDescent="0.2">
      <c r="A2387">
        <v>2728</v>
      </c>
      <c r="B2387">
        <v>1</v>
      </c>
      <c r="C2387">
        <v>15000</v>
      </c>
      <c r="D2387" s="17">
        <v>35</v>
      </c>
      <c r="E2387">
        <v>392</v>
      </c>
      <c r="F2387" s="5">
        <v>77.229591836734699</v>
      </c>
      <c r="G2387" s="9">
        <v>11</v>
      </c>
      <c r="H2387">
        <v>3</v>
      </c>
      <c r="I2387" s="6">
        <v>201.82666666666668</v>
      </c>
      <c r="J2387" t="s">
        <v>8318</v>
      </c>
      <c r="K2387" t="s">
        <v>8335</v>
      </c>
    </row>
    <row r="2388" spans="1:11" hidden="1" x14ac:dyDescent="0.2">
      <c r="A2388">
        <v>2729</v>
      </c>
      <c r="B2388">
        <v>1</v>
      </c>
      <c r="C2388">
        <v>7500</v>
      </c>
      <c r="D2388" s="17">
        <v>30</v>
      </c>
      <c r="E2388">
        <v>23</v>
      </c>
      <c r="F2388" s="5">
        <v>340.56521739130437</v>
      </c>
      <c r="G2388" s="9">
        <v>3</v>
      </c>
      <c r="H2388">
        <v>2</v>
      </c>
      <c r="I2388" s="6">
        <v>104.44</v>
      </c>
      <c r="J2388" t="s">
        <v>8318</v>
      </c>
      <c r="K2388" t="s">
        <v>8335</v>
      </c>
    </row>
    <row r="2389" spans="1:11" hidden="1" x14ac:dyDescent="0.2">
      <c r="A2389">
        <v>2730</v>
      </c>
      <c r="B2389">
        <v>1</v>
      </c>
      <c r="C2389">
        <v>27000</v>
      </c>
      <c r="D2389" s="17">
        <v>35</v>
      </c>
      <c r="E2389">
        <v>682</v>
      </c>
      <c r="F2389" s="5">
        <v>67.417903225806455</v>
      </c>
      <c r="G2389" s="9">
        <v>3</v>
      </c>
      <c r="H2389">
        <v>1</v>
      </c>
      <c r="I2389" s="6">
        <v>170.29262962962963</v>
      </c>
      <c r="J2389" t="s">
        <v>8318</v>
      </c>
      <c r="K2389" t="s">
        <v>8335</v>
      </c>
    </row>
    <row r="2390" spans="1:11" hidden="1" x14ac:dyDescent="0.2">
      <c r="A2390">
        <v>2731</v>
      </c>
      <c r="B2390">
        <v>1</v>
      </c>
      <c r="C2390">
        <v>30000</v>
      </c>
      <c r="D2390" s="17">
        <v>57.640949074074065</v>
      </c>
      <c r="E2390">
        <v>37</v>
      </c>
      <c r="F2390" s="5">
        <v>845.70270270270271</v>
      </c>
      <c r="G2390" s="9">
        <v>8</v>
      </c>
      <c r="H2390">
        <v>4</v>
      </c>
      <c r="I2390" s="6">
        <v>104.30333333333333</v>
      </c>
      <c r="J2390" t="s">
        <v>8318</v>
      </c>
      <c r="K2390" t="s">
        <v>8335</v>
      </c>
    </row>
    <row r="2391" spans="1:11" hidden="1" x14ac:dyDescent="0.2">
      <c r="A2391">
        <v>2732</v>
      </c>
      <c r="B2391">
        <v>1</v>
      </c>
      <c r="C2391">
        <v>12000</v>
      </c>
      <c r="D2391" s="17">
        <v>32.191805555555554</v>
      </c>
      <c r="E2391">
        <v>146</v>
      </c>
      <c r="F2391" s="5">
        <v>97.191780821917803</v>
      </c>
      <c r="G2391" s="9">
        <v>4</v>
      </c>
      <c r="H2391">
        <v>4</v>
      </c>
      <c r="I2391" s="6">
        <v>118.25000000000001</v>
      </c>
      <c r="J2391" t="s">
        <v>8318</v>
      </c>
      <c r="K2391" t="s">
        <v>8335</v>
      </c>
    </row>
    <row r="2392" spans="1:11" hidden="1" x14ac:dyDescent="0.2">
      <c r="A2392">
        <v>2733</v>
      </c>
      <c r="B2392">
        <v>1</v>
      </c>
      <c r="C2392">
        <v>50000</v>
      </c>
      <c r="D2392" s="17">
        <v>59.958333333333336</v>
      </c>
      <c r="E2392">
        <v>119</v>
      </c>
      <c r="F2392" s="5">
        <v>451.84033613445376</v>
      </c>
      <c r="G2392" s="9">
        <v>2</v>
      </c>
      <c r="H2392">
        <v>7</v>
      </c>
      <c r="I2392" s="6">
        <v>107.538</v>
      </c>
      <c r="J2392" t="s">
        <v>8318</v>
      </c>
      <c r="K2392" t="s">
        <v>8335</v>
      </c>
    </row>
    <row r="2393" spans="1:11" hidden="1" x14ac:dyDescent="0.2">
      <c r="A2393">
        <v>2734</v>
      </c>
      <c r="B2393">
        <v>1</v>
      </c>
      <c r="C2393">
        <v>1</v>
      </c>
      <c r="D2393" s="17">
        <v>30.247083333333336</v>
      </c>
      <c r="E2393">
        <v>163</v>
      </c>
      <c r="F2393" s="5">
        <v>138.66871165644173</v>
      </c>
      <c r="G2393" s="9">
        <v>9</v>
      </c>
      <c r="H2393">
        <v>2</v>
      </c>
      <c r="I2393" s="6">
        <v>2260300</v>
      </c>
      <c r="J2393" t="s">
        <v>8318</v>
      </c>
      <c r="K2393" t="s">
        <v>8335</v>
      </c>
    </row>
    <row r="2394" spans="1:11" hidden="1" x14ac:dyDescent="0.2">
      <c r="A2394">
        <v>2735</v>
      </c>
      <c r="B2394">
        <v>1</v>
      </c>
      <c r="C2394">
        <v>750</v>
      </c>
      <c r="D2394" s="17">
        <v>30.712384259259263</v>
      </c>
      <c r="E2394">
        <v>339</v>
      </c>
      <c r="F2394" s="5">
        <v>21.640147492625371</v>
      </c>
      <c r="G2394" s="9">
        <v>2</v>
      </c>
      <c r="H2394">
        <v>7</v>
      </c>
      <c r="I2394" s="6">
        <v>978.13466666666682</v>
      </c>
      <c r="J2394" t="s">
        <v>8318</v>
      </c>
      <c r="K2394" t="s">
        <v>8335</v>
      </c>
    </row>
    <row r="2395" spans="1:11" hidden="1" x14ac:dyDescent="0.2">
      <c r="A2395">
        <v>2736</v>
      </c>
      <c r="B2395">
        <v>1</v>
      </c>
      <c r="C2395">
        <v>8000</v>
      </c>
      <c r="D2395" s="17">
        <v>30</v>
      </c>
      <c r="E2395">
        <v>58</v>
      </c>
      <c r="F2395" s="5">
        <v>169.51724137931035</v>
      </c>
      <c r="G2395" s="9">
        <v>3</v>
      </c>
      <c r="H2395">
        <v>1</v>
      </c>
      <c r="I2395" s="6">
        <v>122.9</v>
      </c>
      <c r="J2395" t="s">
        <v>8318</v>
      </c>
      <c r="K2395" t="s">
        <v>8335</v>
      </c>
    </row>
    <row r="2396" spans="1:11" hidden="1" x14ac:dyDescent="0.2">
      <c r="A2396">
        <v>2737</v>
      </c>
      <c r="B2396">
        <v>1</v>
      </c>
      <c r="C2396">
        <v>30000</v>
      </c>
      <c r="D2396" s="17">
        <v>42.873993055555559</v>
      </c>
      <c r="E2396">
        <v>456</v>
      </c>
      <c r="F2396" s="5">
        <v>161.88210526315791</v>
      </c>
      <c r="G2396" s="9">
        <v>12</v>
      </c>
      <c r="H2396">
        <v>2</v>
      </c>
      <c r="I2396" s="6">
        <v>246.0608</v>
      </c>
      <c r="J2396" t="s">
        <v>8318</v>
      </c>
      <c r="K2396" t="s">
        <v>8335</v>
      </c>
    </row>
    <row r="2397" spans="1:11" hidden="1" x14ac:dyDescent="0.2">
      <c r="A2397">
        <v>2738</v>
      </c>
      <c r="B2397">
        <v>1</v>
      </c>
      <c r="C2397">
        <v>5000</v>
      </c>
      <c r="D2397" s="17">
        <v>60</v>
      </c>
      <c r="E2397">
        <v>15</v>
      </c>
      <c r="F2397" s="5">
        <v>493.13333333333333</v>
      </c>
      <c r="G2397" s="9">
        <v>9</v>
      </c>
      <c r="H2397">
        <v>2</v>
      </c>
      <c r="I2397" s="6">
        <v>147.94</v>
      </c>
      <c r="J2397" t="s">
        <v>8318</v>
      </c>
      <c r="K2397" t="s">
        <v>8335</v>
      </c>
    </row>
    <row r="2398" spans="1:11" hidden="1" x14ac:dyDescent="0.2">
      <c r="A2398">
        <v>2739</v>
      </c>
      <c r="B2398">
        <v>1</v>
      </c>
      <c r="C2398">
        <v>1100</v>
      </c>
      <c r="D2398" s="17">
        <v>45</v>
      </c>
      <c r="E2398">
        <v>191</v>
      </c>
      <c r="F2398" s="5">
        <v>22.120418848167539</v>
      </c>
      <c r="G2398" s="9">
        <v>3</v>
      </c>
      <c r="H2398">
        <v>5</v>
      </c>
      <c r="I2398" s="6">
        <v>384.09090909090907</v>
      </c>
      <c r="J2398" t="s">
        <v>8318</v>
      </c>
      <c r="K2398" t="s">
        <v>8335</v>
      </c>
    </row>
    <row r="2399" spans="1:11" hidden="1" x14ac:dyDescent="0.2">
      <c r="A2399">
        <v>2740</v>
      </c>
      <c r="B2399">
        <v>1</v>
      </c>
      <c r="C2399">
        <v>300</v>
      </c>
      <c r="D2399" s="17">
        <v>29.958333333333332</v>
      </c>
      <c r="E2399">
        <v>17</v>
      </c>
      <c r="F2399" s="5">
        <v>18.235294117647058</v>
      </c>
      <c r="G2399" s="9">
        <v>2</v>
      </c>
      <c r="H2399">
        <v>1</v>
      </c>
      <c r="I2399" s="6">
        <v>103.33333333333334</v>
      </c>
      <c r="J2399" t="s">
        <v>8318</v>
      </c>
      <c r="K2399" t="s">
        <v>8335</v>
      </c>
    </row>
    <row r="2400" spans="1:11" hidden="1" x14ac:dyDescent="0.2">
      <c r="A2400">
        <v>2741</v>
      </c>
      <c r="B2400">
        <v>0</v>
      </c>
      <c r="C2400">
        <v>8000</v>
      </c>
      <c r="D2400" s="17">
        <v>20.430763888888887</v>
      </c>
      <c r="E2400">
        <v>4</v>
      </c>
      <c r="F2400" s="5">
        <v>8.75</v>
      </c>
      <c r="G2400" s="9">
        <v>9</v>
      </c>
      <c r="H2400">
        <v>1</v>
      </c>
      <c r="I2400" s="6">
        <v>0.43750000000000006</v>
      </c>
      <c r="J2400" t="s">
        <v>8317</v>
      </c>
      <c r="K2400" t="s">
        <v>8326</v>
      </c>
    </row>
    <row r="2401" spans="1:11" hidden="1" x14ac:dyDescent="0.2">
      <c r="A2401">
        <v>2742</v>
      </c>
      <c r="B2401">
        <v>0</v>
      </c>
      <c r="C2401">
        <v>2500</v>
      </c>
      <c r="D2401" s="17">
        <v>14</v>
      </c>
      <c r="E2401">
        <v>18</v>
      </c>
      <c r="F2401" s="5">
        <v>40.611111111111114</v>
      </c>
      <c r="G2401" s="9">
        <v>5</v>
      </c>
      <c r="H2401">
        <v>2</v>
      </c>
      <c r="I2401" s="6">
        <v>29.24</v>
      </c>
      <c r="J2401" t="s">
        <v>8317</v>
      </c>
      <c r="K2401" t="s">
        <v>8326</v>
      </c>
    </row>
    <row r="2402" spans="1:11" hidden="1" x14ac:dyDescent="0.2">
      <c r="A2402">
        <v>2743</v>
      </c>
      <c r="B2402">
        <v>0</v>
      </c>
      <c r="C2402">
        <v>5999</v>
      </c>
      <c r="D2402" s="17">
        <v>30</v>
      </c>
      <c r="E2402">
        <v>0</v>
      </c>
      <c r="F2402" s="5">
        <v>0</v>
      </c>
      <c r="G2402" s="9">
        <v>9</v>
      </c>
      <c r="H2402">
        <v>7</v>
      </c>
      <c r="I2402" s="6">
        <v>0</v>
      </c>
      <c r="J2402" t="s">
        <v>8317</v>
      </c>
      <c r="K2402" t="s">
        <v>8326</v>
      </c>
    </row>
    <row r="2403" spans="1:11" hidden="1" x14ac:dyDescent="0.2">
      <c r="A2403">
        <v>2744</v>
      </c>
      <c r="B2403">
        <v>0</v>
      </c>
      <c r="C2403">
        <v>16000</v>
      </c>
      <c r="D2403" s="17">
        <v>30</v>
      </c>
      <c r="E2403">
        <v>22</v>
      </c>
      <c r="F2403" s="5">
        <v>37.954545454545453</v>
      </c>
      <c r="G2403" s="9">
        <v>1</v>
      </c>
      <c r="H2403">
        <v>7</v>
      </c>
      <c r="I2403" s="6">
        <v>5.21875</v>
      </c>
      <c r="J2403" t="s">
        <v>8317</v>
      </c>
      <c r="K2403" t="s">
        <v>8326</v>
      </c>
    </row>
    <row r="2404" spans="1:11" hidden="1" x14ac:dyDescent="0.2">
      <c r="A2404">
        <v>2745</v>
      </c>
      <c r="B2404">
        <v>0</v>
      </c>
      <c r="C2404">
        <v>8000</v>
      </c>
      <c r="D2404" s="17">
        <v>60</v>
      </c>
      <c r="E2404">
        <v>49</v>
      </c>
      <c r="F2404" s="5">
        <v>35.734693877551024</v>
      </c>
      <c r="G2404" s="9">
        <v>5</v>
      </c>
      <c r="H2404">
        <v>2</v>
      </c>
      <c r="I2404" s="6">
        <v>21.887499999999999</v>
      </c>
      <c r="J2404" t="s">
        <v>8317</v>
      </c>
      <c r="K2404" t="s">
        <v>8326</v>
      </c>
    </row>
    <row r="2405" spans="1:11" hidden="1" x14ac:dyDescent="0.2">
      <c r="A2405">
        <v>2746</v>
      </c>
      <c r="B2405">
        <v>0</v>
      </c>
      <c r="C2405">
        <v>3000</v>
      </c>
      <c r="D2405" s="17">
        <v>30</v>
      </c>
      <c r="E2405">
        <v>19</v>
      </c>
      <c r="F2405" s="5">
        <v>42.157894736842103</v>
      </c>
      <c r="G2405" s="9">
        <v>7</v>
      </c>
      <c r="H2405">
        <v>3</v>
      </c>
      <c r="I2405" s="6">
        <v>26.700000000000003</v>
      </c>
      <c r="J2405" t="s">
        <v>8317</v>
      </c>
      <c r="K2405" t="s">
        <v>8326</v>
      </c>
    </row>
    <row r="2406" spans="1:11" hidden="1" x14ac:dyDescent="0.2">
      <c r="A2406">
        <v>2747</v>
      </c>
      <c r="B2406">
        <v>0</v>
      </c>
      <c r="C2406">
        <v>500</v>
      </c>
      <c r="D2406" s="17">
        <v>31.483831018518519</v>
      </c>
      <c r="E2406">
        <v>4</v>
      </c>
      <c r="F2406" s="5">
        <v>35</v>
      </c>
      <c r="G2406" s="9">
        <v>5</v>
      </c>
      <c r="H2406">
        <v>2</v>
      </c>
      <c r="I2406" s="6">
        <v>28.000000000000004</v>
      </c>
      <c r="J2406" t="s">
        <v>8317</v>
      </c>
      <c r="K2406" t="s">
        <v>8326</v>
      </c>
    </row>
    <row r="2407" spans="1:11" hidden="1" x14ac:dyDescent="0.2">
      <c r="A2407">
        <v>2748</v>
      </c>
      <c r="B2407">
        <v>0</v>
      </c>
      <c r="C2407">
        <v>5000</v>
      </c>
      <c r="D2407" s="17">
        <v>30</v>
      </c>
      <c r="E2407">
        <v>4</v>
      </c>
      <c r="F2407" s="5">
        <v>13.25</v>
      </c>
      <c r="G2407" s="9">
        <v>8</v>
      </c>
      <c r="H2407">
        <v>3</v>
      </c>
      <c r="I2407" s="6">
        <v>1.06</v>
      </c>
      <c r="J2407" t="s">
        <v>8317</v>
      </c>
      <c r="K2407" t="s">
        <v>8326</v>
      </c>
    </row>
    <row r="2408" spans="1:11" hidden="1" x14ac:dyDescent="0.2">
      <c r="A2408">
        <v>2749</v>
      </c>
      <c r="B2408">
        <v>0</v>
      </c>
      <c r="C2408">
        <v>10000</v>
      </c>
      <c r="D2408" s="17">
        <v>29.958333333333332</v>
      </c>
      <c r="E2408">
        <v>2</v>
      </c>
      <c r="F2408" s="5">
        <v>55</v>
      </c>
      <c r="G2408" s="9">
        <v>3</v>
      </c>
      <c r="H2408">
        <v>4</v>
      </c>
      <c r="I2408" s="6">
        <v>1.0999999999999999</v>
      </c>
      <c r="J2408" t="s">
        <v>8317</v>
      </c>
      <c r="K2408" t="s">
        <v>8326</v>
      </c>
    </row>
    <row r="2409" spans="1:11" hidden="1" x14ac:dyDescent="0.2">
      <c r="A2409">
        <v>2750</v>
      </c>
      <c r="B2409">
        <v>0</v>
      </c>
      <c r="C2409">
        <v>1999</v>
      </c>
      <c r="D2409" s="17">
        <v>11.933506944444444</v>
      </c>
      <c r="E2409">
        <v>0</v>
      </c>
      <c r="F2409" s="5">
        <v>0</v>
      </c>
      <c r="G2409" s="9">
        <v>6</v>
      </c>
      <c r="H2409">
        <v>1</v>
      </c>
      <c r="I2409" s="6">
        <v>0</v>
      </c>
      <c r="J2409" t="s">
        <v>8317</v>
      </c>
      <c r="K2409" t="s">
        <v>8326</v>
      </c>
    </row>
    <row r="2410" spans="1:11" hidden="1" x14ac:dyDescent="0.2">
      <c r="A2410">
        <v>2751</v>
      </c>
      <c r="B2410">
        <v>0</v>
      </c>
      <c r="C2410">
        <v>3274</v>
      </c>
      <c r="D2410" s="17">
        <v>60</v>
      </c>
      <c r="E2410">
        <v>0</v>
      </c>
      <c r="F2410" s="5">
        <v>0</v>
      </c>
      <c r="G2410" s="9">
        <v>4</v>
      </c>
      <c r="H2410">
        <v>5</v>
      </c>
      <c r="I2410" s="6">
        <v>0</v>
      </c>
      <c r="J2410" t="s">
        <v>8317</v>
      </c>
      <c r="K2410" t="s">
        <v>8326</v>
      </c>
    </row>
    <row r="2411" spans="1:11" hidden="1" x14ac:dyDescent="0.2">
      <c r="A2411">
        <v>2752</v>
      </c>
      <c r="B2411">
        <v>0</v>
      </c>
      <c r="C2411">
        <v>4800</v>
      </c>
      <c r="D2411" s="17">
        <v>40</v>
      </c>
      <c r="E2411">
        <v>14</v>
      </c>
      <c r="F2411" s="5">
        <v>39.285714285714285</v>
      </c>
      <c r="G2411" s="9">
        <v>11</v>
      </c>
      <c r="H2411">
        <v>2</v>
      </c>
      <c r="I2411" s="6">
        <v>11.458333333333332</v>
      </c>
      <c r="J2411" t="s">
        <v>8317</v>
      </c>
      <c r="K2411" t="s">
        <v>8326</v>
      </c>
    </row>
    <row r="2412" spans="1:11" hidden="1" x14ac:dyDescent="0.2">
      <c r="A2412">
        <v>2753</v>
      </c>
      <c r="B2412">
        <v>0</v>
      </c>
      <c r="C2412">
        <v>2000</v>
      </c>
      <c r="D2412" s="17">
        <v>30</v>
      </c>
      <c r="E2412">
        <v>8</v>
      </c>
      <c r="F2412" s="5">
        <v>47.5</v>
      </c>
      <c r="G2412" s="9">
        <v>7</v>
      </c>
      <c r="H2412">
        <v>5</v>
      </c>
      <c r="I2412" s="6">
        <v>19</v>
      </c>
      <c r="J2412" t="s">
        <v>8317</v>
      </c>
      <c r="K2412" t="s">
        <v>8326</v>
      </c>
    </row>
    <row r="2413" spans="1:11" hidden="1" x14ac:dyDescent="0.2">
      <c r="A2413">
        <v>2754</v>
      </c>
      <c r="B2413">
        <v>0</v>
      </c>
      <c r="C2413">
        <v>10000</v>
      </c>
      <c r="D2413" s="17">
        <v>30</v>
      </c>
      <c r="E2413">
        <v>0</v>
      </c>
      <c r="F2413" s="5">
        <v>0</v>
      </c>
      <c r="G2413" s="9">
        <v>8</v>
      </c>
      <c r="H2413">
        <v>2</v>
      </c>
      <c r="I2413" s="6">
        <v>0</v>
      </c>
      <c r="J2413" t="s">
        <v>8317</v>
      </c>
      <c r="K2413" t="s">
        <v>8326</v>
      </c>
    </row>
    <row r="2414" spans="1:11" hidden="1" x14ac:dyDescent="0.2">
      <c r="A2414">
        <v>2755</v>
      </c>
      <c r="B2414">
        <v>0</v>
      </c>
      <c r="C2414">
        <v>500</v>
      </c>
      <c r="D2414" s="17">
        <v>30</v>
      </c>
      <c r="E2414">
        <v>15</v>
      </c>
      <c r="F2414" s="5">
        <v>17.333333333333332</v>
      </c>
      <c r="G2414" s="9">
        <v>3</v>
      </c>
      <c r="H2414">
        <v>1</v>
      </c>
      <c r="I2414" s="6">
        <v>52</v>
      </c>
      <c r="J2414" t="s">
        <v>8317</v>
      </c>
      <c r="K2414" t="s">
        <v>8326</v>
      </c>
    </row>
    <row r="2415" spans="1:11" hidden="1" x14ac:dyDescent="0.2">
      <c r="A2415">
        <v>2756</v>
      </c>
      <c r="B2415">
        <v>0</v>
      </c>
      <c r="C2415">
        <v>10000</v>
      </c>
      <c r="D2415" s="17">
        <v>30</v>
      </c>
      <c r="E2415">
        <v>33</v>
      </c>
      <c r="F2415" s="5">
        <v>31.757575757575758</v>
      </c>
      <c r="G2415" s="9">
        <v>12</v>
      </c>
      <c r="H2415">
        <v>4</v>
      </c>
      <c r="I2415" s="6">
        <v>10.48</v>
      </c>
      <c r="J2415" t="s">
        <v>8317</v>
      </c>
      <c r="K2415" t="s">
        <v>8326</v>
      </c>
    </row>
    <row r="2416" spans="1:11" hidden="1" x14ac:dyDescent="0.2">
      <c r="A2416">
        <v>2757</v>
      </c>
      <c r="B2416">
        <v>0</v>
      </c>
      <c r="C2416">
        <v>1500</v>
      </c>
      <c r="D2416" s="17">
        <v>15</v>
      </c>
      <c r="E2416">
        <v>2</v>
      </c>
      <c r="F2416" s="5">
        <v>5</v>
      </c>
      <c r="G2416" s="9">
        <v>7</v>
      </c>
      <c r="H2416">
        <v>5</v>
      </c>
      <c r="I2416" s="6">
        <v>0.66666666666666674</v>
      </c>
      <c r="J2416" t="s">
        <v>8317</v>
      </c>
      <c r="K2416" t="s">
        <v>8326</v>
      </c>
    </row>
    <row r="2417" spans="1:11" hidden="1" x14ac:dyDescent="0.2">
      <c r="A2417">
        <v>2758</v>
      </c>
      <c r="B2417">
        <v>0</v>
      </c>
      <c r="C2417">
        <v>2000</v>
      </c>
      <c r="D2417" s="17">
        <v>14</v>
      </c>
      <c r="E2417">
        <v>6</v>
      </c>
      <c r="F2417" s="5">
        <v>39</v>
      </c>
      <c r="G2417" s="9">
        <v>9</v>
      </c>
      <c r="H2417">
        <v>1</v>
      </c>
      <c r="I2417" s="6">
        <v>11.700000000000001</v>
      </c>
      <c r="J2417" t="s">
        <v>8317</v>
      </c>
      <c r="K2417" t="s">
        <v>8326</v>
      </c>
    </row>
    <row r="2418" spans="1:11" hidden="1" x14ac:dyDescent="0.2">
      <c r="A2418">
        <v>2759</v>
      </c>
      <c r="B2418">
        <v>0</v>
      </c>
      <c r="C2418">
        <v>1000</v>
      </c>
      <c r="D2418" s="17">
        <v>43</v>
      </c>
      <c r="E2418">
        <v>2</v>
      </c>
      <c r="F2418" s="5">
        <v>52.5</v>
      </c>
      <c r="G2418" s="9">
        <v>6</v>
      </c>
      <c r="H2418">
        <v>5</v>
      </c>
      <c r="I2418" s="6">
        <v>10.5</v>
      </c>
      <c r="J2418" t="s">
        <v>8317</v>
      </c>
      <c r="K2418" t="s">
        <v>8326</v>
      </c>
    </row>
    <row r="2419" spans="1:11" hidden="1" x14ac:dyDescent="0.2">
      <c r="A2419">
        <v>2760</v>
      </c>
      <c r="B2419">
        <v>0</v>
      </c>
      <c r="C2419">
        <v>5000</v>
      </c>
      <c r="D2419" s="17">
        <v>30</v>
      </c>
      <c r="E2419">
        <v>0</v>
      </c>
      <c r="F2419" s="5">
        <v>0</v>
      </c>
      <c r="G2419" s="9">
        <v>5</v>
      </c>
      <c r="H2419">
        <v>2</v>
      </c>
      <c r="I2419" s="6">
        <v>0</v>
      </c>
      <c r="J2419" t="s">
        <v>8317</v>
      </c>
      <c r="K2419" t="s">
        <v>8326</v>
      </c>
    </row>
    <row r="2420" spans="1:11" hidden="1" x14ac:dyDescent="0.2">
      <c r="A2420">
        <v>2761</v>
      </c>
      <c r="B2420">
        <v>0</v>
      </c>
      <c r="C2420">
        <v>5000</v>
      </c>
      <c r="D2420" s="17">
        <v>30</v>
      </c>
      <c r="E2420">
        <v>4</v>
      </c>
      <c r="F2420" s="5">
        <v>9</v>
      </c>
      <c r="G2420" s="9">
        <v>12</v>
      </c>
      <c r="H2420">
        <v>1</v>
      </c>
      <c r="I2420" s="6">
        <v>0.72</v>
      </c>
      <c r="J2420" t="s">
        <v>8317</v>
      </c>
      <c r="K2420" t="s">
        <v>8326</v>
      </c>
    </row>
    <row r="2421" spans="1:11" hidden="1" x14ac:dyDescent="0.2">
      <c r="A2421">
        <v>2762</v>
      </c>
      <c r="B2421">
        <v>0</v>
      </c>
      <c r="C2421">
        <v>3250</v>
      </c>
      <c r="D2421" s="17">
        <v>59.958333333333336</v>
      </c>
      <c r="E2421">
        <v>1</v>
      </c>
      <c r="F2421" s="5">
        <v>25</v>
      </c>
      <c r="G2421" s="9">
        <v>1</v>
      </c>
      <c r="H2421">
        <v>3</v>
      </c>
      <c r="I2421" s="6">
        <v>0.76923076923076927</v>
      </c>
      <c r="J2421" t="s">
        <v>8317</v>
      </c>
      <c r="K2421" t="s">
        <v>8326</v>
      </c>
    </row>
    <row r="2422" spans="1:11" hidden="1" x14ac:dyDescent="0.2">
      <c r="A2422">
        <v>2763</v>
      </c>
      <c r="B2422">
        <v>0</v>
      </c>
      <c r="C2422">
        <v>39400</v>
      </c>
      <c r="D2422" s="17">
        <v>45</v>
      </c>
      <c r="E2422">
        <v>3</v>
      </c>
      <c r="F2422" s="5">
        <v>30</v>
      </c>
      <c r="G2422" s="9">
        <v>4</v>
      </c>
      <c r="H2422">
        <v>2</v>
      </c>
      <c r="I2422" s="6">
        <v>0.22842639593908631</v>
      </c>
      <c r="J2422" t="s">
        <v>8317</v>
      </c>
      <c r="K2422" t="s">
        <v>8326</v>
      </c>
    </row>
    <row r="2423" spans="1:11" hidden="1" x14ac:dyDescent="0.2">
      <c r="A2423">
        <v>2764</v>
      </c>
      <c r="B2423">
        <v>0</v>
      </c>
      <c r="C2423">
        <v>4000</v>
      </c>
      <c r="D2423" s="17">
        <v>29.499641203703703</v>
      </c>
      <c r="E2423">
        <v>4</v>
      </c>
      <c r="F2423" s="5">
        <v>11.25</v>
      </c>
      <c r="G2423" s="9">
        <v>4</v>
      </c>
      <c r="H2423">
        <v>1</v>
      </c>
      <c r="I2423" s="6">
        <v>1.125</v>
      </c>
      <c r="J2423" t="s">
        <v>8317</v>
      </c>
      <c r="K2423" t="s">
        <v>8326</v>
      </c>
    </row>
    <row r="2424" spans="1:11" hidden="1" x14ac:dyDescent="0.2">
      <c r="A2424">
        <v>2765</v>
      </c>
      <c r="B2424">
        <v>0</v>
      </c>
      <c r="C2424">
        <v>4000</v>
      </c>
      <c r="D2424" s="17">
        <v>16</v>
      </c>
      <c r="E2424">
        <v>0</v>
      </c>
      <c r="F2424" s="5">
        <v>0</v>
      </c>
      <c r="G2424" s="9">
        <v>10</v>
      </c>
      <c r="H2424">
        <v>5</v>
      </c>
      <c r="I2424" s="6">
        <v>0</v>
      </c>
      <c r="J2424" t="s">
        <v>8317</v>
      </c>
      <c r="K2424" t="s">
        <v>8326</v>
      </c>
    </row>
    <row r="2425" spans="1:11" hidden="1" x14ac:dyDescent="0.2">
      <c r="A2425">
        <v>2766</v>
      </c>
      <c r="B2425">
        <v>0</v>
      </c>
      <c r="C2425">
        <v>5000</v>
      </c>
      <c r="D2425" s="17">
        <v>30</v>
      </c>
      <c r="E2425">
        <v>4</v>
      </c>
      <c r="F2425" s="5">
        <v>25</v>
      </c>
      <c r="G2425" s="9">
        <v>7</v>
      </c>
      <c r="H2425">
        <v>2</v>
      </c>
      <c r="I2425" s="6">
        <v>2</v>
      </c>
      <c r="J2425" t="s">
        <v>8317</v>
      </c>
      <c r="K2425" t="s">
        <v>8326</v>
      </c>
    </row>
    <row r="2426" spans="1:11" hidden="1" x14ac:dyDescent="0.2">
      <c r="A2426">
        <v>2767</v>
      </c>
      <c r="B2426">
        <v>0</v>
      </c>
      <c r="C2426">
        <v>4000</v>
      </c>
      <c r="D2426" s="17">
        <v>60</v>
      </c>
      <c r="E2426">
        <v>3</v>
      </c>
      <c r="F2426" s="5">
        <v>11.333333333333334</v>
      </c>
      <c r="G2426" s="9">
        <v>6</v>
      </c>
      <c r="H2426">
        <v>3</v>
      </c>
      <c r="I2426" s="6">
        <v>0.85000000000000009</v>
      </c>
      <c r="J2426" t="s">
        <v>8317</v>
      </c>
      <c r="K2426" t="s">
        <v>8326</v>
      </c>
    </row>
    <row r="2427" spans="1:11" hidden="1" x14ac:dyDescent="0.2">
      <c r="A2427">
        <v>2768</v>
      </c>
      <c r="B2427">
        <v>0</v>
      </c>
      <c r="C2427">
        <v>7000</v>
      </c>
      <c r="D2427" s="17">
        <v>29.958333333333332</v>
      </c>
      <c r="E2427">
        <v>34</v>
      </c>
      <c r="F2427" s="5">
        <v>29.470588235294116</v>
      </c>
      <c r="G2427" s="9">
        <v>2</v>
      </c>
      <c r="H2427">
        <v>2</v>
      </c>
      <c r="I2427" s="6">
        <v>14.314285714285715</v>
      </c>
      <c r="J2427" t="s">
        <v>8317</v>
      </c>
      <c r="K2427" t="s">
        <v>8326</v>
      </c>
    </row>
    <row r="2428" spans="1:11" hidden="1" x14ac:dyDescent="0.2">
      <c r="A2428">
        <v>2769</v>
      </c>
      <c r="B2428">
        <v>0</v>
      </c>
      <c r="C2428">
        <v>800</v>
      </c>
      <c r="D2428" s="17">
        <v>50</v>
      </c>
      <c r="E2428">
        <v>2</v>
      </c>
      <c r="F2428" s="5">
        <v>1</v>
      </c>
      <c r="G2428" s="9">
        <v>4</v>
      </c>
      <c r="H2428">
        <v>3</v>
      </c>
      <c r="I2428" s="6">
        <v>0.25</v>
      </c>
      <c r="J2428" t="s">
        <v>8317</v>
      </c>
      <c r="K2428" t="s">
        <v>8326</v>
      </c>
    </row>
    <row r="2429" spans="1:11" hidden="1" x14ac:dyDescent="0.2">
      <c r="A2429">
        <v>2770</v>
      </c>
      <c r="B2429">
        <v>0</v>
      </c>
      <c r="C2429">
        <v>20000</v>
      </c>
      <c r="D2429" s="17">
        <v>29.958333333333332</v>
      </c>
      <c r="E2429">
        <v>33</v>
      </c>
      <c r="F2429" s="5">
        <v>63.098484848484851</v>
      </c>
      <c r="G2429" s="9">
        <v>2</v>
      </c>
      <c r="H2429">
        <v>7</v>
      </c>
      <c r="I2429" s="6">
        <v>10.411249999999999</v>
      </c>
      <c r="J2429" t="s">
        <v>8317</v>
      </c>
      <c r="K2429" t="s">
        <v>8326</v>
      </c>
    </row>
    <row r="2430" spans="1:11" hidden="1" x14ac:dyDescent="0.2">
      <c r="A2430">
        <v>2771</v>
      </c>
      <c r="B2430">
        <v>0</v>
      </c>
      <c r="C2430">
        <v>19980</v>
      </c>
      <c r="D2430" s="17">
        <v>49.176620370370365</v>
      </c>
      <c r="E2430">
        <v>0</v>
      </c>
      <c r="F2430" s="5">
        <v>0</v>
      </c>
      <c r="G2430" s="9">
        <v>12</v>
      </c>
      <c r="H2430">
        <v>5</v>
      </c>
      <c r="I2430" s="6">
        <v>0</v>
      </c>
      <c r="J2430" t="s">
        <v>8317</v>
      </c>
      <c r="K2430" t="s">
        <v>8326</v>
      </c>
    </row>
    <row r="2431" spans="1:11" hidden="1" x14ac:dyDescent="0.2">
      <c r="A2431">
        <v>2772</v>
      </c>
      <c r="B2431">
        <v>0</v>
      </c>
      <c r="C2431">
        <v>8000</v>
      </c>
      <c r="D2431" s="17">
        <v>15</v>
      </c>
      <c r="E2431">
        <v>0</v>
      </c>
      <c r="F2431" s="5">
        <v>0</v>
      </c>
      <c r="G2431" s="9">
        <v>9</v>
      </c>
      <c r="H2431">
        <v>5</v>
      </c>
      <c r="I2431" s="6">
        <v>0</v>
      </c>
      <c r="J2431" t="s">
        <v>8317</v>
      </c>
      <c r="K2431" t="s">
        <v>8326</v>
      </c>
    </row>
    <row r="2432" spans="1:11" hidden="1" x14ac:dyDescent="0.2">
      <c r="A2432">
        <v>2773</v>
      </c>
      <c r="B2432">
        <v>0</v>
      </c>
      <c r="C2432">
        <v>530</v>
      </c>
      <c r="D2432" s="17">
        <v>10</v>
      </c>
      <c r="E2432">
        <v>1</v>
      </c>
      <c r="F2432" s="5">
        <v>1</v>
      </c>
      <c r="G2432" s="9">
        <v>4</v>
      </c>
      <c r="H2432">
        <v>4</v>
      </c>
      <c r="I2432" s="6">
        <v>0.18867924528301888</v>
      </c>
      <c r="J2432" t="s">
        <v>8317</v>
      </c>
      <c r="K2432" t="s">
        <v>8326</v>
      </c>
    </row>
    <row r="2433" spans="1:11" hidden="1" x14ac:dyDescent="0.2">
      <c r="A2433">
        <v>2774</v>
      </c>
      <c r="B2433">
        <v>0</v>
      </c>
      <c r="C2433">
        <v>4000</v>
      </c>
      <c r="D2433" s="17">
        <v>30</v>
      </c>
      <c r="E2433">
        <v>13</v>
      </c>
      <c r="F2433" s="5">
        <v>43.846153846153847</v>
      </c>
      <c r="G2433" s="9">
        <v>2</v>
      </c>
      <c r="H2433">
        <v>2</v>
      </c>
      <c r="I2433" s="6">
        <v>14.249999999999998</v>
      </c>
      <c r="J2433" t="s">
        <v>8317</v>
      </c>
      <c r="K2433" t="s">
        <v>8326</v>
      </c>
    </row>
    <row r="2434" spans="1:11" hidden="1" x14ac:dyDescent="0.2">
      <c r="A2434">
        <v>2775</v>
      </c>
      <c r="B2434">
        <v>0</v>
      </c>
      <c r="C2434">
        <v>5000</v>
      </c>
      <c r="D2434" s="17">
        <v>30</v>
      </c>
      <c r="E2434">
        <v>2</v>
      </c>
      <c r="F2434" s="5">
        <v>75</v>
      </c>
      <c r="G2434" s="9">
        <v>11</v>
      </c>
      <c r="H2434">
        <v>2</v>
      </c>
      <c r="I2434" s="6">
        <v>3</v>
      </c>
      <c r="J2434" t="s">
        <v>8317</v>
      </c>
      <c r="K2434" t="s">
        <v>8326</v>
      </c>
    </row>
    <row r="2435" spans="1:11" hidden="1" x14ac:dyDescent="0.2">
      <c r="A2435">
        <v>2776</v>
      </c>
      <c r="B2435">
        <v>0</v>
      </c>
      <c r="C2435">
        <v>21000</v>
      </c>
      <c r="D2435" s="17">
        <v>31</v>
      </c>
      <c r="E2435">
        <v>36</v>
      </c>
      <c r="F2435" s="5">
        <v>45.972222222222221</v>
      </c>
      <c r="G2435" s="9">
        <v>5</v>
      </c>
      <c r="H2435">
        <v>1</v>
      </c>
      <c r="I2435" s="6">
        <v>7.8809523809523814</v>
      </c>
      <c r="J2435" t="s">
        <v>8317</v>
      </c>
      <c r="K2435" t="s">
        <v>8326</v>
      </c>
    </row>
    <row r="2436" spans="1:11" hidden="1" x14ac:dyDescent="0.2">
      <c r="A2436">
        <v>2777</v>
      </c>
      <c r="B2436">
        <v>0</v>
      </c>
      <c r="C2436">
        <v>3000</v>
      </c>
      <c r="D2436" s="17">
        <v>30</v>
      </c>
      <c r="E2436">
        <v>1</v>
      </c>
      <c r="F2436" s="5">
        <v>10</v>
      </c>
      <c r="G2436" s="9">
        <v>6</v>
      </c>
      <c r="H2436">
        <v>3</v>
      </c>
      <c r="I2436" s="6">
        <v>0.33333333333333337</v>
      </c>
      <c r="J2436" t="s">
        <v>8317</v>
      </c>
      <c r="K2436" t="s">
        <v>8326</v>
      </c>
    </row>
    <row r="2437" spans="1:11" hidden="1" x14ac:dyDescent="0.2">
      <c r="A2437">
        <v>2778</v>
      </c>
      <c r="B2437">
        <v>0</v>
      </c>
      <c r="C2437">
        <v>5500</v>
      </c>
      <c r="D2437" s="17">
        <v>30</v>
      </c>
      <c r="E2437">
        <v>15</v>
      </c>
      <c r="F2437" s="5">
        <v>93.666666666666671</v>
      </c>
      <c r="G2437" s="9">
        <v>7</v>
      </c>
      <c r="H2437">
        <v>6</v>
      </c>
      <c r="I2437" s="6">
        <v>25.545454545454543</v>
      </c>
      <c r="J2437" t="s">
        <v>8317</v>
      </c>
      <c r="K2437" t="s">
        <v>8326</v>
      </c>
    </row>
    <row r="2438" spans="1:11" hidden="1" x14ac:dyDescent="0.2">
      <c r="A2438">
        <v>2779</v>
      </c>
      <c r="B2438">
        <v>0</v>
      </c>
      <c r="C2438">
        <v>2500</v>
      </c>
      <c r="D2438" s="17">
        <v>30.041666666666668</v>
      </c>
      <c r="E2438">
        <v>1</v>
      </c>
      <c r="F2438" s="5">
        <v>53</v>
      </c>
      <c r="G2438" s="9">
        <v>10</v>
      </c>
      <c r="H2438">
        <v>5</v>
      </c>
      <c r="I2438" s="6">
        <v>2.12</v>
      </c>
      <c r="J2438" t="s">
        <v>8317</v>
      </c>
      <c r="K2438" t="s">
        <v>8326</v>
      </c>
    </row>
    <row r="2439" spans="1:11" hidden="1" x14ac:dyDescent="0.2">
      <c r="A2439">
        <v>2780</v>
      </c>
      <c r="B2439">
        <v>0</v>
      </c>
      <c r="C2439">
        <v>100000</v>
      </c>
      <c r="D2439" s="17">
        <v>30</v>
      </c>
      <c r="E2439">
        <v>0</v>
      </c>
      <c r="F2439" s="5">
        <v>0</v>
      </c>
      <c r="G2439" s="9">
        <v>2</v>
      </c>
      <c r="H2439">
        <v>3</v>
      </c>
      <c r="I2439" s="6">
        <v>0</v>
      </c>
      <c r="J2439" t="s">
        <v>8317</v>
      </c>
      <c r="K2439" t="s">
        <v>8326</v>
      </c>
    </row>
    <row r="2440" spans="1:11" x14ac:dyDescent="0.2">
      <c r="A2440">
        <v>2781</v>
      </c>
      <c r="B2440">
        <v>1</v>
      </c>
      <c r="C2440">
        <v>1250</v>
      </c>
      <c r="D2440" s="17">
        <v>28.350069444444443</v>
      </c>
      <c r="E2440">
        <v>28</v>
      </c>
      <c r="F2440" s="5">
        <v>47</v>
      </c>
      <c r="G2440" s="9">
        <v>1</v>
      </c>
      <c r="H2440">
        <v>3</v>
      </c>
      <c r="I2440" s="6">
        <v>105.28</v>
      </c>
      <c r="J2440" t="s">
        <v>8319</v>
      </c>
      <c r="K2440" t="s">
        <v>8347</v>
      </c>
    </row>
    <row r="2441" spans="1:11" x14ac:dyDescent="0.2">
      <c r="A2441">
        <v>2782</v>
      </c>
      <c r="B2441">
        <v>1</v>
      </c>
      <c r="C2441">
        <v>1000</v>
      </c>
      <c r="D2441" s="17">
        <v>25.282662037037039</v>
      </c>
      <c r="E2441">
        <v>18</v>
      </c>
      <c r="F2441" s="5">
        <v>66.666666666666671</v>
      </c>
      <c r="G2441" s="9">
        <v>1</v>
      </c>
      <c r="H2441">
        <v>4</v>
      </c>
      <c r="I2441" s="6">
        <v>120</v>
      </c>
      <c r="J2441" t="s">
        <v>8319</v>
      </c>
      <c r="K2441" t="s">
        <v>8347</v>
      </c>
    </row>
    <row r="2442" spans="1:11" x14ac:dyDescent="0.2">
      <c r="A2442">
        <v>2783</v>
      </c>
      <c r="B2442">
        <v>1</v>
      </c>
      <c r="C2442">
        <v>1000</v>
      </c>
      <c r="D2442" s="17">
        <v>14</v>
      </c>
      <c r="E2442">
        <v>61</v>
      </c>
      <c r="F2442" s="5">
        <v>18.770491803278688</v>
      </c>
      <c r="G2442" s="9">
        <v>4</v>
      </c>
      <c r="H2442">
        <v>4</v>
      </c>
      <c r="I2442" s="6">
        <v>114.5</v>
      </c>
      <c r="J2442" t="s">
        <v>8319</v>
      </c>
      <c r="K2442" t="s">
        <v>8347</v>
      </c>
    </row>
    <row r="2443" spans="1:11" x14ac:dyDescent="0.2">
      <c r="A2443">
        <v>2784</v>
      </c>
      <c r="B2443">
        <v>1</v>
      </c>
      <c r="C2443">
        <v>6000</v>
      </c>
      <c r="D2443" s="17">
        <v>21</v>
      </c>
      <c r="E2443">
        <v>108</v>
      </c>
      <c r="F2443" s="5">
        <v>66.111111111111114</v>
      </c>
      <c r="G2443" s="9">
        <v>10</v>
      </c>
      <c r="H2443">
        <v>3</v>
      </c>
      <c r="I2443" s="6">
        <v>119</v>
      </c>
      <c r="J2443" t="s">
        <v>8319</v>
      </c>
      <c r="K2443" t="s">
        <v>8347</v>
      </c>
    </row>
    <row r="2444" spans="1:11" x14ac:dyDescent="0.2">
      <c r="A2444">
        <v>2785</v>
      </c>
      <c r="B2444">
        <v>1</v>
      </c>
      <c r="C2444">
        <v>5000</v>
      </c>
      <c r="D2444" s="17">
        <v>29.685567129629632</v>
      </c>
      <c r="E2444">
        <v>142</v>
      </c>
      <c r="F2444" s="5">
        <v>36.859154929577464</v>
      </c>
      <c r="G2444" s="9">
        <v>7</v>
      </c>
      <c r="H2444">
        <v>3</v>
      </c>
      <c r="I2444" s="6">
        <v>104.67999999999999</v>
      </c>
      <c r="J2444" t="s">
        <v>8319</v>
      </c>
      <c r="K2444" t="s">
        <v>8347</v>
      </c>
    </row>
    <row r="2445" spans="1:11" x14ac:dyDescent="0.2">
      <c r="A2445">
        <v>2786</v>
      </c>
      <c r="B2445">
        <v>1</v>
      </c>
      <c r="C2445">
        <v>2500</v>
      </c>
      <c r="D2445" s="17">
        <v>14</v>
      </c>
      <c r="E2445">
        <v>74</v>
      </c>
      <c r="F2445" s="5">
        <v>39.810810810810814</v>
      </c>
      <c r="G2445" s="9">
        <v>6</v>
      </c>
      <c r="H2445">
        <v>3</v>
      </c>
      <c r="I2445" s="6">
        <v>117.83999999999999</v>
      </c>
      <c r="J2445" t="s">
        <v>8319</v>
      </c>
      <c r="K2445" t="s">
        <v>8347</v>
      </c>
    </row>
    <row r="2446" spans="1:11" x14ac:dyDescent="0.2">
      <c r="A2446">
        <v>2787</v>
      </c>
      <c r="B2446">
        <v>1</v>
      </c>
      <c r="C2446">
        <v>1000</v>
      </c>
      <c r="D2446" s="17">
        <v>30</v>
      </c>
      <c r="E2446">
        <v>38</v>
      </c>
      <c r="F2446" s="5">
        <v>31.5</v>
      </c>
      <c r="G2446" s="9">
        <v>6</v>
      </c>
      <c r="H2446">
        <v>2</v>
      </c>
      <c r="I2446" s="6">
        <v>119.7</v>
      </c>
      <c r="J2446" t="s">
        <v>8319</v>
      </c>
      <c r="K2446" t="s">
        <v>8347</v>
      </c>
    </row>
    <row r="2447" spans="1:11" x14ac:dyDescent="0.2">
      <c r="A2447">
        <v>2788</v>
      </c>
      <c r="B2447">
        <v>1</v>
      </c>
      <c r="C2447">
        <v>2000</v>
      </c>
      <c r="D2447" s="17">
        <v>30</v>
      </c>
      <c r="E2447">
        <v>20</v>
      </c>
      <c r="F2447" s="5">
        <v>102.5</v>
      </c>
      <c r="G2447" s="9">
        <v>6</v>
      </c>
      <c r="H2447">
        <v>3</v>
      </c>
      <c r="I2447" s="6">
        <v>102.49999999999999</v>
      </c>
      <c r="J2447" t="s">
        <v>8319</v>
      </c>
      <c r="K2447" t="s">
        <v>8347</v>
      </c>
    </row>
    <row r="2448" spans="1:11" x14ac:dyDescent="0.2">
      <c r="A2448">
        <v>2789</v>
      </c>
      <c r="B2448">
        <v>1</v>
      </c>
      <c r="C2448">
        <v>3000</v>
      </c>
      <c r="D2448" s="17">
        <v>19.153541666666666</v>
      </c>
      <c r="E2448">
        <v>24</v>
      </c>
      <c r="F2448" s="5">
        <v>126.45833333333333</v>
      </c>
      <c r="G2448" s="9">
        <v>2</v>
      </c>
      <c r="H2448">
        <v>5</v>
      </c>
      <c r="I2448" s="6">
        <v>101.16666666666667</v>
      </c>
      <c r="J2448" t="s">
        <v>8319</v>
      </c>
      <c r="K2448" t="s">
        <v>8347</v>
      </c>
    </row>
    <row r="2449" spans="1:11" x14ac:dyDescent="0.2">
      <c r="A2449">
        <v>2790</v>
      </c>
      <c r="B2449">
        <v>1</v>
      </c>
      <c r="C2449">
        <v>3000</v>
      </c>
      <c r="D2449" s="17">
        <v>30</v>
      </c>
      <c r="E2449">
        <v>66</v>
      </c>
      <c r="F2449" s="5">
        <v>47.878787878787875</v>
      </c>
      <c r="G2449" s="9">
        <v>1</v>
      </c>
      <c r="H2449">
        <v>1</v>
      </c>
      <c r="I2449" s="6">
        <v>105.33333333333333</v>
      </c>
      <c r="J2449" t="s">
        <v>8319</v>
      </c>
      <c r="K2449" t="s">
        <v>8347</v>
      </c>
    </row>
    <row r="2450" spans="1:11" x14ac:dyDescent="0.2">
      <c r="A2450">
        <v>2791</v>
      </c>
      <c r="B2450">
        <v>1</v>
      </c>
      <c r="C2450">
        <v>2000</v>
      </c>
      <c r="D2450" s="17">
        <v>30.266678240740745</v>
      </c>
      <c r="E2450">
        <v>28</v>
      </c>
      <c r="F2450" s="5">
        <v>73.214285714285708</v>
      </c>
      <c r="G2450" s="9">
        <v>8</v>
      </c>
      <c r="H2450">
        <v>2</v>
      </c>
      <c r="I2450" s="6">
        <v>102.49999999999999</v>
      </c>
      <c r="J2450" t="s">
        <v>8319</v>
      </c>
      <c r="K2450" t="s">
        <v>8347</v>
      </c>
    </row>
    <row r="2451" spans="1:11" x14ac:dyDescent="0.2">
      <c r="A2451">
        <v>2792</v>
      </c>
      <c r="B2451">
        <v>1</v>
      </c>
      <c r="C2451">
        <v>2000</v>
      </c>
      <c r="D2451" s="17">
        <v>45</v>
      </c>
      <c r="E2451">
        <v>24</v>
      </c>
      <c r="F2451" s="5">
        <v>89.666666666666671</v>
      </c>
      <c r="G2451" s="9">
        <v>6</v>
      </c>
      <c r="H2451">
        <v>6</v>
      </c>
      <c r="I2451" s="6">
        <v>107.60000000000001</v>
      </c>
      <c r="J2451" t="s">
        <v>8319</v>
      </c>
      <c r="K2451" t="s">
        <v>8347</v>
      </c>
    </row>
    <row r="2452" spans="1:11" x14ac:dyDescent="0.2">
      <c r="A2452">
        <v>2793</v>
      </c>
      <c r="B2452">
        <v>1</v>
      </c>
      <c r="C2452">
        <v>10000</v>
      </c>
      <c r="D2452" s="17">
        <v>30</v>
      </c>
      <c r="E2452">
        <v>73</v>
      </c>
      <c r="F2452" s="5">
        <v>151.4623287671233</v>
      </c>
      <c r="G2452" s="9">
        <v>6</v>
      </c>
      <c r="H2452">
        <v>7</v>
      </c>
      <c r="I2452" s="6">
        <v>110.5675</v>
      </c>
      <c r="J2452" t="s">
        <v>8319</v>
      </c>
      <c r="K2452" t="s">
        <v>8347</v>
      </c>
    </row>
    <row r="2453" spans="1:11" x14ac:dyDescent="0.2">
      <c r="A2453">
        <v>2794</v>
      </c>
      <c r="B2453">
        <v>1</v>
      </c>
      <c r="C2453">
        <v>50</v>
      </c>
      <c r="D2453" s="17">
        <v>16.100011574074074</v>
      </c>
      <c r="E2453">
        <v>3</v>
      </c>
      <c r="F2453" s="5">
        <v>25</v>
      </c>
      <c r="G2453" s="9">
        <v>2</v>
      </c>
      <c r="H2453">
        <v>2</v>
      </c>
      <c r="I2453" s="6">
        <v>150</v>
      </c>
      <c r="J2453" t="s">
        <v>8319</v>
      </c>
      <c r="K2453" t="s">
        <v>8347</v>
      </c>
    </row>
    <row r="2454" spans="1:11" x14ac:dyDescent="0.2">
      <c r="A2454">
        <v>2795</v>
      </c>
      <c r="B2454">
        <v>1</v>
      </c>
      <c r="C2454">
        <v>700</v>
      </c>
      <c r="D2454" s="17">
        <v>16.432395833333334</v>
      </c>
      <c r="E2454">
        <v>20</v>
      </c>
      <c r="F2454" s="5">
        <v>36.5</v>
      </c>
      <c r="G2454" s="9">
        <v>5</v>
      </c>
      <c r="H2454">
        <v>3</v>
      </c>
      <c r="I2454" s="6">
        <v>104.28571428571429</v>
      </c>
      <c r="J2454" t="s">
        <v>8319</v>
      </c>
      <c r="K2454" t="s">
        <v>8347</v>
      </c>
    </row>
    <row r="2455" spans="1:11" x14ac:dyDescent="0.2">
      <c r="A2455">
        <v>2796</v>
      </c>
      <c r="B2455">
        <v>1</v>
      </c>
      <c r="C2455">
        <v>800</v>
      </c>
      <c r="D2455" s="17">
        <v>30</v>
      </c>
      <c r="E2455">
        <v>21</v>
      </c>
      <c r="F2455" s="5">
        <v>44</v>
      </c>
      <c r="G2455" s="9">
        <v>6</v>
      </c>
      <c r="H2455">
        <v>4</v>
      </c>
      <c r="I2455" s="6">
        <v>115.5</v>
      </c>
      <c r="J2455" t="s">
        <v>8319</v>
      </c>
      <c r="K2455" t="s">
        <v>8347</v>
      </c>
    </row>
    <row r="2456" spans="1:11" x14ac:dyDescent="0.2">
      <c r="A2456">
        <v>2797</v>
      </c>
      <c r="B2456">
        <v>1</v>
      </c>
      <c r="C2456">
        <v>8000</v>
      </c>
      <c r="D2456" s="17">
        <v>30</v>
      </c>
      <c r="E2456">
        <v>94</v>
      </c>
      <c r="F2456" s="5">
        <v>87.357553191489373</v>
      </c>
      <c r="G2456" s="9">
        <v>6</v>
      </c>
      <c r="H2456">
        <v>7</v>
      </c>
      <c r="I2456" s="6">
        <v>102.64512500000001</v>
      </c>
      <c r="J2456" t="s">
        <v>8319</v>
      </c>
      <c r="K2456" t="s">
        <v>8347</v>
      </c>
    </row>
    <row r="2457" spans="1:11" x14ac:dyDescent="0.2">
      <c r="A2457">
        <v>2798</v>
      </c>
      <c r="B2457">
        <v>1</v>
      </c>
      <c r="C2457">
        <v>5000</v>
      </c>
      <c r="D2457" s="17">
        <v>14.991655092592593</v>
      </c>
      <c r="E2457">
        <v>139</v>
      </c>
      <c r="F2457" s="5">
        <v>36.474820143884891</v>
      </c>
      <c r="G2457" s="9">
        <v>7</v>
      </c>
      <c r="H2457">
        <v>4</v>
      </c>
      <c r="I2457" s="6">
        <v>101.4</v>
      </c>
      <c r="J2457" t="s">
        <v>8319</v>
      </c>
      <c r="K2457" t="s">
        <v>8347</v>
      </c>
    </row>
    <row r="2458" spans="1:11" x14ac:dyDescent="0.2">
      <c r="A2458">
        <v>2799</v>
      </c>
      <c r="B2458">
        <v>1</v>
      </c>
      <c r="C2458">
        <v>5000</v>
      </c>
      <c r="D2458" s="17">
        <v>31.401967592592595</v>
      </c>
      <c r="E2458">
        <v>130</v>
      </c>
      <c r="F2458" s="5">
        <v>44.859538461538463</v>
      </c>
      <c r="G2458" s="9">
        <v>5</v>
      </c>
      <c r="H2458">
        <v>1</v>
      </c>
      <c r="I2458" s="6">
        <v>116.6348</v>
      </c>
      <c r="J2458" t="s">
        <v>8319</v>
      </c>
      <c r="K2458" t="s">
        <v>8347</v>
      </c>
    </row>
    <row r="2459" spans="1:11" x14ac:dyDescent="0.2">
      <c r="A2459">
        <v>2800</v>
      </c>
      <c r="B2459">
        <v>1</v>
      </c>
      <c r="C2459">
        <v>1000</v>
      </c>
      <c r="D2459" s="17">
        <v>60</v>
      </c>
      <c r="E2459">
        <v>31</v>
      </c>
      <c r="F2459" s="5">
        <v>42.903225806451616</v>
      </c>
      <c r="G2459" s="9">
        <v>11</v>
      </c>
      <c r="H2459">
        <v>3</v>
      </c>
      <c r="I2459" s="6">
        <v>133</v>
      </c>
      <c r="J2459" t="s">
        <v>8319</v>
      </c>
      <c r="K2459" t="s">
        <v>8347</v>
      </c>
    </row>
    <row r="2460" spans="1:11" x14ac:dyDescent="0.2">
      <c r="A2460">
        <v>2801</v>
      </c>
      <c r="B2460">
        <v>1</v>
      </c>
      <c r="C2460">
        <v>500</v>
      </c>
      <c r="D2460" s="17">
        <v>22.215173611111112</v>
      </c>
      <c r="E2460">
        <v>13</v>
      </c>
      <c r="F2460" s="5">
        <v>51.230769230769234</v>
      </c>
      <c r="G2460" s="9">
        <v>9</v>
      </c>
      <c r="H2460">
        <v>3</v>
      </c>
      <c r="I2460" s="6">
        <v>133.20000000000002</v>
      </c>
      <c r="J2460" t="s">
        <v>8319</v>
      </c>
      <c r="K2460" t="s">
        <v>8347</v>
      </c>
    </row>
    <row r="2461" spans="1:11" x14ac:dyDescent="0.2">
      <c r="A2461">
        <v>2802</v>
      </c>
      <c r="B2461">
        <v>1</v>
      </c>
      <c r="C2461">
        <v>3000</v>
      </c>
      <c r="D2461" s="17">
        <v>30</v>
      </c>
      <c r="E2461">
        <v>90</v>
      </c>
      <c r="F2461" s="5">
        <v>33.944444444444443</v>
      </c>
      <c r="G2461" s="9">
        <v>7</v>
      </c>
      <c r="H2461">
        <v>2</v>
      </c>
      <c r="I2461" s="6">
        <v>101.83333333333333</v>
      </c>
      <c r="J2461" t="s">
        <v>8319</v>
      </c>
      <c r="K2461" t="s">
        <v>8347</v>
      </c>
    </row>
    <row r="2462" spans="1:11" x14ac:dyDescent="0.2">
      <c r="A2462">
        <v>2803</v>
      </c>
      <c r="B2462">
        <v>1</v>
      </c>
      <c r="C2462">
        <v>10000</v>
      </c>
      <c r="D2462" s="17">
        <v>42.934305555555561</v>
      </c>
      <c r="E2462">
        <v>141</v>
      </c>
      <c r="F2462" s="5">
        <v>90.744680851063833</v>
      </c>
      <c r="G2462" s="9">
        <v>6</v>
      </c>
      <c r="H2462">
        <v>2</v>
      </c>
      <c r="I2462" s="6">
        <v>127.95</v>
      </c>
      <c r="J2462" t="s">
        <v>8319</v>
      </c>
      <c r="K2462" t="s">
        <v>8347</v>
      </c>
    </row>
    <row r="2463" spans="1:11" x14ac:dyDescent="0.2">
      <c r="A2463">
        <v>2804</v>
      </c>
      <c r="B2463">
        <v>1</v>
      </c>
      <c r="C2463">
        <v>1000</v>
      </c>
      <c r="D2463" s="17">
        <v>30</v>
      </c>
      <c r="E2463">
        <v>23</v>
      </c>
      <c r="F2463" s="5">
        <v>50</v>
      </c>
      <c r="G2463" s="9">
        <v>8</v>
      </c>
      <c r="H2463">
        <v>6</v>
      </c>
      <c r="I2463" s="6">
        <v>114.99999999999999</v>
      </c>
      <c r="J2463" t="s">
        <v>8319</v>
      </c>
      <c r="K2463" t="s">
        <v>8347</v>
      </c>
    </row>
    <row r="2464" spans="1:11" x14ac:dyDescent="0.2">
      <c r="A2464">
        <v>2805</v>
      </c>
      <c r="B2464">
        <v>1</v>
      </c>
      <c r="C2464">
        <v>400</v>
      </c>
      <c r="D2464" s="17">
        <v>25</v>
      </c>
      <c r="E2464">
        <v>18</v>
      </c>
      <c r="F2464" s="5">
        <v>24.444444444444443</v>
      </c>
      <c r="G2464" s="9">
        <v>7</v>
      </c>
      <c r="H2464">
        <v>2</v>
      </c>
      <c r="I2464" s="6">
        <v>110.00000000000001</v>
      </c>
      <c r="J2464" t="s">
        <v>8319</v>
      </c>
      <c r="K2464" t="s">
        <v>8347</v>
      </c>
    </row>
    <row r="2465" spans="1:11" x14ac:dyDescent="0.2">
      <c r="A2465">
        <v>2806</v>
      </c>
      <c r="B2465">
        <v>1</v>
      </c>
      <c r="C2465">
        <v>3000</v>
      </c>
      <c r="D2465" s="17">
        <v>36.19108796296296</v>
      </c>
      <c r="E2465">
        <v>76</v>
      </c>
      <c r="F2465" s="5">
        <v>44.25</v>
      </c>
      <c r="G2465" s="9">
        <v>6</v>
      </c>
      <c r="H2465">
        <v>1</v>
      </c>
      <c r="I2465" s="6">
        <v>112.1</v>
      </c>
      <c r="J2465" t="s">
        <v>8319</v>
      </c>
      <c r="K2465" t="s">
        <v>8347</v>
      </c>
    </row>
    <row r="2466" spans="1:11" x14ac:dyDescent="0.2">
      <c r="A2466">
        <v>2807</v>
      </c>
      <c r="B2466">
        <v>1</v>
      </c>
      <c r="C2466">
        <v>5000</v>
      </c>
      <c r="D2466" s="17">
        <v>30</v>
      </c>
      <c r="E2466">
        <v>93</v>
      </c>
      <c r="F2466" s="5">
        <v>67.741935483870961</v>
      </c>
      <c r="G2466" s="9">
        <v>5</v>
      </c>
      <c r="H2466">
        <v>6</v>
      </c>
      <c r="I2466" s="6">
        <v>126</v>
      </c>
      <c r="J2466" t="s">
        <v>8319</v>
      </c>
      <c r="K2466" t="s">
        <v>8347</v>
      </c>
    </row>
    <row r="2467" spans="1:11" x14ac:dyDescent="0.2">
      <c r="A2467">
        <v>2808</v>
      </c>
      <c r="B2467">
        <v>1</v>
      </c>
      <c r="C2467">
        <v>4500</v>
      </c>
      <c r="D2467" s="17">
        <v>30</v>
      </c>
      <c r="E2467">
        <v>69</v>
      </c>
      <c r="F2467" s="5">
        <v>65.376811594202906</v>
      </c>
      <c r="G2467" s="9">
        <v>7</v>
      </c>
      <c r="H2467">
        <v>4</v>
      </c>
      <c r="I2467" s="6">
        <v>100.24444444444444</v>
      </c>
      <c r="J2467" t="s">
        <v>8319</v>
      </c>
      <c r="K2467" t="s">
        <v>8347</v>
      </c>
    </row>
    <row r="2468" spans="1:11" x14ac:dyDescent="0.2">
      <c r="A2468">
        <v>2809</v>
      </c>
      <c r="B2468">
        <v>1</v>
      </c>
      <c r="C2468">
        <v>2500</v>
      </c>
      <c r="D2468" s="17">
        <v>8.1135995370370377</v>
      </c>
      <c r="E2468">
        <v>21</v>
      </c>
      <c r="F2468" s="5">
        <v>121.9047619047619</v>
      </c>
      <c r="G2468" s="9">
        <v>3</v>
      </c>
      <c r="H2468">
        <v>2</v>
      </c>
      <c r="I2468" s="6">
        <v>102.4</v>
      </c>
      <c r="J2468" t="s">
        <v>8319</v>
      </c>
      <c r="K2468" t="s">
        <v>8347</v>
      </c>
    </row>
    <row r="2469" spans="1:11" x14ac:dyDescent="0.2">
      <c r="A2469">
        <v>2810</v>
      </c>
      <c r="B2469">
        <v>1</v>
      </c>
      <c r="C2469">
        <v>2500</v>
      </c>
      <c r="D2469" s="17">
        <v>32.026342592592592</v>
      </c>
      <c r="E2469">
        <v>57</v>
      </c>
      <c r="F2469" s="5">
        <v>47.456140350877192</v>
      </c>
      <c r="G2469" s="9">
        <v>4</v>
      </c>
      <c r="H2469">
        <v>2</v>
      </c>
      <c r="I2469" s="6">
        <v>108.2</v>
      </c>
      <c r="J2469" t="s">
        <v>8319</v>
      </c>
      <c r="K2469" t="s">
        <v>8347</v>
      </c>
    </row>
    <row r="2470" spans="1:11" x14ac:dyDescent="0.2">
      <c r="A2470">
        <v>2811</v>
      </c>
      <c r="B2470">
        <v>1</v>
      </c>
      <c r="C2470">
        <v>10000</v>
      </c>
      <c r="D2470" s="17">
        <v>30</v>
      </c>
      <c r="E2470">
        <v>108</v>
      </c>
      <c r="F2470" s="5">
        <v>92.842592592592595</v>
      </c>
      <c r="G2470" s="9">
        <v>1</v>
      </c>
      <c r="H2470">
        <v>6</v>
      </c>
      <c r="I2470" s="6">
        <v>100.27</v>
      </c>
      <c r="J2470" t="s">
        <v>8319</v>
      </c>
      <c r="K2470" t="s">
        <v>8347</v>
      </c>
    </row>
    <row r="2471" spans="1:11" x14ac:dyDescent="0.2">
      <c r="A2471">
        <v>2812</v>
      </c>
      <c r="B2471">
        <v>1</v>
      </c>
      <c r="C2471">
        <v>5000</v>
      </c>
      <c r="D2471" s="17">
        <v>45.422476851851854</v>
      </c>
      <c r="E2471">
        <v>83</v>
      </c>
      <c r="F2471" s="5">
        <v>68.253012048192772</v>
      </c>
      <c r="G2471" s="9">
        <v>2</v>
      </c>
      <c r="H2471">
        <v>4</v>
      </c>
      <c r="I2471" s="6">
        <v>113.3</v>
      </c>
      <c r="J2471" t="s">
        <v>8319</v>
      </c>
      <c r="K2471" t="s">
        <v>8347</v>
      </c>
    </row>
    <row r="2472" spans="1:11" x14ac:dyDescent="0.2">
      <c r="A2472">
        <v>2813</v>
      </c>
      <c r="B2472">
        <v>1</v>
      </c>
      <c r="C2472">
        <v>2800</v>
      </c>
      <c r="D2472" s="17">
        <v>25</v>
      </c>
      <c r="E2472">
        <v>96</v>
      </c>
      <c r="F2472" s="5">
        <v>37.209583333333335</v>
      </c>
      <c r="G2472" s="9">
        <v>11</v>
      </c>
      <c r="H2472">
        <v>6</v>
      </c>
      <c r="I2472" s="6">
        <v>127.57571428571428</v>
      </c>
      <c r="J2472" t="s">
        <v>8319</v>
      </c>
      <c r="K2472" t="s">
        <v>8347</v>
      </c>
    </row>
    <row r="2473" spans="1:11" x14ac:dyDescent="0.2">
      <c r="A2473">
        <v>2814</v>
      </c>
      <c r="B2473">
        <v>1</v>
      </c>
      <c r="C2473">
        <v>1500</v>
      </c>
      <c r="D2473" s="17">
        <v>30</v>
      </c>
      <c r="E2473">
        <v>64</v>
      </c>
      <c r="F2473" s="5">
        <v>25.25</v>
      </c>
      <c r="G2473" s="9">
        <v>4</v>
      </c>
      <c r="H2473">
        <v>4</v>
      </c>
      <c r="I2473" s="6">
        <v>107.73333333333332</v>
      </c>
      <c r="J2473" t="s">
        <v>8319</v>
      </c>
      <c r="K2473" t="s">
        <v>8347</v>
      </c>
    </row>
    <row r="2474" spans="1:11" x14ac:dyDescent="0.2">
      <c r="A2474">
        <v>2815</v>
      </c>
      <c r="B2474">
        <v>1</v>
      </c>
      <c r="C2474">
        <v>250</v>
      </c>
      <c r="D2474" s="17">
        <v>30</v>
      </c>
      <c r="E2474">
        <v>14</v>
      </c>
      <c r="F2474" s="5">
        <v>43.214285714285715</v>
      </c>
      <c r="G2474" s="9">
        <v>7</v>
      </c>
      <c r="H2474">
        <v>5</v>
      </c>
      <c r="I2474" s="6">
        <v>242</v>
      </c>
      <c r="J2474" t="s">
        <v>8319</v>
      </c>
      <c r="K2474" t="s">
        <v>8347</v>
      </c>
    </row>
    <row r="2475" spans="1:11" x14ac:dyDescent="0.2">
      <c r="A2475">
        <v>2816</v>
      </c>
      <c r="B2475">
        <v>1</v>
      </c>
      <c r="C2475">
        <v>3000</v>
      </c>
      <c r="D2475" s="17">
        <v>30.19916666666667</v>
      </c>
      <c r="E2475">
        <v>169</v>
      </c>
      <c r="F2475" s="5">
        <v>25.130177514792898</v>
      </c>
      <c r="G2475" s="9">
        <v>7</v>
      </c>
      <c r="H2475">
        <v>5</v>
      </c>
      <c r="I2475" s="6">
        <v>141.56666666666666</v>
      </c>
      <c r="J2475" t="s">
        <v>8319</v>
      </c>
      <c r="K2475" t="s">
        <v>8347</v>
      </c>
    </row>
    <row r="2476" spans="1:11" x14ac:dyDescent="0.2">
      <c r="A2476">
        <v>2817</v>
      </c>
      <c r="B2476">
        <v>1</v>
      </c>
      <c r="C2476">
        <v>600</v>
      </c>
      <c r="D2476" s="17">
        <v>40</v>
      </c>
      <c r="E2476">
        <v>33</v>
      </c>
      <c r="F2476" s="5">
        <v>23.636363636363637</v>
      </c>
      <c r="G2476" s="9">
        <v>1</v>
      </c>
      <c r="H2476">
        <v>1</v>
      </c>
      <c r="I2476" s="6">
        <v>130</v>
      </c>
      <c r="J2476" t="s">
        <v>8319</v>
      </c>
      <c r="K2476" t="s">
        <v>8347</v>
      </c>
    </row>
    <row r="2477" spans="1:11" x14ac:dyDescent="0.2">
      <c r="A2477">
        <v>2818</v>
      </c>
      <c r="B2477">
        <v>1</v>
      </c>
      <c r="C2477">
        <v>10000</v>
      </c>
      <c r="D2477" s="17">
        <v>20</v>
      </c>
      <c r="E2477">
        <v>102</v>
      </c>
      <c r="F2477" s="5">
        <v>103.95098039215686</v>
      </c>
      <c r="G2477" s="9">
        <v>9</v>
      </c>
      <c r="H2477">
        <v>4</v>
      </c>
      <c r="I2477" s="6">
        <v>106.03</v>
      </c>
      <c r="J2477" t="s">
        <v>8319</v>
      </c>
      <c r="K2477" t="s">
        <v>8347</v>
      </c>
    </row>
    <row r="2478" spans="1:11" x14ac:dyDescent="0.2">
      <c r="A2478">
        <v>2819</v>
      </c>
      <c r="B2478">
        <v>1</v>
      </c>
      <c r="C2478">
        <v>5000</v>
      </c>
      <c r="D2478" s="17">
        <v>30</v>
      </c>
      <c r="E2478">
        <v>104</v>
      </c>
      <c r="F2478" s="5">
        <v>50.384615384615387</v>
      </c>
      <c r="G2478" s="9">
        <v>5</v>
      </c>
      <c r="H2478">
        <v>5</v>
      </c>
      <c r="I2478" s="6">
        <v>104.80000000000001</v>
      </c>
      <c r="J2478" t="s">
        <v>8319</v>
      </c>
      <c r="K2478" t="s">
        <v>8347</v>
      </c>
    </row>
    <row r="2479" spans="1:11" x14ac:dyDescent="0.2">
      <c r="A2479">
        <v>2820</v>
      </c>
      <c r="B2479">
        <v>1</v>
      </c>
      <c r="C2479">
        <v>200</v>
      </c>
      <c r="D2479" s="17">
        <v>24.389016203703704</v>
      </c>
      <c r="E2479">
        <v>20</v>
      </c>
      <c r="F2479" s="5">
        <v>13.6</v>
      </c>
      <c r="G2479" s="9">
        <v>2</v>
      </c>
      <c r="H2479">
        <v>1</v>
      </c>
      <c r="I2479" s="6">
        <v>136</v>
      </c>
      <c r="J2479" t="s">
        <v>8319</v>
      </c>
      <c r="K2479" t="s">
        <v>8347</v>
      </c>
    </row>
    <row r="2480" spans="1:11" x14ac:dyDescent="0.2">
      <c r="A2480">
        <v>2821</v>
      </c>
      <c r="B2480">
        <v>1</v>
      </c>
      <c r="C2480">
        <v>1000</v>
      </c>
      <c r="D2480" s="17">
        <v>30</v>
      </c>
      <c r="E2480">
        <v>35</v>
      </c>
      <c r="F2480" s="5">
        <v>28.571428571428573</v>
      </c>
      <c r="G2480" s="9">
        <v>8</v>
      </c>
      <c r="H2480">
        <v>7</v>
      </c>
      <c r="I2480" s="6">
        <v>100</v>
      </c>
      <c r="J2480" t="s">
        <v>8319</v>
      </c>
      <c r="K2480" t="s">
        <v>8347</v>
      </c>
    </row>
    <row r="2481" spans="1:11" x14ac:dyDescent="0.2">
      <c r="A2481">
        <v>2822</v>
      </c>
      <c r="B2481">
        <v>1</v>
      </c>
      <c r="C2481">
        <v>6000</v>
      </c>
      <c r="D2481" s="17">
        <v>29.958333333333332</v>
      </c>
      <c r="E2481">
        <v>94</v>
      </c>
      <c r="F2481" s="5">
        <v>63.829787234042556</v>
      </c>
      <c r="G2481" s="9">
        <v>2</v>
      </c>
      <c r="H2481">
        <v>3</v>
      </c>
      <c r="I2481" s="6">
        <v>100</v>
      </c>
      <c r="J2481" t="s">
        <v>8319</v>
      </c>
      <c r="K2481" t="s">
        <v>8347</v>
      </c>
    </row>
    <row r="2482" spans="1:11" x14ac:dyDescent="0.2">
      <c r="A2482">
        <v>2823</v>
      </c>
      <c r="B2482">
        <v>1</v>
      </c>
      <c r="C2482">
        <v>100</v>
      </c>
      <c r="D2482" s="17">
        <v>27.945995370370369</v>
      </c>
      <c r="E2482">
        <v>14</v>
      </c>
      <c r="F2482" s="5">
        <v>8.8571428571428577</v>
      </c>
      <c r="G2482" s="9">
        <v>3</v>
      </c>
      <c r="H2482">
        <v>2</v>
      </c>
      <c r="I2482" s="6">
        <v>124</v>
      </c>
      <c r="J2482" t="s">
        <v>8319</v>
      </c>
      <c r="K2482" t="s">
        <v>8347</v>
      </c>
    </row>
    <row r="2483" spans="1:11" x14ac:dyDescent="0.2">
      <c r="A2483">
        <v>2824</v>
      </c>
      <c r="B2483">
        <v>1</v>
      </c>
      <c r="C2483">
        <v>650</v>
      </c>
      <c r="D2483" s="17">
        <v>31.800740740740739</v>
      </c>
      <c r="E2483">
        <v>15</v>
      </c>
      <c r="F2483" s="5">
        <v>50.666666666666664</v>
      </c>
      <c r="G2483" s="9">
        <v>5</v>
      </c>
      <c r="H2483">
        <v>1</v>
      </c>
      <c r="I2483" s="6">
        <v>116.92307692307693</v>
      </c>
      <c r="J2483" t="s">
        <v>8319</v>
      </c>
      <c r="K2483" t="s">
        <v>8347</v>
      </c>
    </row>
    <row r="2484" spans="1:11" x14ac:dyDescent="0.2">
      <c r="A2484">
        <v>2825</v>
      </c>
      <c r="B2484">
        <v>1</v>
      </c>
      <c r="C2484">
        <v>3000</v>
      </c>
      <c r="D2484" s="17">
        <v>30</v>
      </c>
      <c r="E2484">
        <v>51</v>
      </c>
      <c r="F2484" s="5">
        <v>60.784313725490193</v>
      </c>
      <c r="G2484" s="9">
        <v>11</v>
      </c>
      <c r="H2484">
        <v>3</v>
      </c>
      <c r="I2484" s="6">
        <v>103.33333333333334</v>
      </c>
      <c r="J2484" t="s">
        <v>8319</v>
      </c>
      <c r="K2484" t="s">
        <v>8347</v>
      </c>
    </row>
    <row r="2485" spans="1:11" x14ac:dyDescent="0.2">
      <c r="A2485">
        <v>2826</v>
      </c>
      <c r="B2485">
        <v>1</v>
      </c>
      <c r="C2485">
        <v>2000</v>
      </c>
      <c r="D2485" s="17">
        <v>24.256805555555559</v>
      </c>
      <c r="E2485">
        <v>19</v>
      </c>
      <c r="F2485" s="5">
        <v>113.42105263157895</v>
      </c>
      <c r="G2485" s="9">
        <v>6</v>
      </c>
      <c r="H2485">
        <v>1</v>
      </c>
      <c r="I2485" s="6">
        <v>107.74999999999999</v>
      </c>
      <c r="J2485" t="s">
        <v>8319</v>
      </c>
      <c r="K2485" t="s">
        <v>8347</v>
      </c>
    </row>
    <row r="2486" spans="1:11" x14ac:dyDescent="0.2">
      <c r="A2486">
        <v>2827</v>
      </c>
      <c r="B2486">
        <v>1</v>
      </c>
      <c r="C2486">
        <v>2000</v>
      </c>
      <c r="D2486" s="17">
        <v>30.003865740740739</v>
      </c>
      <c r="E2486">
        <v>23</v>
      </c>
      <c r="F2486" s="5">
        <v>104.56521739130434</v>
      </c>
      <c r="G2486" s="9">
        <v>5</v>
      </c>
      <c r="H2486">
        <v>3</v>
      </c>
      <c r="I2486" s="6">
        <v>120.24999999999999</v>
      </c>
      <c r="J2486" t="s">
        <v>8319</v>
      </c>
      <c r="K2486" t="s">
        <v>8347</v>
      </c>
    </row>
    <row r="2487" spans="1:11" x14ac:dyDescent="0.2">
      <c r="A2487">
        <v>2828</v>
      </c>
      <c r="B2487">
        <v>1</v>
      </c>
      <c r="C2487">
        <v>9500</v>
      </c>
      <c r="D2487" s="17">
        <v>25.693645833333331</v>
      </c>
      <c r="E2487">
        <v>97</v>
      </c>
      <c r="F2487" s="5">
        <v>98.30927835051547</v>
      </c>
      <c r="G2487" s="9">
        <v>9</v>
      </c>
      <c r="H2487">
        <v>7</v>
      </c>
      <c r="I2487" s="6">
        <v>100.37894736842105</v>
      </c>
      <c r="J2487" t="s">
        <v>8319</v>
      </c>
      <c r="K2487" t="s">
        <v>8347</v>
      </c>
    </row>
    <row r="2488" spans="1:11" x14ac:dyDescent="0.2">
      <c r="A2488">
        <v>2829</v>
      </c>
      <c r="B2488">
        <v>1</v>
      </c>
      <c r="C2488">
        <v>2500</v>
      </c>
      <c r="D2488" s="17">
        <v>28</v>
      </c>
      <c r="E2488">
        <v>76</v>
      </c>
      <c r="F2488" s="5">
        <v>35.039473684210527</v>
      </c>
      <c r="G2488" s="9">
        <v>5</v>
      </c>
      <c r="H2488">
        <v>4</v>
      </c>
      <c r="I2488" s="6">
        <v>106.52</v>
      </c>
      <c r="J2488" t="s">
        <v>8319</v>
      </c>
      <c r="K2488" t="s">
        <v>8347</v>
      </c>
    </row>
    <row r="2489" spans="1:11" x14ac:dyDescent="0.2">
      <c r="A2489">
        <v>2830</v>
      </c>
      <c r="B2489">
        <v>1</v>
      </c>
      <c r="C2489">
        <v>3000</v>
      </c>
      <c r="D2489" s="17">
        <v>12.326296296296293</v>
      </c>
      <c r="E2489">
        <v>11</v>
      </c>
      <c r="F2489" s="5">
        <v>272.72727272727275</v>
      </c>
      <c r="G2489" s="9">
        <v>4</v>
      </c>
      <c r="H2489">
        <v>2</v>
      </c>
      <c r="I2489" s="6">
        <v>100</v>
      </c>
      <c r="J2489" t="s">
        <v>8319</v>
      </c>
      <c r="K2489" t="s">
        <v>8347</v>
      </c>
    </row>
    <row r="2490" spans="1:11" x14ac:dyDescent="0.2">
      <c r="A2490">
        <v>2831</v>
      </c>
      <c r="B2490">
        <v>1</v>
      </c>
      <c r="C2490">
        <v>3000</v>
      </c>
      <c r="D2490" s="17">
        <v>30</v>
      </c>
      <c r="E2490">
        <v>52</v>
      </c>
      <c r="F2490" s="5">
        <v>63.846153846153847</v>
      </c>
      <c r="G2490" s="9">
        <v>6</v>
      </c>
      <c r="H2490">
        <v>2</v>
      </c>
      <c r="I2490" s="6">
        <v>110.66666666666667</v>
      </c>
      <c r="J2490" t="s">
        <v>8319</v>
      </c>
      <c r="K2490" t="s">
        <v>8347</v>
      </c>
    </row>
    <row r="2491" spans="1:11" x14ac:dyDescent="0.2">
      <c r="A2491">
        <v>2832</v>
      </c>
      <c r="B2491">
        <v>1</v>
      </c>
      <c r="C2491">
        <v>2500</v>
      </c>
      <c r="D2491" s="17">
        <v>28.207245370370373</v>
      </c>
      <c r="E2491">
        <v>95</v>
      </c>
      <c r="F2491" s="5">
        <v>30.189368421052631</v>
      </c>
      <c r="G2491" s="9">
        <v>10</v>
      </c>
      <c r="H2491">
        <v>7</v>
      </c>
      <c r="I2491" s="6">
        <v>114.71959999999999</v>
      </c>
      <c r="J2491" t="s">
        <v>8319</v>
      </c>
      <c r="K2491" t="s">
        <v>8347</v>
      </c>
    </row>
    <row r="2492" spans="1:11" x14ac:dyDescent="0.2">
      <c r="A2492">
        <v>2833</v>
      </c>
      <c r="B2492">
        <v>1</v>
      </c>
      <c r="C2492">
        <v>2700</v>
      </c>
      <c r="D2492" s="17">
        <v>19.955636574074074</v>
      </c>
      <c r="E2492">
        <v>35</v>
      </c>
      <c r="F2492" s="5">
        <v>83.51428571428572</v>
      </c>
      <c r="G2492" s="9">
        <v>9</v>
      </c>
      <c r="H2492">
        <v>7</v>
      </c>
      <c r="I2492" s="6">
        <v>108.25925925925925</v>
      </c>
      <c r="J2492" t="s">
        <v>8319</v>
      </c>
      <c r="K2492" t="s">
        <v>8347</v>
      </c>
    </row>
    <row r="2493" spans="1:11" x14ac:dyDescent="0.2">
      <c r="A2493">
        <v>2834</v>
      </c>
      <c r="B2493">
        <v>1</v>
      </c>
      <c r="C2493">
        <v>800</v>
      </c>
      <c r="D2493" s="17">
        <v>15</v>
      </c>
      <c r="E2493">
        <v>21</v>
      </c>
      <c r="F2493" s="5">
        <v>64.761904761904759</v>
      </c>
      <c r="G2493" s="9">
        <v>1</v>
      </c>
      <c r="H2493">
        <v>4</v>
      </c>
      <c r="I2493" s="6">
        <v>170</v>
      </c>
      <c r="J2493" t="s">
        <v>8319</v>
      </c>
      <c r="K2493" t="s">
        <v>8347</v>
      </c>
    </row>
    <row r="2494" spans="1:11" x14ac:dyDescent="0.2">
      <c r="A2494">
        <v>2835</v>
      </c>
      <c r="B2494">
        <v>1</v>
      </c>
      <c r="C2494">
        <v>1000</v>
      </c>
      <c r="D2494" s="17">
        <v>29.296099537037037</v>
      </c>
      <c r="E2494">
        <v>93</v>
      </c>
      <c r="F2494" s="5">
        <v>20.118172043010752</v>
      </c>
      <c r="G2494" s="9">
        <v>11</v>
      </c>
      <c r="H2494">
        <v>4</v>
      </c>
      <c r="I2494" s="6">
        <v>187.09899999999999</v>
      </c>
      <c r="J2494" t="s">
        <v>8319</v>
      </c>
      <c r="K2494" t="s">
        <v>8347</v>
      </c>
    </row>
    <row r="2495" spans="1:11" x14ac:dyDescent="0.2">
      <c r="A2495">
        <v>2836</v>
      </c>
      <c r="B2495">
        <v>1</v>
      </c>
      <c r="C2495">
        <v>450</v>
      </c>
      <c r="D2495" s="17">
        <v>37.945856481481478</v>
      </c>
      <c r="E2495">
        <v>11</v>
      </c>
      <c r="F2495" s="5">
        <v>44.090909090909093</v>
      </c>
      <c r="G2495" s="9">
        <v>1</v>
      </c>
      <c r="H2495">
        <v>2</v>
      </c>
      <c r="I2495" s="6">
        <v>107.77777777777777</v>
      </c>
      <c r="J2495" t="s">
        <v>8319</v>
      </c>
      <c r="K2495" t="s">
        <v>8347</v>
      </c>
    </row>
    <row r="2496" spans="1:11" x14ac:dyDescent="0.2">
      <c r="A2496">
        <v>2837</v>
      </c>
      <c r="B2496">
        <v>1</v>
      </c>
      <c r="C2496">
        <v>850</v>
      </c>
      <c r="D2496" s="17">
        <v>40.041666666666664</v>
      </c>
      <c r="E2496">
        <v>21</v>
      </c>
      <c r="F2496" s="5">
        <v>40.476190476190474</v>
      </c>
      <c r="G2496" s="9">
        <v>10</v>
      </c>
      <c r="H2496">
        <v>5</v>
      </c>
      <c r="I2496" s="6">
        <v>100</v>
      </c>
      <c r="J2496" t="s">
        <v>8319</v>
      </c>
      <c r="K2496" t="s">
        <v>8347</v>
      </c>
    </row>
    <row r="2497" spans="1:11" x14ac:dyDescent="0.2">
      <c r="A2497">
        <v>2838</v>
      </c>
      <c r="B2497">
        <v>1</v>
      </c>
      <c r="C2497">
        <v>2000</v>
      </c>
      <c r="D2497" s="17">
        <v>22.309074074074076</v>
      </c>
      <c r="E2497">
        <v>54</v>
      </c>
      <c r="F2497" s="5">
        <v>44.537037037037038</v>
      </c>
      <c r="G2497" s="9">
        <v>7</v>
      </c>
      <c r="H2497">
        <v>2</v>
      </c>
      <c r="I2497" s="6">
        <v>120.24999999999999</v>
      </c>
      <c r="J2497" t="s">
        <v>8319</v>
      </c>
      <c r="K2497" t="s">
        <v>8347</v>
      </c>
    </row>
    <row r="2498" spans="1:11" x14ac:dyDescent="0.2">
      <c r="A2498">
        <v>2839</v>
      </c>
      <c r="B2498">
        <v>1</v>
      </c>
      <c r="C2498">
        <v>3500</v>
      </c>
      <c r="D2498" s="17">
        <v>22.967430555555556</v>
      </c>
      <c r="E2498">
        <v>31</v>
      </c>
      <c r="F2498" s="5">
        <v>125.80645161290323</v>
      </c>
      <c r="G2498" s="9">
        <v>8</v>
      </c>
      <c r="H2498">
        <v>5</v>
      </c>
      <c r="I2498" s="6">
        <v>111.42857142857143</v>
      </c>
      <c r="J2498" t="s">
        <v>8319</v>
      </c>
      <c r="K2498" t="s">
        <v>8347</v>
      </c>
    </row>
    <row r="2499" spans="1:11" x14ac:dyDescent="0.2">
      <c r="A2499">
        <v>2840</v>
      </c>
      <c r="B2499">
        <v>1</v>
      </c>
      <c r="C2499">
        <v>2500</v>
      </c>
      <c r="D2499" s="17">
        <v>21.672696759259257</v>
      </c>
      <c r="E2499">
        <v>132</v>
      </c>
      <c r="F2499" s="5">
        <v>19.696969696969695</v>
      </c>
      <c r="G2499" s="9">
        <v>2</v>
      </c>
      <c r="H2499">
        <v>2</v>
      </c>
      <c r="I2499" s="6">
        <v>104</v>
      </c>
      <c r="J2499" t="s">
        <v>8319</v>
      </c>
      <c r="K2499" t="s">
        <v>8347</v>
      </c>
    </row>
    <row r="2500" spans="1:11" x14ac:dyDescent="0.2">
      <c r="A2500">
        <v>2841</v>
      </c>
      <c r="B2500">
        <v>0</v>
      </c>
      <c r="C2500">
        <v>1000</v>
      </c>
      <c r="D2500" s="17">
        <v>60.041666666666664</v>
      </c>
      <c r="E2500">
        <v>1</v>
      </c>
      <c r="F2500" s="5">
        <v>10</v>
      </c>
      <c r="G2500" s="9">
        <v>10</v>
      </c>
      <c r="H2500">
        <v>3</v>
      </c>
      <c r="I2500" s="6">
        <v>1</v>
      </c>
      <c r="J2500" t="s">
        <v>8319</v>
      </c>
      <c r="K2500" t="s">
        <v>8347</v>
      </c>
    </row>
    <row r="2501" spans="1:11" x14ac:dyDescent="0.2">
      <c r="A2501">
        <v>2842</v>
      </c>
      <c r="B2501">
        <v>0</v>
      </c>
      <c r="C2501">
        <v>1500</v>
      </c>
      <c r="D2501" s="17">
        <v>26.505844907407408</v>
      </c>
      <c r="E2501">
        <v>0</v>
      </c>
      <c r="F2501" s="5">
        <v>0</v>
      </c>
      <c r="G2501" s="9">
        <v>5</v>
      </c>
      <c r="H2501">
        <v>7</v>
      </c>
      <c r="I2501" s="6">
        <v>0</v>
      </c>
      <c r="J2501" t="s">
        <v>8319</v>
      </c>
      <c r="K2501" t="s">
        <v>8347</v>
      </c>
    </row>
    <row r="2502" spans="1:11" x14ac:dyDescent="0.2">
      <c r="A2502">
        <v>2843</v>
      </c>
      <c r="B2502">
        <v>0</v>
      </c>
      <c r="C2502">
        <v>1200</v>
      </c>
      <c r="D2502" s="17">
        <v>41.428819444444443</v>
      </c>
      <c r="E2502">
        <v>0</v>
      </c>
      <c r="F2502" s="5">
        <v>0</v>
      </c>
      <c r="G2502" s="9">
        <v>5</v>
      </c>
      <c r="H2502">
        <v>1</v>
      </c>
      <c r="I2502" s="6">
        <v>0</v>
      </c>
      <c r="J2502" t="s">
        <v>8319</v>
      </c>
      <c r="K2502" t="s">
        <v>8347</v>
      </c>
    </row>
    <row r="2503" spans="1:11" x14ac:dyDescent="0.2">
      <c r="A2503">
        <v>2844</v>
      </c>
      <c r="B2503">
        <v>0</v>
      </c>
      <c r="C2503">
        <v>550</v>
      </c>
      <c r="D2503" s="17">
        <v>30</v>
      </c>
      <c r="E2503">
        <v>1</v>
      </c>
      <c r="F2503" s="5">
        <v>30</v>
      </c>
      <c r="G2503" s="9">
        <v>12</v>
      </c>
      <c r="H2503">
        <v>1</v>
      </c>
      <c r="I2503" s="6">
        <v>5.4545454545454541</v>
      </c>
      <c r="J2503" t="s">
        <v>8319</v>
      </c>
      <c r="K2503" t="s">
        <v>8347</v>
      </c>
    </row>
    <row r="2504" spans="1:11" x14ac:dyDescent="0.2">
      <c r="A2504">
        <v>2845</v>
      </c>
      <c r="B2504">
        <v>0</v>
      </c>
      <c r="C2504">
        <v>7500</v>
      </c>
      <c r="D2504" s="17">
        <v>60</v>
      </c>
      <c r="E2504">
        <v>39</v>
      </c>
      <c r="F2504" s="5">
        <v>60.666666666666664</v>
      </c>
      <c r="G2504" s="9">
        <v>4</v>
      </c>
      <c r="H2504">
        <v>3</v>
      </c>
      <c r="I2504" s="6">
        <v>31.546666666666667</v>
      </c>
      <c r="J2504" t="s">
        <v>8319</v>
      </c>
      <c r="K2504" t="s">
        <v>8347</v>
      </c>
    </row>
    <row r="2505" spans="1:11" x14ac:dyDescent="0.2">
      <c r="A2505">
        <v>2846</v>
      </c>
      <c r="B2505">
        <v>0</v>
      </c>
      <c r="C2505">
        <v>8000</v>
      </c>
      <c r="D2505" s="17">
        <v>45</v>
      </c>
      <c r="E2505">
        <v>0</v>
      </c>
      <c r="F2505" s="5">
        <v>0</v>
      </c>
      <c r="G2505" s="9">
        <v>4</v>
      </c>
      <c r="H2505">
        <v>2</v>
      </c>
      <c r="I2505" s="6">
        <v>0</v>
      </c>
      <c r="J2505" t="s">
        <v>8319</v>
      </c>
      <c r="K2505" t="s">
        <v>8347</v>
      </c>
    </row>
    <row r="2506" spans="1:11" x14ac:dyDescent="0.2">
      <c r="A2506">
        <v>2847</v>
      </c>
      <c r="B2506">
        <v>0</v>
      </c>
      <c r="C2506">
        <v>2000</v>
      </c>
      <c r="D2506" s="17">
        <v>60</v>
      </c>
      <c r="E2506">
        <v>0</v>
      </c>
      <c r="F2506" s="5">
        <v>0</v>
      </c>
      <c r="G2506" s="9">
        <v>3</v>
      </c>
      <c r="H2506">
        <v>4</v>
      </c>
      <c r="I2506" s="6">
        <v>0</v>
      </c>
      <c r="J2506" t="s">
        <v>8319</v>
      </c>
      <c r="K2506" t="s">
        <v>8347</v>
      </c>
    </row>
    <row r="2507" spans="1:11" x14ac:dyDescent="0.2">
      <c r="A2507">
        <v>2848</v>
      </c>
      <c r="B2507">
        <v>0</v>
      </c>
      <c r="C2507">
        <v>35000</v>
      </c>
      <c r="D2507" s="17">
        <v>30</v>
      </c>
      <c r="E2507">
        <v>3</v>
      </c>
      <c r="F2507" s="5">
        <v>23.333333333333332</v>
      </c>
      <c r="G2507" s="9">
        <v>4</v>
      </c>
      <c r="H2507">
        <v>3</v>
      </c>
      <c r="I2507" s="6">
        <v>0.2</v>
      </c>
      <c r="J2507" t="s">
        <v>8319</v>
      </c>
      <c r="K2507" t="s">
        <v>8347</v>
      </c>
    </row>
    <row r="2508" spans="1:11" x14ac:dyDescent="0.2">
      <c r="A2508">
        <v>2849</v>
      </c>
      <c r="B2508">
        <v>0</v>
      </c>
      <c r="C2508">
        <v>500</v>
      </c>
      <c r="D2508" s="17">
        <v>30</v>
      </c>
      <c r="E2508">
        <v>1</v>
      </c>
      <c r="F2508" s="5">
        <v>5</v>
      </c>
      <c r="G2508" s="9">
        <v>3</v>
      </c>
      <c r="H2508">
        <v>4</v>
      </c>
      <c r="I2508" s="6">
        <v>1</v>
      </c>
      <c r="J2508" t="s">
        <v>8319</v>
      </c>
      <c r="K2508" t="s">
        <v>8347</v>
      </c>
    </row>
    <row r="2509" spans="1:11" x14ac:dyDescent="0.2">
      <c r="A2509">
        <v>2850</v>
      </c>
      <c r="B2509">
        <v>0</v>
      </c>
      <c r="C2509">
        <v>8000</v>
      </c>
      <c r="D2509" s="17">
        <v>30</v>
      </c>
      <c r="E2509">
        <v>13</v>
      </c>
      <c r="F2509" s="5">
        <v>23.923076923076923</v>
      </c>
      <c r="G2509" s="9">
        <v>8</v>
      </c>
      <c r="H2509">
        <v>3</v>
      </c>
      <c r="I2509" s="6">
        <v>3.8875000000000002</v>
      </c>
      <c r="J2509" t="s">
        <v>8319</v>
      </c>
      <c r="K2509" t="s">
        <v>8347</v>
      </c>
    </row>
    <row r="2510" spans="1:11" x14ac:dyDescent="0.2">
      <c r="A2510">
        <v>2851</v>
      </c>
      <c r="B2510">
        <v>0</v>
      </c>
      <c r="C2510">
        <v>4500</v>
      </c>
      <c r="D2510" s="17">
        <v>8.9674884259259251</v>
      </c>
      <c r="E2510">
        <v>0</v>
      </c>
      <c r="F2510" s="5">
        <v>0</v>
      </c>
      <c r="G2510" s="9">
        <v>1</v>
      </c>
      <c r="H2510">
        <v>3</v>
      </c>
      <c r="I2510" s="6">
        <v>0</v>
      </c>
      <c r="J2510" t="s">
        <v>8319</v>
      </c>
      <c r="K2510" t="s">
        <v>8347</v>
      </c>
    </row>
    <row r="2511" spans="1:11" x14ac:dyDescent="0.2">
      <c r="A2511">
        <v>2852</v>
      </c>
      <c r="B2511">
        <v>0</v>
      </c>
      <c r="C2511">
        <v>5000</v>
      </c>
      <c r="D2511" s="17">
        <v>30</v>
      </c>
      <c r="E2511">
        <v>6</v>
      </c>
      <c r="F2511" s="5">
        <v>15.833333333333334</v>
      </c>
      <c r="G2511" s="9">
        <v>5</v>
      </c>
      <c r="H2511">
        <v>3</v>
      </c>
      <c r="I2511" s="6">
        <v>1.9</v>
      </c>
      <c r="J2511" t="s">
        <v>8319</v>
      </c>
      <c r="K2511" t="s">
        <v>8347</v>
      </c>
    </row>
    <row r="2512" spans="1:11" x14ac:dyDescent="0.2">
      <c r="A2512">
        <v>2853</v>
      </c>
      <c r="B2512">
        <v>0</v>
      </c>
      <c r="C2512">
        <v>9500</v>
      </c>
      <c r="D2512" s="17">
        <v>60</v>
      </c>
      <c r="E2512">
        <v>0</v>
      </c>
      <c r="F2512" s="5">
        <v>0</v>
      </c>
      <c r="G2512" s="9">
        <v>7</v>
      </c>
      <c r="H2512">
        <v>2</v>
      </c>
      <c r="I2512" s="6">
        <v>0</v>
      </c>
      <c r="J2512" t="s">
        <v>8319</v>
      </c>
      <c r="K2512" t="s">
        <v>8347</v>
      </c>
    </row>
    <row r="2513" spans="1:11" x14ac:dyDescent="0.2">
      <c r="A2513">
        <v>2854</v>
      </c>
      <c r="B2513">
        <v>0</v>
      </c>
      <c r="C2513">
        <v>1000</v>
      </c>
      <c r="D2513" s="17">
        <v>20</v>
      </c>
      <c r="E2513">
        <v>14</v>
      </c>
      <c r="F2513" s="5">
        <v>29.785714285714285</v>
      </c>
      <c r="G2513" s="9">
        <v>4</v>
      </c>
      <c r="H2513">
        <v>5</v>
      </c>
      <c r="I2513" s="6">
        <v>41.699999999999996</v>
      </c>
      <c r="J2513" t="s">
        <v>8319</v>
      </c>
      <c r="K2513" t="s">
        <v>8347</v>
      </c>
    </row>
    <row r="2514" spans="1:11" x14ac:dyDescent="0.2">
      <c r="A2514">
        <v>2855</v>
      </c>
      <c r="B2514">
        <v>0</v>
      </c>
      <c r="C2514">
        <v>600</v>
      </c>
      <c r="D2514" s="17">
        <v>28.974178240740741</v>
      </c>
      <c r="E2514">
        <v>5</v>
      </c>
      <c r="F2514" s="5">
        <v>60</v>
      </c>
      <c r="G2514" s="9">
        <v>12</v>
      </c>
      <c r="H2514">
        <v>4</v>
      </c>
      <c r="I2514" s="6">
        <v>50</v>
      </c>
      <c r="J2514" t="s">
        <v>8319</v>
      </c>
      <c r="K2514" t="s">
        <v>8347</v>
      </c>
    </row>
    <row r="2515" spans="1:11" x14ac:dyDescent="0.2">
      <c r="A2515">
        <v>2856</v>
      </c>
      <c r="B2515">
        <v>0</v>
      </c>
      <c r="C2515">
        <v>3000</v>
      </c>
      <c r="D2515" s="17">
        <v>59.861030092592593</v>
      </c>
      <c r="E2515">
        <v>6</v>
      </c>
      <c r="F2515" s="5">
        <v>24.333333333333332</v>
      </c>
      <c r="G2515" s="9">
        <v>6</v>
      </c>
      <c r="H2515">
        <v>2</v>
      </c>
      <c r="I2515" s="6">
        <v>4.8666666666666663</v>
      </c>
      <c r="J2515" t="s">
        <v>8319</v>
      </c>
      <c r="K2515" t="s">
        <v>8347</v>
      </c>
    </row>
    <row r="2516" spans="1:11" x14ac:dyDescent="0.2">
      <c r="A2516">
        <v>2857</v>
      </c>
      <c r="B2516">
        <v>0</v>
      </c>
      <c r="C2516">
        <v>38000</v>
      </c>
      <c r="D2516" s="17">
        <v>59.829918981481477</v>
      </c>
      <c r="E2516">
        <v>15</v>
      </c>
      <c r="F2516" s="5">
        <v>500</v>
      </c>
      <c r="G2516" s="9">
        <v>12</v>
      </c>
      <c r="H2516">
        <v>4</v>
      </c>
      <c r="I2516" s="6">
        <v>19.736842105263158</v>
      </c>
      <c r="J2516" t="s">
        <v>8319</v>
      </c>
      <c r="K2516" t="s">
        <v>8347</v>
      </c>
    </row>
    <row r="2517" spans="1:11" x14ac:dyDescent="0.2">
      <c r="A2517">
        <v>2858</v>
      </c>
      <c r="B2517">
        <v>0</v>
      </c>
      <c r="C2517">
        <v>1000</v>
      </c>
      <c r="D2517" s="17">
        <v>23.932696759259262</v>
      </c>
      <c r="E2517">
        <v>0</v>
      </c>
      <c r="F2517" s="5">
        <v>0</v>
      </c>
      <c r="G2517" s="9">
        <v>11</v>
      </c>
      <c r="H2517">
        <v>2</v>
      </c>
      <c r="I2517" s="6">
        <v>0</v>
      </c>
      <c r="J2517" t="s">
        <v>8319</v>
      </c>
      <c r="K2517" t="s">
        <v>8347</v>
      </c>
    </row>
    <row r="2518" spans="1:11" x14ac:dyDescent="0.2">
      <c r="A2518">
        <v>2859</v>
      </c>
      <c r="B2518">
        <v>0</v>
      </c>
      <c r="C2518">
        <v>2000</v>
      </c>
      <c r="D2518" s="17">
        <v>60</v>
      </c>
      <c r="E2518">
        <v>1</v>
      </c>
      <c r="F2518" s="5">
        <v>35</v>
      </c>
      <c r="G2518" s="9">
        <v>8</v>
      </c>
      <c r="H2518">
        <v>1</v>
      </c>
      <c r="I2518" s="6">
        <v>1.7500000000000002</v>
      </c>
      <c r="J2518" t="s">
        <v>8319</v>
      </c>
      <c r="K2518" t="s">
        <v>8347</v>
      </c>
    </row>
    <row r="2519" spans="1:11" x14ac:dyDescent="0.2">
      <c r="A2519">
        <v>2860</v>
      </c>
      <c r="B2519">
        <v>0</v>
      </c>
      <c r="C2519">
        <v>4000</v>
      </c>
      <c r="D2519" s="17">
        <v>60</v>
      </c>
      <c r="E2519">
        <v>9</v>
      </c>
      <c r="F2519" s="5">
        <v>29.555555555555557</v>
      </c>
      <c r="G2519" s="9">
        <v>4</v>
      </c>
      <c r="H2519">
        <v>3</v>
      </c>
      <c r="I2519" s="6">
        <v>6.65</v>
      </c>
      <c r="J2519" t="s">
        <v>8319</v>
      </c>
      <c r="K2519" t="s">
        <v>8347</v>
      </c>
    </row>
    <row r="2520" spans="1:11" x14ac:dyDescent="0.2">
      <c r="A2520">
        <v>2861</v>
      </c>
      <c r="B2520">
        <v>0</v>
      </c>
      <c r="C2520">
        <v>250</v>
      </c>
      <c r="D2520" s="17">
        <v>14</v>
      </c>
      <c r="E2520">
        <v>3</v>
      </c>
      <c r="F2520" s="5">
        <v>26.666666666666668</v>
      </c>
      <c r="G2520" s="9">
        <v>9</v>
      </c>
      <c r="H2520">
        <v>4</v>
      </c>
      <c r="I2520" s="6">
        <v>32</v>
      </c>
      <c r="J2520" t="s">
        <v>8319</v>
      </c>
      <c r="K2520" t="s">
        <v>8347</v>
      </c>
    </row>
    <row r="2521" spans="1:11" x14ac:dyDescent="0.2">
      <c r="A2521">
        <v>2862</v>
      </c>
      <c r="B2521">
        <v>0</v>
      </c>
      <c r="C2521">
        <v>12700</v>
      </c>
      <c r="D2521" s="17">
        <v>30</v>
      </c>
      <c r="E2521">
        <v>3</v>
      </c>
      <c r="F2521" s="5">
        <v>18.333333333333332</v>
      </c>
      <c r="G2521" s="9">
        <v>5</v>
      </c>
      <c r="H2521">
        <v>7</v>
      </c>
      <c r="I2521" s="6">
        <v>0.43307086614173229</v>
      </c>
      <c r="J2521" t="s">
        <v>8319</v>
      </c>
      <c r="K2521" t="s">
        <v>8347</v>
      </c>
    </row>
    <row r="2522" spans="1:11" x14ac:dyDescent="0.2">
      <c r="A2522">
        <v>2863</v>
      </c>
      <c r="B2522">
        <v>0</v>
      </c>
      <c r="C2522">
        <v>50000</v>
      </c>
      <c r="D2522" s="17">
        <v>60</v>
      </c>
      <c r="E2522">
        <v>1</v>
      </c>
      <c r="F2522" s="5">
        <v>20</v>
      </c>
      <c r="G2522" s="9">
        <v>7</v>
      </c>
      <c r="H2522">
        <v>5</v>
      </c>
      <c r="I2522" s="6">
        <v>0.04</v>
      </c>
      <c r="J2522" t="s">
        <v>8319</v>
      </c>
      <c r="K2522" t="s">
        <v>8347</v>
      </c>
    </row>
    <row r="2523" spans="1:11" x14ac:dyDescent="0.2">
      <c r="A2523">
        <v>2864</v>
      </c>
      <c r="B2523">
        <v>0</v>
      </c>
      <c r="C2523">
        <v>2500</v>
      </c>
      <c r="D2523" s="17">
        <v>29.940659722222225</v>
      </c>
      <c r="E2523">
        <v>3</v>
      </c>
      <c r="F2523" s="5">
        <v>13.333333333333334</v>
      </c>
      <c r="G2523" s="9">
        <v>6</v>
      </c>
      <c r="H2523">
        <v>3</v>
      </c>
      <c r="I2523" s="6">
        <v>1.6</v>
      </c>
      <c r="J2523" t="s">
        <v>8319</v>
      </c>
      <c r="K2523" t="s">
        <v>8347</v>
      </c>
    </row>
    <row r="2524" spans="1:11" x14ac:dyDescent="0.2">
      <c r="A2524">
        <v>2865</v>
      </c>
      <c r="B2524">
        <v>0</v>
      </c>
      <c r="C2524">
        <v>2888</v>
      </c>
      <c r="D2524" s="17">
        <v>60</v>
      </c>
      <c r="E2524">
        <v>0</v>
      </c>
      <c r="F2524" s="5">
        <v>0</v>
      </c>
      <c r="G2524" s="9">
        <v>11</v>
      </c>
      <c r="H2524">
        <v>4</v>
      </c>
      <c r="I2524" s="6">
        <v>0</v>
      </c>
      <c r="J2524" t="s">
        <v>8319</v>
      </c>
      <c r="K2524" t="s">
        <v>8347</v>
      </c>
    </row>
    <row r="2525" spans="1:11" x14ac:dyDescent="0.2">
      <c r="A2525">
        <v>2866</v>
      </c>
      <c r="B2525">
        <v>0</v>
      </c>
      <c r="C2525">
        <v>5000</v>
      </c>
      <c r="D2525" s="17">
        <v>29.961562499999999</v>
      </c>
      <c r="E2525">
        <v>2</v>
      </c>
      <c r="F2525" s="5">
        <v>22.5</v>
      </c>
      <c r="G2525" s="9">
        <v>9</v>
      </c>
      <c r="H2525">
        <v>3</v>
      </c>
      <c r="I2525" s="6">
        <v>0.89999999999999991</v>
      </c>
      <c r="J2525" t="s">
        <v>8319</v>
      </c>
      <c r="K2525" t="s">
        <v>8347</v>
      </c>
    </row>
    <row r="2526" spans="1:11" x14ac:dyDescent="0.2">
      <c r="A2526">
        <v>2867</v>
      </c>
      <c r="B2526">
        <v>0</v>
      </c>
      <c r="C2526">
        <v>2500</v>
      </c>
      <c r="D2526" s="17">
        <v>23.971388888888892</v>
      </c>
      <c r="E2526">
        <v>10</v>
      </c>
      <c r="F2526" s="5">
        <v>50.4</v>
      </c>
      <c r="G2526" s="9">
        <v>6</v>
      </c>
      <c r="H2526">
        <v>4</v>
      </c>
      <c r="I2526" s="6">
        <v>20.16</v>
      </c>
      <c r="J2526" t="s">
        <v>8319</v>
      </c>
      <c r="K2526" t="s">
        <v>8347</v>
      </c>
    </row>
    <row r="2527" spans="1:11" x14ac:dyDescent="0.2">
      <c r="A2527">
        <v>2868</v>
      </c>
      <c r="B2527">
        <v>0</v>
      </c>
      <c r="C2527">
        <v>15000</v>
      </c>
      <c r="D2527" s="17">
        <v>30</v>
      </c>
      <c r="E2527">
        <v>60</v>
      </c>
      <c r="F2527" s="5">
        <v>105.02933333333334</v>
      </c>
      <c r="G2527" s="9">
        <v>9</v>
      </c>
      <c r="H2527">
        <v>1</v>
      </c>
      <c r="I2527" s="6">
        <v>42.011733333333332</v>
      </c>
      <c r="J2527" t="s">
        <v>8319</v>
      </c>
      <c r="K2527" t="s">
        <v>8347</v>
      </c>
    </row>
    <row r="2528" spans="1:11" x14ac:dyDescent="0.2">
      <c r="A2528">
        <v>2869</v>
      </c>
      <c r="B2528">
        <v>0</v>
      </c>
      <c r="C2528">
        <v>20000</v>
      </c>
      <c r="D2528" s="17">
        <v>30</v>
      </c>
      <c r="E2528">
        <v>5</v>
      </c>
      <c r="F2528" s="5">
        <v>35.4</v>
      </c>
      <c r="G2528" s="9">
        <v>6</v>
      </c>
      <c r="H2528">
        <v>7</v>
      </c>
      <c r="I2528" s="6">
        <v>0.88500000000000001</v>
      </c>
      <c r="J2528" t="s">
        <v>8319</v>
      </c>
      <c r="K2528" t="s">
        <v>8347</v>
      </c>
    </row>
    <row r="2529" spans="1:11" x14ac:dyDescent="0.2">
      <c r="A2529">
        <v>2870</v>
      </c>
      <c r="B2529">
        <v>0</v>
      </c>
      <c r="C2529">
        <v>5000</v>
      </c>
      <c r="D2529" s="17">
        <v>30</v>
      </c>
      <c r="E2529">
        <v>9</v>
      </c>
      <c r="F2529" s="5">
        <v>83.333333333333329</v>
      </c>
      <c r="G2529" s="9">
        <v>4</v>
      </c>
      <c r="H2529">
        <v>3</v>
      </c>
      <c r="I2529" s="6">
        <v>15</v>
      </c>
      <c r="J2529" t="s">
        <v>8319</v>
      </c>
      <c r="K2529" t="s">
        <v>8347</v>
      </c>
    </row>
    <row r="2530" spans="1:11" x14ac:dyDescent="0.2">
      <c r="A2530">
        <v>2871</v>
      </c>
      <c r="B2530">
        <v>0</v>
      </c>
      <c r="C2530">
        <v>10000</v>
      </c>
      <c r="D2530" s="17">
        <v>20</v>
      </c>
      <c r="E2530">
        <v>13</v>
      </c>
      <c r="F2530" s="5">
        <v>35.92307692307692</v>
      </c>
      <c r="G2530" s="9">
        <v>12</v>
      </c>
      <c r="H2530">
        <v>1</v>
      </c>
      <c r="I2530" s="6">
        <v>4.67</v>
      </c>
      <c r="J2530" t="s">
        <v>8319</v>
      </c>
      <c r="K2530" t="s">
        <v>8347</v>
      </c>
    </row>
    <row r="2531" spans="1:11" x14ac:dyDescent="0.2">
      <c r="A2531">
        <v>2872</v>
      </c>
      <c r="B2531">
        <v>0</v>
      </c>
      <c r="C2531">
        <v>3000</v>
      </c>
      <c r="D2531" s="17">
        <v>60</v>
      </c>
      <c r="E2531">
        <v>0</v>
      </c>
      <c r="F2531" s="5">
        <v>0</v>
      </c>
      <c r="G2531" s="9">
        <v>4</v>
      </c>
      <c r="H2531">
        <v>1</v>
      </c>
      <c r="I2531" s="6">
        <v>0</v>
      </c>
      <c r="J2531" t="s">
        <v>8319</v>
      </c>
      <c r="K2531" t="s">
        <v>8347</v>
      </c>
    </row>
    <row r="2532" spans="1:11" x14ac:dyDescent="0.2">
      <c r="A2532">
        <v>2873</v>
      </c>
      <c r="B2532">
        <v>0</v>
      </c>
      <c r="C2532">
        <v>2500</v>
      </c>
      <c r="D2532" s="17">
        <v>30</v>
      </c>
      <c r="E2532">
        <v>8</v>
      </c>
      <c r="F2532" s="5">
        <v>119.125</v>
      </c>
      <c r="G2532" s="9">
        <v>12</v>
      </c>
      <c r="H2532">
        <v>1</v>
      </c>
      <c r="I2532" s="6">
        <v>38.119999999999997</v>
      </c>
      <c r="J2532" t="s">
        <v>8319</v>
      </c>
      <c r="K2532" t="s">
        <v>8347</v>
      </c>
    </row>
    <row r="2533" spans="1:11" x14ac:dyDescent="0.2">
      <c r="A2533">
        <v>2874</v>
      </c>
      <c r="B2533">
        <v>0</v>
      </c>
      <c r="C2533">
        <v>5000</v>
      </c>
      <c r="D2533" s="17">
        <v>30</v>
      </c>
      <c r="E2533">
        <v>3</v>
      </c>
      <c r="F2533" s="5">
        <v>90.333333333333329</v>
      </c>
      <c r="G2533" s="9">
        <v>12</v>
      </c>
      <c r="H2533">
        <v>7</v>
      </c>
      <c r="I2533" s="6">
        <v>5.42</v>
      </c>
      <c r="J2533" t="s">
        <v>8319</v>
      </c>
      <c r="K2533" t="s">
        <v>8347</v>
      </c>
    </row>
    <row r="2534" spans="1:11" x14ac:dyDescent="0.2">
      <c r="A2534">
        <v>2875</v>
      </c>
      <c r="B2534">
        <v>0</v>
      </c>
      <c r="C2534">
        <v>20000</v>
      </c>
      <c r="D2534" s="17">
        <v>30</v>
      </c>
      <c r="E2534">
        <v>3</v>
      </c>
      <c r="F2534" s="5">
        <v>2.3333333333333335</v>
      </c>
      <c r="G2534" s="9">
        <v>4</v>
      </c>
      <c r="H2534">
        <v>1</v>
      </c>
      <c r="I2534" s="6">
        <v>3.4999999999999996E-2</v>
      </c>
      <c r="J2534" t="s">
        <v>8319</v>
      </c>
      <c r="K2534" t="s">
        <v>8347</v>
      </c>
    </row>
    <row r="2535" spans="1:11" x14ac:dyDescent="0.2">
      <c r="A2535">
        <v>2876</v>
      </c>
      <c r="B2535">
        <v>0</v>
      </c>
      <c r="C2535">
        <v>150000</v>
      </c>
      <c r="D2535" s="17">
        <v>30</v>
      </c>
      <c r="E2535">
        <v>0</v>
      </c>
      <c r="F2535" s="5">
        <v>0</v>
      </c>
      <c r="G2535" s="9">
        <v>6</v>
      </c>
      <c r="H2535">
        <v>2</v>
      </c>
      <c r="I2535" s="6">
        <v>0</v>
      </c>
      <c r="J2535" t="s">
        <v>8319</v>
      </c>
      <c r="K2535" t="s">
        <v>8347</v>
      </c>
    </row>
    <row r="2536" spans="1:11" x14ac:dyDescent="0.2">
      <c r="A2536">
        <v>2877</v>
      </c>
      <c r="B2536">
        <v>0</v>
      </c>
      <c r="C2536">
        <v>6000</v>
      </c>
      <c r="D2536" s="17">
        <v>31.753194444444443</v>
      </c>
      <c r="E2536">
        <v>6</v>
      </c>
      <c r="F2536" s="5">
        <v>108.33333333333333</v>
      </c>
      <c r="G2536" s="9">
        <v>10</v>
      </c>
      <c r="H2536">
        <v>6</v>
      </c>
      <c r="I2536" s="6">
        <v>10.833333333333334</v>
      </c>
      <c r="J2536" t="s">
        <v>8319</v>
      </c>
      <c r="K2536" t="s">
        <v>8347</v>
      </c>
    </row>
    <row r="2537" spans="1:11" x14ac:dyDescent="0.2">
      <c r="A2537">
        <v>2878</v>
      </c>
      <c r="B2537">
        <v>0</v>
      </c>
      <c r="C2537">
        <v>3000</v>
      </c>
      <c r="D2537" s="17">
        <v>60</v>
      </c>
      <c r="E2537">
        <v>4</v>
      </c>
      <c r="F2537" s="5">
        <v>15.75</v>
      </c>
      <c r="G2537" s="9">
        <v>5</v>
      </c>
      <c r="H2537">
        <v>1</v>
      </c>
      <c r="I2537" s="6">
        <v>2.1</v>
      </c>
      <c r="J2537" t="s">
        <v>8319</v>
      </c>
      <c r="K2537" t="s">
        <v>8347</v>
      </c>
    </row>
    <row r="2538" spans="1:11" x14ac:dyDescent="0.2">
      <c r="A2538">
        <v>2879</v>
      </c>
      <c r="B2538">
        <v>0</v>
      </c>
      <c r="C2538">
        <v>11200</v>
      </c>
      <c r="D2538" s="17">
        <v>30</v>
      </c>
      <c r="E2538">
        <v>1</v>
      </c>
      <c r="F2538" s="5">
        <v>29</v>
      </c>
      <c r="G2538" s="9">
        <v>12</v>
      </c>
      <c r="H2538">
        <v>1</v>
      </c>
      <c r="I2538" s="6">
        <v>0.2589285714285714</v>
      </c>
      <c r="J2538" t="s">
        <v>8319</v>
      </c>
      <c r="K2538" t="s">
        <v>8347</v>
      </c>
    </row>
    <row r="2539" spans="1:11" x14ac:dyDescent="0.2">
      <c r="A2539">
        <v>2880</v>
      </c>
      <c r="B2539">
        <v>0</v>
      </c>
      <c r="C2539">
        <v>12000</v>
      </c>
      <c r="D2539" s="17">
        <v>43.806111111111115</v>
      </c>
      <c r="E2539">
        <v>29</v>
      </c>
      <c r="F2539" s="5">
        <v>96.551724137931032</v>
      </c>
      <c r="G2539" s="9">
        <v>7</v>
      </c>
      <c r="H2539">
        <v>2</v>
      </c>
      <c r="I2539" s="6">
        <v>23.333333333333332</v>
      </c>
      <c r="J2539" t="s">
        <v>8319</v>
      </c>
      <c r="K2539" t="s">
        <v>8347</v>
      </c>
    </row>
    <row r="2540" spans="1:11" x14ac:dyDescent="0.2">
      <c r="A2540">
        <v>2881</v>
      </c>
      <c r="B2540">
        <v>0</v>
      </c>
      <c r="C2540">
        <v>5500</v>
      </c>
      <c r="D2540" s="17">
        <v>60.041666666666664</v>
      </c>
      <c r="E2540">
        <v>0</v>
      </c>
      <c r="F2540" s="5">
        <v>0</v>
      </c>
      <c r="G2540" s="9">
        <v>10</v>
      </c>
      <c r="H2540">
        <v>6</v>
      </c>
      <c r="I2540" s="6">
        <v>0</v>
      </c>
      <c r="J2540" t="s">
        <v>8319</v>
      </c>
      <c r="K2540" t="s">
        <v>8347</v>
      </c>
    </row>
    <row r="2541" spans="1:11" x14ac:dyDescent="0.2">
      <c r="A2541">
        <v>2882</v>
      </c>
      <c r="B2541">
        <v>0</v>
      </c>
      <c r="C2541">
        <v>750</v>
      </c>
      <c r="D2541" s="17">
        <v>30</v>
      </c>
      <c r="E2541">
        <v>4</v>
      </c>
      <c r="F2541" s="5">
        <v>63</v>
      </c>
      <c r="G2541" s="9">
        <v>4</v>
      </c>
      <c r="H2541">
        <v>5</v>
      </c>
      <c r="I2541" s="6">
        <v>33.6</v>
      </c>
      <c r="J2541" t="s">
        <v>8319</v>
      </c>
      <c r="K2541" t="s">
        <v>8347</v>
      </c>
    </row>
    <row r="2542" spans="1:11" x14ac:dyDescent="0.2">
      <c r="A2542">
        <v>2883</v>
      </c>
      <c r="B2542">
        <v>0</v>
      </c>
      <c r="C2542">
        <v>10000</v>
      </c>
      <c r="D2542" s="17">
        <v>35.30443287037037</v>
      </c>
      <c r="E2542">
        <v>5</v>
      </c>
      <c r="F2542" s="5">
        <v>381.6</v>
      </c>
      <c r="G2542" s="9">
        <v>1</v>
      </c>
      <c r="H2542">
        <v>5</v>
      </c>
      <c r="I2542" s="6">
        <v>19.079999999999998</v>
      </c>
      <c r="J2542" t="s">
        <v>8319</v>
      </c>
      <c r="K2542" t="s">
        <v>8347</v>
      </c>
    </row>
    <row r="2543" spans="1:11" x14ac:dyDescent="0.2">
      <c r="A2543">
        <v>2884</v>
      </c>
      <c r="B2543">
        <v>0</v>
      </c>
      <c r="C2543">
        <v>45000</v>
      </c>
      <c r="D2543" s="17">
        <v>30</v>
      </c>
      <c r="E2543">
        <v>4</v>
      </c>
      <c r="F2543" s="5">
        <v>46.25</v>
      </c>
      <c r="G2543" s="9">
        <v>11</v>
      </c>
      <c r="H2543">
        <v>3</v>
      </c>
      <c r="I2543" s="6">
        <v>0.41111111111111115</v>
      </c>
      <c r="J2543" t="s">
        <v>8319</v>
      </c>
      <c r="K2543" t="s">
        <v>8347</v>
      </c>
    </row>
    <row r="2544" spans="1:11" x14ac:dyDescent="0.2">
      <c r="A2544">
        <v>2885</v>
      </c>
      <c r="B2544">
        <v>0</v>
      </c>
      <c r="C2544">
        <v>400</v>
      </c>
      <c r="D2544" s="17">
        <v>29.958333333333332</v>
      </c>
      <c r="E2544">
        <v>5</v>
      </c>
      <c r="F2544" s="5">
        <v>26</v>
      </c>
      <c r="G2544" s="9">
        <v>2</v>
      </c>
      <c r="H2544">
        <v>3</v>
      </c>
      <c r="I2544" s="6">
        <v>32.5</v>
      </c>
      <c r="J2544" t="s">
        <v>8319</v>
      </c>
      <c r="K2544" t="s">
        <v>8347</v>
      </c>
    </row>
    <row r="2545" spans="1:11" x14ac:dyDescent="0.2">
      <c r="A2545">
        <v>2886</v>
      </c>
      <c r="B2545">
        <v>0</v>
      </c>
      <c r="C2545">
        <v>200</v>
      </c>
      <c r="D2545" s="17">
        <v>4.5330555555555554</v>
      </c>
      <c r="E2545">
        <v>1</v>
      </c>
      <c r="F2545" s="5">
        <v>10</v>
      </c>
      <c r="G2545" s="9">
        <v>9</v>
      </c>
      <c r="H2545">
        <v>1</v>
      </c>
      <c r="I2545" s="6">
        <v>5</v>
      </c>
      <c r="J2545" t="s">
        <v>8319</v>
      </c>
      <c r="K2545" t="s">
        <v>8347</v>
      </c>
    </row>
    <row r="2546" spans="1:11" x14ac:dyDescent="0.2">
      <c r="A2546">
        <v>2887</v>
      </c>
      <c r="B2546">
        <v>0</v>
      </c>
      <c r="C2546">
        <v>3000</v>
      </c>
      <c r="D2546" s="17">
        <v>30</v>
      </c>
      <c r="E2546">
        <v>1</v>
      </c>
      <c r="F2546" s="5">
        <v>5</v>
      </c>
      <c r="G2546" s="9">
        <v>12</v>
      </c>
      <c r="H2546">
        <v>5</v>
      </c>
      <c r="I2546" s="6">
        <v>0.16666666666666669</v>
      </c>
      <c r="J2546" t="s">
        <v>8319</v>
      </c>
      <c r="K2546" t="s">
        <v>8347</v>
      </c>
    </row>
    <row r="2547" spans="1:11" x14ac:dyDescent="0.2">
      <c r="A2547">
        <v>2888</v>
      </c>
      <c r="B2547">
        <v>0</v>
      </c>
      <c r="C2547">
        <v>30000</v>
      </c>
      <c r="D2547" s="17">
        <v>7.6724537037037033</v>
      </c>
      <c r="E2547">
        <v>0</v>
      </c>
      <c r="F2547" s="5">
        <v>0</v>
      </c>
      <c r="G2547" s="9">
        <v>10</v>
      </c>
      <c r="H2547">
        <v>5</v>
      </c>
      <c r="I2547" s="6">
        <v>0</v>
      </c>
      <c r="J2547" t="s">
        <v>8319</v>
      </c>
      <c r="K2547" t="s">
        <v>8347</v>
      </c>
    </row>
    <row r="2548" spans="1:11" x14ac:dyDescent="0.2">
      <c r="A2548">
        <v>2889</v>
      </c>
      <c r="B2548">
        <v>0</v>
      </c>
      <c r="C2548">
        <v>3000</v>
      </c>
      <c r="D2548" s="17">
        <v>30</v>
      </c>
      <c r="E2548">
        <v>14</v>
      </c>
      <c r="F2548" s="5">
        <v>81.571428571428569</v>
      </c>
      <c r="G2548" s="9">
        <v>7</v>
      </c>
      <c r="H2548">
        <v>3</v>
      </c>
      <c r="I2548" s="6">
        <v>38.066666666666663</v>
      </c>
      <c r="J2548" t="s">
        <v>8319</v>
      </c>
      <c r="K2548" t="s">
        <v>8347</v>
      </c>
    </row>
    <row r="2549" spans="1:11" x14ac:dyDescent="0.2">
      <c r="A2549">
        <v>2890</v>
      </c>
      <c r="B2549">
        <v>0</v>
      </c>
      <c r="C2549">
        <v>2000</v>
      </c>
      <c r="D2549" s="17">
        <v>28.382037037037037</v>
      </c>
      <c r="E2549">
        <v>3</v>
      </c>
      <c r="F2549" s="5">
        <v>7</v>
      </c>
      <c r="G2549" s="9">
        <v>7</v>
      </c>
      <c r="H2549">
        <v>5</v>
      </c>
      <c r="I2549" s="6">
        <v>1.05</v>
      </c>
      <c r="J2549" t="s">
        <v>8319</v>
      </c>
      <c r="K2549" t="s">
        <v>8347</v>
      </c>
    </row>
    <row r="2550" spans="1:11" x14ac:dyDescent="0.2">
      <c r="A2550">
        <v>2891</v>
      </c>
      <c r="B2550">
        <v>0</v>
      </c>
      <c r="C2550">
        <v>10000</v>
      </c>
      <c r="D2550" s="17">
        <v>59.958333333333336</v>
      </c>
      <c r="E2550">
        <v>10</v>
      </c>
      <c r="F2550" s="5">
        <v>27.3</v>
      </c>
      <c r="G2550" s="9">
        <v>2</v>
      </c>
      <c r="H2550">
        <v>1</v>
      </c>
      <c r="I2550" s="6">
        <v>2.73</v>
      </c>
      <c r="J2550" t="s">
        <v>8319</v>
      </c>
      <c r="K2550" t="s">
        <v>8347</v>
      </c>
    </row>
    <row r="2551" spans="1:11" x14ac:dyDescent="0.2">
      <c r="A2551">
        <v>2892</v>
      </c>
      <c r="B2551">
        <v>0</v>
      </c>
      <c r="C2551">
        <v>5500</v>
      </c>
      <c r="D2551" s="17">
        <v>7.1608333333333336</v>
      </c>
      <c r="E2551">
        <v>17</v>
      </c>
      <c r="F2551" s="5">
        <v>29.411764705882351</v>
      </c>
      <c r="G2551" s="9">
        <v>8</v>
      </c>
      <c r="H2551">
        <v>1</v>
      </c>
      <c r="I2551" s="6">
        <v>9.0909090909090917</v>
      </c>
      <c r="J2551" t="s">
        <v>8319</v>
      </c>
      <c r="K2551" t="s">
        <v>8347</v>
      </c>
    </row>
    <row r="2552" spans="1:11" x14ac:dyDescent="0.2">
      <c r="A2552">
        <v>2893</v>
      </c>
      <c r="B2552">
        <v>0</v>
      </c>
      <c r="C2552">
        <v>5000</v>
      </c>
      <c r="D2552" s="17">
        <v>59.31024305555556</v>
      </c>
      <c r="E2552">
        <v>2</v>
      </c>
      <c r="F2552" s="5">
        <v>12.5</v>
      </c>
      <c r="G2552" s="9">
        <v>11</v>
      </c>
      <c r="H2552">
        <v>1</v>
      </c>
      <c r="I2552" s="6">
        <v>0.5</v>
      </c>
      <c r="J2552" t="s">
        <v>8319</v>
      </c>
      <c r="K2552" t="s">
        <v>8347</v>
      </c>
    </row>
    <row r="2553" spans="1:11" x14ac:dyDescent="0.2">
      <c r="A2553">
        <v>2894</v>
      </c>
      <c r="B2553">
        <v>0</v>
      </c>
      <c r="C2553">
        <v>50000</v>
      </c>
      <c r="D2553" s="17">
        <v>59.958333333333336</v>
      </c>
      <c r="E2553">
        <v>0</v>
      </c>
      <c r="F2553" s="5">
        <v>0</v>
      </c>
      <c r="G2553" s="9">
        <v>2</v>
      </c>
      <c r="H2553">
        <v>1</v>
      </c>
      <c r="I2553" s="6">
        <v>0</v>
      </c>
      <c r="J2553" t="s">
        <v>8319</v>
      </c>
      <c r="K2553" t="s">
        <v>8347</v>
      </c>
    </row>
    <row r="2554" spans="1:11" x14ac:dyDescent="0.2">
      <c r="A2554">
        <v>2895</v>
      </c>
      <c r="B2554">
        <v>0</v>
      </c>
      <c r="C2554">
        <v>500</v>
      </c>
      <c r="D2554" s="17">
        <v>1.3195370370370372</v>
      </c>
      <c r="E2554">
        <v>4</v>
      </c>
      <c r="F2554" s="5">
        <v>5.75</v>
      </c>
      <c r="G2554" s="9">
        <v>6</v>
      </c>
      <c r="H2554">
        <v>6</v>
      </c>
      <c r="I2554" s="6">
        <v>4.5999999999999996</v>
      </c>
      <c r="J2554" t="s">
        <v>8319</v>
      </c>
      <c r="K2554" t="s">
        <v>8347</v>
      </c>
    </row>
    <row r="2555" spans="1:11" x14ac:dyDescent="0.2">
      <c r="A2555">
        <v>2896</v>
      </c>
      <c r="B2555">
        <v>0</v>
      </c>
      <c r="C2555">
        <v>3000</v>
      </c>
      <c r="D2555" s="17">
        <v>14.341192129629627</v>
      </c>
      <c r="E2555">
        <v>12</v>
      </c>
      <c r="F2555" s="5">
        <v>52.083333333333336</v>
      </c>
      <c r="G2555" s="9">
        <v>11</v>
      </c>
      <c r="H2555">
        <v>7</v>
      </c>
      <c r="I2555" s="6">
        <v>20.833333333333336</v>
      </c>
      <c r="J2555" t="s">
        <v>8319</v>
      </c>
      <c r="K2555" t="s">
        <v>8347</v>
      </c>
    </row>
    <row r="2556" spans="1:11" x14ac:dyDescent="0.2">
      <c r="A2556">
        <v>2897</v>
      </c>
      <c r="B2556">
        <v>0</v>
      </c>
      <c r="C2556">
        <v>12000</v>
      </c>
      <c r="D2556" s="17">
        <v>29.998692129629632</v>
      </c>
      <c r="E2556">
        <v>3</v>
      </c>
      <c r="F2556" s="5">
        <v>183.33333333333334</v>
      </c>
      <c r="G2556" s="9">
        <v>9</v>
      </c>
      <c r="H2556">
        <v>5</v>
      </c>
      <c r="I2556" s="6">
        <v>4.583333333333333</v>
      </c>
      <c r="J2556" t="s">
        <v>8319</v>
      </c>
      <c r="K2556" t="s">
        <v>8347</v>
      </c>
    </row>
    <row r="2557" spans="1:11" x14ac:dyDescent="0.2">
      <c r="A2557">
        <v>2898</v>
      </c>
      <c r="B2557">
        <v>0</v>
      </c>
      <c r="C2557">
        <v>7500</v>
      </c>
      <c r="D2557" s="17">
        <v>30</v>
      </c>
      <c r="E2557">
        <v>12</v>
      </c>
      <c r="F2557" s="5">
        <v>26.333333333333332</v>
      </c>
      <c r="G2557" s="9">
        <v>10</v>
      </c>
      <c r="H2557">
        <v>4</v>
      </c>
      <c r="I2557" s="6">
        <v>4.2133333333333338</v>
      </c>
      <c r="J2557" t="s">
        <v>8319</v>
      </c>
      <c r="K2557" t="s">
        <v>8347</v>
      </c>
    </row>
    <row r="2558" spans="1:11" x14ac:dyDescent="0.2">
      <c r="A2558">
        <v>2899</v>
      </c>
      <c r="B2558">
        <v>0</v>
      </c>
      <c r="C2558">
        <v>10000</v>
      </c>
      <c r="D2558" s="17">
        <v>60</v>
      </c>
      <c r="E2558">
        <v>0</v>
      </c>
      <c r="F2558" s="5">
        <v>0</v>
      </c>
      <c r="G2558" s="9">
        <v>5</v>
      </c>
      <c r="H2558">
        <v>2</v>
      </c>
      <c r="I2558" s="6">
        <v>0</v>
      </c>
      <c r="J2558" t="s">
        <v>8319</v>
      </c>
      <c r="K2558" t="s">
        <v>8347</v>
      </c>
    </row>
    <row r="2559" spans="1:11" x14ac:dyDescent="0.2">
      <c r="A2559">
        <v>2900</v>
      </c>
      <c r="B2559">
        <v>0</v>
      </c>
      <c r="C2559">
        <v>5500</v>
      </c>
      <c r="D2559" s="17">
        <v>30</v>
      </c>
      <c r="E2559">
        <v>7</v>
      </c>
      <c r="F2559" s="5">
        <v>486.42857142857144</v>
      </c>
      <c r="G2559" s="9">
        <v>7</v>
      </c>
      <c r="H2559">
        <v>3</v>
      </c>
      <c r="I2559" s="6">
        <v>61.909090909090914</v>
      </c>
      <c r="J2559" t="s">
        <v>8319</v>
      </c>
      <c r="K2559" t="s">
        <v>8347</v>
      </c>
    </row>
    <row r="2560" spans="1:11" x14ac:dyDescent="0.2">
      <c r="A2560">
        <v>2901</v>
      </c>
      <c r="B2560">
        <v>0</v>
      </c>
      <c r="C2560">
        <v>750</v>
      </c>
      <c r="D2560" s="17">
        <v>60</v>
      </c>
      <c r="E2560">
        <v>2</v>
      </c>
      <c r="F2560" s="5">
        <v>3</v>
      </c>
      <c r="G2560" s="9">
        <v>12</v>
      </c>
      <c r="H2560">
        <v>2</v>
      </c>
      <c r="I2560" s="6">
        <v>0.8</v>
      </c>
      <c r="J2560" t="s">
        <v>8319</v>
      </c>
      <c r="K2560" t="s">
        <v>8347</v>
      </c>
    </row>
    <row r="2561" spans="1:11" x14ac:dyDescent="0.2">
      <c r="A2561">
        <v>2902</v>
      </c>
      <c r="B2561">
        <v>0</v>
      </c>
      <c r="C2561">
        <v>150000</v>
      </c>
      <c r="D2561" s="17">
        <v>30</v>
      </c>
      <c r="E2561">
        <v>1</v>
      </c>
      <c r="F2561" s="5">
        <v>25</v>
      </c>
      <c r="G2561" s="9">
        <v>7</v>
      </c>
      <c r="H2561">
        <v>6</v>
      </c>
      <c r="I2561" s="6">
        <v>1.6666666666666666E-2</v>
      </c>
      <c r="J2561" t="s">
        <v>8319</v>
      </c>
      <c r="K2561" t="s">
        <v>8347</v>
      </c>
    </row>
    <row r="2562" spans="1:11" x14ac:dyDescent="0.2">
      <c r="A2562">
        <v>2903</v>
      </c>
      <c r="B2562">
        <v>0</v>
      </c>
      <c r="C2562">
        <v>5000</v>
      </c>
      <c r="D2562" s="17">
        <v>60</v>
      </c>
      <c r="E2562">
        <v>4</v>
      </c>
      <c r="F2562" s="5">
        <v>9.75</v>
      </c>
      <c r="G2562" s="9">
        <v>7</v>
      </c>
      <c r="H2562">
        <v>5</v>
      </c>
      <c r="I2562" s="6">
        <v>0.77999999999999992</v>
      </c>
      <c r="J2562" t="s">
        <v>8319</v>
      </c>
      <c r="K2562" t="s">
        <v>8347</v>
      </c>
    </row>
    <row r="2563" spans="1:11" x14ac:dyDescent="0.2">
      <c r="A2563">
        <v>2904</v>
      </c>
      <c r="B2563">
        <v>0</v>
      </c>
      <c r="C2563">
        <v>1500</v>
      </c>
      <c r="D2563" s="17">
        <v>11.532048611111113</v>
      </c>
      <c r="E2563">
        <v>4</v>
      </c>
      <c r="F2563" s="5">
        <v>18.75</v>
      </c>
      <c r="G2563" s="9">
        <v>10</v>
      </c>
      <c r="H2563">
        <v>2</v>
      </c>
      <c r="I2563" s="6">
        <v>5</v>
      </c>
      <c r="J2563" t="s">
        <v>8319</v>
      </c>
      <c r="K2563" t="s">
        <v>8347</v>
      </c>
    </row>
    <row r="2564" spans="1:11" x14ac:dyDescent="0.2">
      <c r="A2564">
        <v>2905</v>
      </c>
      <c r="B2564">
        <v>0</v>
      </c>
      <c r="C2564">
        <v>3500</v>
      </c>
      <c r="D2564" s="17">
        <v>14</v>
      </c>
      <c r="E2564">
        <v>17</v>
      </c>
      <c r="F2564" s="5">
        <v>36.588235294117645</v>
      </c>
      <c r="G2564" s="9">
        <v>8</v>
      </c>
      <c r="H2564">
        <v>2</v>
      </c>
      <c r="I2564" s="6">
        <v>17.771428571428572</v>
      </c>
      <c r="J2564" t="s">
        <v>8319</v>
      </c>
      <c r="K2564" t="s">
        <v>8347</v>
      </c>
    </row>
    <row r="2565" spans="1:11" x14ac:dyDescent="0.2">
      <c r="A2565">
        <v>2906</v>
      </c>
      <c r="B2565">
        <v>0</v>
      </c>
      <c r="C2565">
        <v>6000</v>
      </c>
      <c r="D2565" s="17">
        <v>17.392754629629628</v>
      </c>
      <c r="E2565">
        <v>7</v>
      </c>
      <c r="F2565" s="5">
        <v>80.714285714285708</v>
      </c>
      <c r="G2565" s="9">
        <v>7</v>
      </c>
      <c r="H2565">
        <v>2</v>
      </c>
      <c r="I2565" s="6">
        <v>9.4166666666666661</v>
      </c>
      <c r="J2565" t="s">
        <v>8319</v>
      </c>
      <c r="K2565" t="s">
        <v>8347</v>
      </c>
    </row>
    <row r="2566" spans="1:11" x14ac:dyDescent="0.2">
      <c r="A2566">
        <v>2907</v>
      </c>
      <c r="B2566">
        <v>0</v>
      </c>
      <c r="C2566">
        <v>2500</v>
      </c>
      <c r="D2566" s="17">
        <v>60</v>
      </c>
      <c r="E2566">
        <v>2</v>
      </c>
      <c r="F2566" s="5">
        <v>1</v>
      </c>
      <c r="G2566" s="9">
        <v>3</v>
      </c>
      <c r="H2566">
        <v>2</v>
      </c>
      <c r="I2566" s="6">
        <v>0.08</v>
      </c>
      <c r="J2566" t="s">
        <v>8319</v>
      </c>
      <c r="K2566" t="s">
        <v>8347</v>
      </c>
    </row>
    <row r="2567" spans="1:11" x14ac:dyDescent="0.2">
      <c r="A2567">
        <v>2908</v>
      </c>
      <c r="B2567">
        <v>0</v>
      </c>
      <c r="C2567">
        <v>9600</v>
      </c>
      <c r="D2567" s="17">
        <v>30</v>
      </c>
      <c r="E2567">
        <v>5</v>
      </c>
      <c r="F2567" s="5">
        <v>52.8</v>
      </c>
      <c r="G2567" s="9">
        <v>5</v>
      </c>
      <c r="H2567">
        <v>1</v>
      </c>
      <c r="I2567" s="6">
        <v>2.75</v>
      </c>
      <c r="J2567" t="s">
        <v>8319</v>
      </c>
      <c r="K2567" t="s">
        <v>8347</v>
      </c>
    </row>
    <row r="2568" spans="1:11" x14ac:dyDescent="0.2">
      <c r="A2568">
        <v>2909</v>
      </c>
      <c r="B2568">
        <v>0</v>
      </c>
      <c r="C2568">
        <v>180000</v>
      </c>
      <c r="D2568" s="17">
        <v>39.557395833333338</v>
      </c>
      <c r="E2568">
        <v>1</v>
      </c>
      <c r="F2568" s="5">
        <v>20</v>
      </c>
      <c r="G2568" s="9">
        <v>10</v>
      </c>
      <c r="H2568">
        <v>4</v>
      </c>
      <c r="I2568" s="6">
        <v>1.1111111111111112E-2</v>
      </c>
      <c r="J2568" t="s">
        <v>8319</v>
      </c>
      <c r="K2568" t="s">
        <v>8347</v>
      </c>
    </row>
    <row r="2569" spans="1:11" x14ac:dyDescent="0.2">
      <c r="A2569">
        <v>2910</v>
      </c>
      <c r="B2569">
        <v>0</v>
      </c>
      <c r="C2569">
        <v>30000</v>
      </c>
      <c r="D2569" s="17">
        <v>60</v>
      </c>
      <c r="E2569">
        <v>1</v>
      </c>
      <c r="F2569" s="5">
        <v>1</v>
      </c>
      <c r="G2569" s="9">
        <v>4</v>
      </c>
      <c r="H2569">
        <v>1</v>
      </c>
      <c r="I2569" s="6">
        <v>3.3333333333333335E-3</v>
      </c>
      <c r="J2569" t="s">
        <v>8319</v>
      </c>
      <c r="K2569" t="s">
        <v>8347</v>
      </c>
    </row>
    <row r="2570" spans="1:11" x14ac:dyDescent="0.2">
      <c r="A2570">
        <v>2911</v>
      </c>
      <c r="B2570">
        <v>0</v>
      </c>
      <c r="C2570">
        <v>1800</v>
      </c>
      <c r="D2570" s="17">
        <v>40</v>
      </c>
      <c r="E2570">
        <v>14</v>
      </c>
      <c r="F2570" s="5">
        <v>46.928571428571431</v>
      </c>
      <c r="G2570" s="9">
        <v>5</v>
      </c>
      <c r="H2570">
        <v>1</v>
      </c>
      <c r="I2570" s="6">
        <v>36.5</v>
      </c>
      <c r="J2570" t="s">
        <v>8319</v>
      </c>
      <c r="K2570" t="s">
        <v>8347</v>
      </c>
    </row>
    <row r="2571" spans="1:11" x14ac:dyDescent="0.2">
      <c r="A2571">
        <v>2912</v>
      </c>
      <c r="B2571">
        <v>0</v>
      </c>
      <c r="C2571">
        <v>14440</v>
      </c>
      <c r="D2571" s="17">
        <v>30</v>
      </c>
      <c r="E2571">
        <v>26</v>
      </c>
      <c r="F2571" s="5">
        <v>78.07692307692308</v>
      </c>
      <c r="G2571" s="9">
        <v>12</v>
      </c>
      <c r="H2571">
        <v>2</v>
      </c>
      <c r="I2571" s="6">
        <v>14.058171745152354</v>
      </c>
      <c r="J2571" t="s">
        <v>8319</v>
      </c>
      <c r="K2571" t="s">
        <v>8347</v>
      </c>
    </row>
    <row r="2572" spans="1:11" x14ac:dyDescent="0.2">
      <c r="A2572">
        <v>2913</v>
      </c>
      <c r="B2572">
        <v>0</v>
      </c>
      <c r="C2572">
        <v>10000</v>
      </c>
      <c r="D2572" s="17">
        <v>60</v>
      </c>
      <c r="E2572">
        <v>2</v>
      </c>
      <c r="F2572" s="5">
        <v>1</v>
      </c>
      <c r="G2572" s="9">
        <v>7</v>
      </c>
      <c r="H2572">
        <v>2</v>
      </c>
      <c r="I2572" s="6">
        <v>0.02</v>
      </c>
      <c r="J2572" t="s">
        <v>8319</v>
      </c>
      <c r="K2572" t="s">
        <v>8347</v>
      </c>
    </row>
    <row r="2573" spans="1:11" x14ac:dyDescent="0.2">
      <c r="A2573">
        <v>2914</v>
      </c>
      <c r="B2573">
        <v>0</v>
      </c>
      <c r="C2573">
        <v>25000</v>
      </c>
      <c r="D2573" s="17">
        <v>59.958333333333336</v>
      </c>
      <c r="E2573">
        <v>1</v>
      </c>
      <c r="F2573" s="5">
        <v>1</v>
      </c>
      <c r="G2573" s="9">
        <v>1</v>
      </c>
      <c r="H2573">
        <v>2</v>
      </c>
      <c r="I2573" s="6">
        <v>4.0000000000000001E-3</v>
      </c>
      <c r="J2573" t="s">
        <v>8319</v>
      </c>
      <c r="K2573" t="s">
        <v>8347</v>
      </c>
    </row>
    <row r="2574" spans="1:11" x14ac:dyDescent="0.2">
      <c r="A2574">
        <v>2915</v>
      </c>
      <c r="B2574">
        <v>0</v>
      </c>
      <c r="C2574">
        <v>1000</v>
      </c>
      <c r="D2574" s="17">
        <v>29.958333333333332</v>
      </c>
      <c r="E2574">
        <v>3</v>
      </c>
      <c r="F2574" s="5">
        <v>203.66666666666666</v>
      </c>
      <c r="G2574" s="9">
        <v>2</v>
      </c>
      <c r="H2574">
        <v>1</v>
      </c>
      <c r="I2574" s="6">
        <v>61.1</v>
      </c>
      <c r="J2574" t="s">
        <v>8319</v>
      </c>
      <c r="K2574" t="s">
        <v>8347</v>
      </c>
    </row>
    <row r="2575" spans="1:11" x14ac:dyDescent="0.2">
      <c r="A2575">
        <v>2916</v>
      </c>
      <c r="B2575">
        <v>0</v>
      </c>
      <c r="C2575">
        <v>1850</v>
      </c>
      <c r="D2575" s="17">
        <v>23</v>
      </c>
      <c r="E2575">
        <v>7</v>
      </c>
      <c r="F2575" s="5">
        <v>20.714285714285715</v>
      </c>
      <c r="G2575" s="9">
        <v>4</v>
      </c>
      <c r="H2575">
        <v>6</v>
      </c>
      <c r="I2575" s="6">
        <v>7.8378378378378386</v>
      </c>
      <c r="J2575" t="s">
        <v>8319</v>
      </c>
      <c r="K2575" t="s">
        <v>8347</v>
      </c>
    </row>
    <row r="2576" spans="1:11" x14ac:dyDescent="0.2">
      <c r="A2576">
        <v>2917</v>
      </c>
      <c r="B2576">
        <v>0</v>
      </c>
      <c r="C2576">
        <v>2000</v>
      </c>
      <c r="D2576" s="17">
        <v>18</v>
      </c>
      <c r="E2576">
        <v>9</v>
      </c>
      <c r="F2576" s="5">
        <v>48.555555555555557</v>
      </c>
      <c r="G2576" s="9">
        <v>8</v>
      </c>
      <c r="H2576">
        <v>5</v>
      </c>
      <c r="I2576" s="6">
        <v>21.85</v>
      </c>
      <c r="J2576" t="s">
        <v>8319</v>
      </c>
      <c r="K2576" t="s">
        <v>8347</v>
      </c>
    </row>
    <row r="2577" spans="1:11" x14ac:dyDescent="0.2">
      <c r="A2577">
        <v>2918</v>
      </c>
      <c r="B2577">
        <v>0</v>
      </c>
      <c r="C2577">
        <v>5000</v>
      </c>
      <c r="D2577" s="17">
        <v>28</v>
      </c>
      <c r="E2577">
        <v>20</v>
      </c>
      <c r="F2577" s="5">
        <v>68.099999999999994</v>
      </c>
      <c r="G2577" s="9">
        <v>10</v>
      </c>
      <c r="H2577">
        <v>4</v>
      </c>
      <c r="I2577" s="6">
        <v>27.24</v>
      </c>
      <c r="J2577" t="s">
        <v>8319</v>
      </c>
      <c r="K2577" t="s">
        <v>8347</v>
      </c>
    </row>
    <row r="2578" spans="1:11" x14ac:dyDescent="0.2">
      <c r="A2578">
        <v>2919</v>
      </c>
      <c r="B2578">
        <v>0</v>
      </c>
      <c r="C2578">
        <v>600</v>
      </c>
      <c r="D2578" s="17">
        <v>30</v>
      </c>
      <c r="E2578">
        <v>6</v>
      </c>
      <c r="F2578" s="5">
        <v>8.5</v>
      </c>
      <c r="G2578" s="9">
        <v>7</v>
      </c>
      <c r="H2578">
        <v>7</v>
      </c>
      <c r="I2578" s="6">
        <v>8.5</v>
      </c>
      <c r="J2578" t="s">
        <v>8319</v>
      </c>
      <c r="K2578" t="s">
        <v>8347</v>
      </c>
    </row>
    <row r="2579" spans="1:11" x14ac:dyDescent="0.2">
      <c r="A2579">
        <v>2920</v>
      </c>
      <c r="B2579">
        <v>0</v>
      </c>
      <c r="C2579">
        <v>2500</v>
      </c>
      <c r="D2579" s="17">
        <v>29.958333333333332</v>
      </c>
      <c r="E2579">
        <v>13</v>
      </c>
      <c r="F2579" s="5">
        <v>51.615384615384613</v>
      </c>
      <c r="G2579" s="9">
        <v>2</v>
      </c>
      <c r="H2579">
        <v>1</v>
      </c>
      <c r="I2579" s="6">
        <v>26.840000000000003</v>
      </c>
      <c r="J2579" t="s">
        <v>8319</v>
      </c>
      <c r="K2579" t="s">
        <v>8347</v>
      </c>
    </row>
    <row r="2580" spans="1:11" x14ac:dyDescent="0.2">
      <c r="A2580">
        <v>2921</v>
      </c>
      <c r="B2580">
        <v>1</v>
      </c>
      <c r="C2580">
        <v>100</v>
      </c>
      <c r="D2580" s="17">
        <v>30</v>
      </c>
      <c r="E2580">
        <v>3</v>
      </c>
      <c r="F2580" s="5">
        <v>43</v>
      </c>
      <c r="G2580" s="9">
        <v>8</v>
      </c>
      <c r="H2580">
        <v>2</v>
      </c>
      <c r="I2580" s="6">
        <v>129</v>
      </c>
      <c r="J2580" t="s">
        <v>8319</v>
      </c>
      <c r="K2580" t="s">
        <v>8341</v>
      </c>
    </row>
    <row r="2581" spans="1:11" x14ac:dyDescent="0.2">
      <c r="A2581">
        <v>2922</v>
      </c>
      <c r="B2581">
        <v>1</v>
      </c>
      <c r="C2581">
        <v>500</v>
      </c>
      <c r="D2581" s="17">
        <v>45</v>
      </c>
      <c r="E2581">
        <v>6</v>
      </c>
      <c r="F2581" s="5">
        <v>83.333333333333329</v>
      </c>
      <c r="G2581" s="9">
        <v>4</v>
      </c>
      <c r="H2581">
        <v>5</v>
      </c>
      <c r="I2581" s="6">
        <v>100</v>
      </c>
      <c r="J2581" t="s">
        <v>8319</v>
      </c>
      <c r="K2581" t="s">
        <v>8341</v>
      </c>
    </row>
    <row r="2582" spans="1:11" x14ac:dyDescent="0.2">
      <c r="A2582">
        <v>2923</v>
      </c>
      <c r="B2582">
        <v>1</v>
      </c>
      <c r="C2582">
        <v>300</v>
      </c>
      <c r="D2582" s="17">
        <v>14.972465277777777</v>
      </c>
      <c r="E2582">
        <v>10</v>
      </c>
      <c r="F2582" s="5">
        <v>30</v>
      </c>
      <c r="G2582" s="9">
        <v>1</v>
      </c>
      <c r="H2582">
        <v>4</v>
      </c>
      <c r="I2582" s="6">
        <v>100</v>
      </c>
      <c r="J2582" t="s">
        <v>8319</v>
      </c>
      <c r="K2582" t="s">
        <v>8341</v>
      </c>
    </row>
    <row r="2583" spans="1:11" x14ac:dyDescent="0.2">
      <c r="A2583">
        <v>2924</v>
      </c>
      <c r="B2583">
        <v>1</v>
      </c>
      <c r="C2583">
        <v>25000</v>
      </c>
      <c r="D2583" s="17">
        <v>29.609143518518518</v>
      </c>
      <c r="E2583">
        <v>147</v>
      </c>
      <c r="F2583" s="5">
        <v>175.51020408163265</v>
      </c>
      <c r="G2583" s="9">
        <v>4</v>
      </c>
      <c r="H2583">
        <v>4</v>
      </c>
      <c r="I2583" s="6">
        <v>103.2</v>
      </c>
      <c r="J2583" t="s">
        <v>8319</v>
      </c>
      <c r="K2583" t="s">
        <v>8341</v>
      </c>
    </row>
    <row r="2584" spans="1:11" x14ac:dyDescent="0.2">
      <c r="A2584">
        <v>2925</v>
      </c>
      <c r="B2584">
        <v>1</v>
      </c>
      <c r="C2584">
        <v>45000</v>
      </c>
      <c r="D2584" s="17">
        <v>30</v>
      </c>
      <c r="E2584">
        <v>199</v>
      </c>
      <c r="F2584" s="5">
        <v>231.66175879396985</v>
      </c>
      <c r="G2584" s="9">
        <v>8</v>
      </c>
      <c r="H2584">
        <v>2</v>
      </c>
      <c r="I2584" s="6">
        <v>102.44597777777777</v>
      </c>
      <c r="J2584" t="s">
        <v>8319</v>
      </c>
      <c r="K2584" t="s">
        <v>8341</v>
      </c>
    </row>
    <row r="2585" spans="1:11" x14ac:dyDescent="0.2">
      <c r="A2585">
        <v>2926</v>
      </c>
      <c r="B2585">
        <v>1</v>
      </c>
      <c r="C2585">
        <v>3000</v>
      </c>
      <c r="D2585" s="17">
        <v>14</v>
      </c>
      <c r="E2585">
        <v>50</v>
      </c>
      <c r="F2585" s="5">
        <v>75</v>
      </c>
      <c r="G2585" s="9">
        <v>2</v>
      </c>
      <c r="H2585">
        <v>1</v>
      </c>
      <c r="I2585" s="6">
        <v>125</v>
      </c>
      <c r="J2585" t="s">
        <v>8319</v>
      </c>
      <c r="K2585" t="s">
        <v>8341</v>
      </c>
    </row>
    <row r="2586" spans="1:11" x14ac:dyDescent="0.2">
      <c r="A2586">
        <v>2927</v>
      </c>
      <c r="B2586">
        <v>1</v>
      </c>
      <c r="C2586">
        <v>1800</v>
      </c>
      <c r="D2586" s="17">
        <v>28.539016203703707</v>
      </c>
      <c r="E2586">
        <v>21</v>
      </c>
      <c r="F2586" s="5">
        <v>112.14285714285714</v>
      </c>
      <c r="G2586" s="9">
        <v>6</v>
      </c>
      <c r="H2586">
        <v>1</v>
      </c>
      <c r="I2586" s="6">
        <v>130.83333333333334</v>
      </c>
      <c r="J2586" t="s">
        <v>8319</v>
      </c>
      <c r="K2586" t="s">
        <v>8341</v>
      </c>
    </row>
    <row r="2587" spans="1:11" x14ac:dyDescent="0.2">
      <c r="A2587">
        <v>2928</v>
      </c>
      <c r="B2587">
        <v>1</v>
      </c>
      <c r="C2587">
        <v>1000</v>
      </c>
      <c r="D2587" s="17">
        <v>30</v>
      </c>
      <c r="E2587">
        <v>24</v>
      </c>
      <c r="F2587" s="5">
        <v>41.666666666666664</v>
      </c>
      <c r="G2587" s="9">
        <v>2</v>
      </c>
      <c r="H2587">
        <v>3</v>
      </c>
      <c r="I2587" s="6">
        <v>100</v>
      </c>
      <c r="J2587" t="s">
        <v>8319</v>
      </c>
      <c r="K2587" t="s">
        <v>8341</v>
      </c>
    </row>
    <row r="2588" spans="1:11" x14ac:dyDescent="0.2">
      <c r="A2588">
        <v>2929</v>
      </c>
      <c r="B2588">
        <v>1</v>
      </c>
      <c r="C2588">
        <v>8000</v>
      </c>
      <c r="D2588" s="17">
        <v>30</v>
      </c>
      <c r="E2588">
        <v>32</v>
      </c>
      <c r="F2588" s="5">
        <v>255.17343750000001</v>
      </c>
      <c r="G2588" s="9">
        <v>4</v>
      </c>
      <c r="H2588">
        <v>5</v>
      </c>
      <c r="I2588" s="6">
        <v>102.06937499999999</v>
      </c>
      <c r="J2588" t="s">
        <v>8319</v>
      </c>
      <c r="K2588" t="s">
        <v>8341</v>
      </c>
    </row>
    <row r="2589" spans="1:11" x14ac:dyDescent="0.2">
      <c r="A2589">
        <v>2930</v>
      </c>
      <c r="B2589">
        <v>1</v>
      </c>
      <c r="C2589">
        <v>10000</v>
      </c>
      <c r="D2589" s="17">
        <v>30</v>
      </c>
      <c r="E2589">
        <v>62</v>
      </c>
      <c r="F2589" s="5">
        <v>162.7741935483871</v>
      </c>
      <c r="G2589" s="9">
        <v>4</v>
      </c>
      <c r="H2589">
        <v>2</v>
      </c>
      <c r="I2589" s="6">
        <v>100.92000000000002</v>
      </c>
      <c r="J2589" t="s">
        <v>8319</v>
      </c>
      <c r="K2589" t="s">
        <v>8341</v>
      </c>
    </row>
    <row r="2590" spans="1:11" x14ac:dyDescent="0.2">
      <c r="A2590">
        <v>2931</v>
      </c>
      <c r="B2590">
        <v>1</v>
      </c>
      <c r="C2590">
        <v>750</v>
      </c>
      <c r="D2590" s="17">
        <v>24.964317129629631</v>
      </c>
      <c r="E2590">
        <v>9</v>
      </c>
      <c r="F2590" s="5">
        <v>88.333333333333329</v>
      </c>
      <c r="G2590" s="9">
        <v>8</v>
      </c>
      <c r="H2590">
        <v>3</v>
      </c>
      <c r="I2590" s="6">
        <v>106</v>
      </c>
      <c r="J2590" t="s">
        <v>8319</v>
      </c>
      <c r="K2590" t="s">
        <v>8341</v>
      </c>
    </row>
    <row r="2591" spans="1:11" x14ac:dyDescent="0.2">
      <c r="A2591">
        <v>2932</v>
      </c>
      <c r="B2591">
        <v>1</v>
      </c>
      <c r="C2591">
        <v>3100</v>
      </c>
      <c r="D2591" s="17">
        <v>31.293553240740739</v>
      </c>
      <c r="E2591">
        <v>38</v>
      </c>
      <c r="F2591" s="5">
        <v>85.736842105263165</v>
      </c>
      <c r="G2591" s="9">
        <v>1</v>
      </c>
      <c r="H2591">
        <v>2</v>
      </c>
      <c r="I2591" s="6">
        <v>105.0967741935484</v>
      </c>
      <c r="J2591" t="s">
        <v>8319</v>
      </c>
      <c r="K2591" t="s">
        <v>8341</v>
      </c>
    </row>
    <row r="2592" spans="1:11" x14ac:dyDescent="0.2">
      <c r="A2592">
        <v>2933</v>
      </c>
      <c r="B2592">
        <v>1</v>
      </c>
      <c r="C2592">
        <v>2500</v>
      </c>
      <c r="D2592" s="17">
        <v>30</v>
      </c>
      <c r="E2592">
        <v>54</v>
      </c>
      <c r="F2592" s="5">
        <v>47.574074074074076</v>
      </c>
      <c r="G2592" s="9">
        <v>5</v>
      </c>
      <c r="H2592">
        <v>4</v>
      </c>
      <c r="I2592" s="6">
        <v>102.76</v>
      </c>
      <c r="J2592" t="s">
        <v>8319</v>
      </c>
      <c r="K2592" t="s">
        <v>8341</v>
      </c>
    </row>
    <row r="2593" spans="1:11" x14ac:dyDescent="0.2">
      <c r="A2593">
        <v>2934</v>
      </c>
      <c r="B2593">
        <v>1</v>
      </c>
      <c r="C2593">
        <v>2500</v>
      </c>
      <c r="D2593" s="17">
        <v>30</v>
      </c>
      <c r="E2593">
        <v>37</v>
      </c>
      <c r="F2593" s="5">
        <v>72.972972972972968</v>
      </c>
      <c r="G2593" s="9">
        <v>5</v>
      </c>
      <c r="H2593">
        <v>5</v>
      </c>
      <c r="I2593" s="6">
        <v>108</v>
      </c>
      <c r="J2593" t="s">
        <v>8319</v>
      </c>
      <c r="K2593" t="s">
        <v>8341</v>
      </c>
    </row>
    <row r="2594" spans="1:11" x14ac:dyDescent="0.2">
      <c r="A2594">
        <v>2935</v>
      </c>
      <c r="B2594">
        <v>1</v>
      </c>
      <c r="C2594">
        <v>3500</v>
      </c>
      <c r="D2594" s="17">
        <v>58.124907407407413</v>
      </c>
      <c r="E2594">
        <v>39</v>
      </c>
      <c r="F2594" s="5">
        <v>90.538461538461533</v>
      </c>
      <c r="G2594" s="9">
        <v>7</v>
      </c>
      <c r="H2594">
        <v>6</v>
      </c>
      <c r="I2594" s="6">
        <v>100.88571428571429</v>
      </c>
      <c r="J2594" t="s">
        <v>8319</v>
      </c>
      <c r="K2594" t="s">
        <v>8341</v>
      </c>
    </row>
    <row r="2595" spans="1:11" x14ac:dyDescent="0.2">
      <c r="A2595">
        <v>2936</v>
      </c>
      <c r="B2595">
        <v>1</v>
      </c>
      <c r="C2595">
        <v>1000</v>
      </c>
      <c r="D2595" s="17">
        <v>12.556909722222223</v>
      </c>
      <c r="E2595">
        <v>34</v>
      </c>
      <c r="F2595" s="5">
        <v>37.647058823529413</v>
      </c>
      <c r="G2595" s="9">
        <v>9</v>
      </c>
      <c r="H2595">
        <v>2</v>
      </c>
      <c r="I2595" s="6">
        <v>128</v>
      </c>
      <c r="J2595" t="s">
        <v>8319</v>
      </c>
      <c r="K2595" t="s">
        <v>8341</v>
      </c>
    </row>
    <row r="2596" spans="1:11" x14ac:dyDescent="0.2">
      <c r="A2596">
        <v>2937</v>
      </c>
      <c r="B2596">
        <v>1</v>
      </c>
      <c r="C2596">
        <v>1500</v>
      </c>
      <c r="D2596" s="17">
        <v>30</v>
      </c>
      <c r="E2596">
        <v>55</v>
      </c>
      <c r="F2596" s="5">
        <v>36.363636363636367</v>
      </c>
      <c r="G2596" s="9">
        <v>6</v>
      </c>
      <c r="H2596">
        <v>5</v>
      </c>
      <c r="I2596" s="6">
        <v>133.33333333333331</v>
      </c>
      <c r="J2596" t="s">
        <v>8319</v>
      </c>
      <c r="K2596" t="s">
        <v>8341</v>
      </c>
    </row>
    <row r="2597" spans="1:11" x14ac:dyDescent="0.2">
      <c r="A2597">
        <v>2938</v>
      </c>
      <c r="B2597">
        <v>1</v>
      </c>
      <c r="C2597">
        <v>4000</v>
      </c>
      <c r="D2597" s="17">
        <v>30</v>
      </c>
      <c r="E2597">
        <v>32</v>
      </c>
      <c r="F2597" s="5">
        <v>126.71875</v>
      </c>
      <c r="G2597" s="9">
        <v>12</v>
      </c>
      <c r="H2597">
        <v>3</v>
      </c>
      <c r="I2597" s="6">
        <v>101.375</v>
      </c>
      <c r="J2597" t="s">
        <v>8319</v>
      </c>
      <c r="K2597" t="s">
        <v>8341</v>
      </c>
    </row>
    <row r="2598" spans="1:11" x14ac:dyDescent="0.2">
      <c r="A2598">
        <v>2939</v>
      </c>
      <c r="B2598">
        <v>1</v>
      </c>
      <c r="C2598">
        <v>8000</v>
      </c>
      <c r="D2598" s="17">
        <v>33.232500000000002</v>
      </c>
      <c r="E2598">
        <v>25</v>
      </c>
      <c r="F2598" s="5">
        <v>329.2</v>
      </c>
      <c r="G2598" s="9">
        <v>7</v>
      </c>
      <c r="H2598">
        <v>5</v>
      </c>
      <c r="I2598" s="6">
        <v>102.875</v>
      </c>
      <c r="J2598" t="s">
        <v>8319</v>
      </c>
      <c r="K2598" t="s">
        <v>8341</v>
      </c>
    </row>
    <row r="2599" spans="1:11" x14ac:dyDescent="0.2">
      <c r="A2599">
        <v>2940</v>
      </c>
      <c r="B2599">
        <v>1</v>
      </c>
      <c r="C2599">
        <v>2500</v>
      </c>
      <c r="D2599" s="17">
        <v>40</v>
      </c>
      <c r="E2599">
        <v>33</v>
      </c>
      <c r="F2599" s="5">
        <v>81.242424242424249</v>
      </c>
      <c r="G2599" s="9">
        <v>12</v>
      </c>
      <c r="H2599">
        <v>2</v>
      </c>
      <c r="I2599" s="6">
        <v>107.24000000000001</v>
      </c>
      <c r="J2599" t="s">
        <v>8319</v>
      </c>
      <c r="K2599" t="s">
        <v>8341</v>
      </c>
    </row>
    <row r="2600" spans="1:11" x14ac:dyDescent="0.2">
      <c r="A2600">
        <v>2941</v>
      </c>
      <c r="B2600">
        <v>0</v>
      </c>
      <c r="C2600">
        <v>25000</v>
      </c>
      <c r="D2600" s="17">
        <v>30</v>
      </c>
      <c r="E2600">
        <v>1</v>
      </c>
      <c r="F2600" s="5">
        <v>1</v>
      </c>
      <c r="G2600" s="9">
        <v>1</v>
      </c>
      <c r="H2600">
        <v>5</v>
      </c>
      <c r="I2600" s="6">
        <v>4.0000000000000001E-3</v>
      </c>
      <c r="J2600" t="s">
        <v>8319</v>
      </c>
      <c r="K2600" t="s">
        <v>8356</v>
      </c>
    </row>
    <row r="2601" spans="1:11" x14ac:dyDescent="0.2">
      <c r="A2601">
        <v>2942</v>
      </c>
      <c r="B2601">
        <v>0</v>
      </c>
      <c r="C2601">
        <v>200000</v>
      </c>
      <c r="D2601" s="17">
        <v>20.041909722222222</v>
      </c>
      <c r="E2601">
        <v>202</v>
      </c>
      <c r="F2601" s="5">
        <v>202.22772277227722</v>
      </c>
      <c r="G2601" s="9">
        <v>11</v>
      </c>
      <c r="H2601">
        <v>4</v>
      </c>
      <c r="I2601" s="6">
        <v>20.424999999999997</v>
      </c>
      <c r="J2601" t="s">
        <v>8319</v>
      </c>
      <c r="K2601" t="s">
        <v>8356</v>
      </c>
    </row>
    <row r="2602" spans="1:11" x14ac:dyDescent="0.2">
      <c r="A2602">
        <v>2943</v>
      </c>
      <c r="B2602">
        <v>0</v>
      </c>
      <c r="C2602">
        <v>3000</v>
      </c>
      <c r="D2602" s="17">
        <v>30</v>
      </c>
      <c r="E2602">
        <v>0</v>
      </c>
      <c r="F2602" s="5">
        <v>0</v>
      </c>
      <c r="G2602" s="9">
        <v>3</v>
      </c>
      <c r="H2602">
        <v>5</v>
      </c>
      <c r="I2602" s="6">
        <v>0</v>
      </c>
      <c r="J2602" t="s">
        <v>8319</v>
      </c>
      <c r="K2602" t="s">
        <v>8356</v>
      </c>
    </row>
    <row r="2603" spans="1:11" x14ac:dyDescent="0.2">
      <c r="A2603">
        <v>2944</v>
      </c>
      <c r="B2603">
        <v>0</v>
      </c>
      <c r="C2603">
        <v>10000</v>
      </c>
      <c r="D2603" s="17">
        <v>30</v>
      </c>
      <c r="E2603">
        <v>1</v>
      </c>
      <c r="F2603" s="5">
        <v>100</v>
      </c>
      <c r="G2603" s="9">
        <v>5</v>
      </c>
      <c r="H2603">
        <v>5</v>
      </c>
      <c r="I2603" s="6">
        <v>1</v>
      </c>
      <c r="J2603" t="s">
        <v>8319</v>
      </c>
      <c r="K2603" t="s">
        <v>8356</v>
      </c>
    </row>
    <row r="2604" spans="1:11" x14ac:dyDescent="0.2">
      <c r="A2604">
        <v>2945</v>
      </c>
      <c r="B2604">
        <v>0</v>
      </c>
      <c r="C2604">
        <v>50000</v>
      </c>
      <c r="D2604" s="17">
        <v>30</v>
      </c>
      <c r="E2604">
        <v>0</v>
      </c>
      <c r="F2604" s="5">
        <v>0</v>
      </c>
      <c r="G2604" s="9">
        <v>4</v>
      </c>
      <c r="H2604">
        <v>4</v>
      </c>
      <c r="I2604" s="6">
        <v>0</v>
      </c>
      <c r="J2604" t="s">
        <v>8319</v>
      </c>
      <c r="K2604" t="s">
        <v>8356</v>
      </c>
    </row>
    <row r="2605" spans="1:11" x14ac:dyDescent="0.2">
      <c r="A2605">
        <v>2946</v>
      </c>
      <c r="B2605">
        <v>0</v>
      </c>
      <c r="C2605">
        <v>2000</v>
      </c>
      <c r="D2605" s="17">
        <v>30</v>
      </c>
      <c r="E2605">
        <v>2</v>
      </c>
      <c r="F2605" s="5">
        <v>1</v>
      </c>
      <c r="G2605" s="9">
        <v>7</v>
      </c>
      <c r="H2605">
        <v>6</v>
      </c>
      <c r="I2605" s="6">
        <v>0.1</v>
      </c>
      <c r="J2605" t="s">
        <v>8319</v>
      </c>
      <c r="K2605" t="s">
        <v>8356</v>
      </c>
    </row>
    <row r="2606" spans="1:11" x14ac:dyDescent="0.2">
      <c r="A2606">
        <v>2947</v>
      </c>
      <c r="B2606">
        <v>0</v>
      </c>
      <c r="C2606">
        <v>25000</v>
      </c>
      <c r="D2606" s="17">
        <v>49.153854166666669</v>
      </c>
      <c r="E2606">
        <v>13</v>
      </c>
      <c r="F2606" s="5">
        <v>82.461538461538467</v>
      </c>
      <c r="G2606" s="9">
        <v>10</v>
      </c>
      <c r="H2606">
        <v>4</v>
      </c>
      <c r="I2606" s="6">
        <v>4.2880000000000003</v>
      </c>
      <c r="J2606" t="s">
        <v>8319</v>
      </c>
      <c r="K2606" t="s">
        <v>8356</v>
      </c>
    </row>
    <row r="2607" spans="1:11" x14ac:dyDescent="0.2">
      <c r="A2607">
        <v>2948</v>
      </c>
      <c r="B2607">
        <v>0</v>
      </c>
      <c r="C2607">
        <v>500000</v>
      </c>
      <c r="D2607" s="17">
        <v>60</v>
      </c>
      <c r="E2607">
        <v>9</v>
      </c>
      <c r="F2607" s="5">
        <v>2.6666666666666665</v>
      </c>
      <c r="G2607" s="9">
        <v>4</v>
      </c>
      <c r="H2607">
        <v>5</v>
      </c>
      <c r="I2607" s="6">
        <v>4.8000000000000004E-3</v>
      </c>
      <c r="J2607" t="s">
        <v>8319</v>
      </c>
      <c r="K2607" t="s">
        <v>8356</v>
      </c>
    </row>
    <row r="2608" spans="1:11" x14ac:dyDescent="0.2">
      <c r="A2608">
        <v>2949</v>
      </c>
      <c r="B2608">
        <v>0</v>
      </c>
      <c r="C2608">
        <v>1000</v>
      </c>
      <c r="D2608" s="17">
        <v>30.041666666666668</v>
      </c>
      <c r="E2608">
        <v>2</v>
      </c>
      <c r="F2608" s="5">
        <v>12.5</v>
      </c>
      <c r="G2608" s="9">
        <v>10</v>
      </c>
      <c r="H2608">
        <v>2</v>
      </c>
      <c r="I2608" s="6">
        <v>2.5</v>
      </c>
      <c r="J2608" t="s">
        <v>8319</v>
      </c>
      <c r="K2608" t="s">
        <v>8356</v>
      </c>
    </row>
    <row r="2609" spans="1:11" x14ac:dyDescent="0.2">
      <c r="A2609">
        <v>2950</v>
      </c>
      <c r="B2609">
        <v>0</v>
      </c>
      <c r="C2609">
        <v>5000000</v>
      </c>
      <c r="D2609" s="17">
        <v>30</v>
      </c>
      <c r="E2609">
        <v>0</v>
      </c>
      <c r="F2609" s="5">
        <v>0</v>
      </c>
      <c r="G2609" s="9">
        <v>12</v>
      </c>
      <c r="H2609">
        <v>4</v>
      </c>
      <c r="I2609" s="6">
        <v>0</v>
      </c>
      <c r="J2609" t="s">
        <v>8319</v>
      </c>
      <c r="K2609" t="s">
        <v>8356</v>
      </c>
    </row>
    <row r="2610" spans="1:11" x14ac:dyDescent="0.2">
      <c r="A2610">
        <v>2961</v>
      </c>
      <c r="B2610">
        <v>1</v>
      </c>
      <c r="C2610">
        <v>5000</v>
      </c>
      <c r="D2610" s="17">
        <v>27.954178240740745</v>
      </c>
      <c r="E2610">
        <v>108</v>
      </c>
      <c r="F2610" s="5">
        <v>50.75</v>
      </c>
      <c r="G2610" s="9">
        <v>2</v>
      </c>
      <c r="H2610">
        <v>3</v>
      </c>
      <c r="I2610" s="6">
        <v>109.62</v>
      </c>
      <c r="J2610" t="s">
        <v>8319</v>
      </c>
      <c r="K2610" t="s">
        <v>8347</v>
      </c>
    </row>
    <row r="2611" spans="1:11" x14ac:dyDescent="0.2">
      <c r="A2611">
        <v>2962</v>
      </c>
      <c r="B2611">
        <v>1</v>
      </c>
      <c r="C2611">
        <v>1000</v>
      </c>
      <c r="D2611" s="17">
        <v>28.046689814814812</v>
      </c>
      <c r="E2611">
        <v>20</v>
      </c>
      <c r="F2611" s="5">
        <v>60.9</v>
      </c>
      <c r="G2611" s="9">
        <v>1</v>
      </c>
      <c r="H2611">
        <v>6</v>
      </c>
      <c r="I2611" s="6">
        <v>121.8</v>
      </c>
      <c r="J2611" t="s">
        <v>8319</v>
      </c>
      <c r="K2611" t="s">
        <v>8347</v>
      </c>
    </row>
    <row r="2612" spans="1:11" x14ac:dyDescent="0.2">
      <c r="A2612">
        <v>2963</v>
      </c>
      <c r="B2612">
        <v>1</v>
      </c>
      <c r="C2612">
        <v>10000</v>
      </c>
      <c r="D2612" s="17">
        <v>30</v>
      </c>
      <c r="E2612">
        <v>98</v>
      </c>
      <c r="F2612" s="5">
        <v>109.03061224489795</v>
      </c>
      <c r="G2612" s="9">
        <v>6</v>
      </c>
      <c r="H2612">
        <v>2</v>
      </c>
      <c r="I2612" s="6">
        <v>106.85</v>
      </c>
      <c r="J2612" t="s">
        <v>8319</v>
      </c>
      <c r="K2612" t="s">
        <v>8347</v>
      </c>
    </row>
    <row r="2613" spans="1:11" x14ac:dyDescent="0.2">
      <c r="A2613">
        <v>2964</v>
      </c>
      <c r="B2613">
        <v>1</v>
      </c>
      <c r="C2613">
        <v>5000</v>
      </c>
      <c r="D2613" s="17">
        <v>29.987280092592595</v>
      </c>
      <c r="E2613">
        <v>196</v>
      </c>
      <c r="F2613" s="5">
        <v>25.692295918367346</v>
      </c>
      <c r="G2613" s="9">
        <v>7</v>
      </c>
      <c r="H2613">
        <v>1</v>
      </c>
      <c r="I2613" s="6">
        <v>100.71379999999999</v>
      </c>
      <c r="J2613" t="s">
        <v>8319</v>
      </c>
      <c r="K2613" t="s">
        <v>8347</v>
      </c>
    </row>
    <row r="2614" spans="1:11" x14ac:dyDescent="0.2">
      <c r="A2614">
        <v>2965</v>
      </c>
      <c r="B2614">
        <v>1</v>
      </c>
      <c r="C2614">
        <v>1500</v>
      </c>
      <c r="D2614" s="17">
        <v>30</v>
      </c>
      <c r="E2614">
        <v>39</v>
      </c>
      <c r="F2614" s="5">
        <v>41.92307692307692</v>
      </c>
      <c r="G2614" s="9">
        <v>6</v>
      </c>
      <c r="H2614">
        <v>7</v>
      </c>
      <c r="I2614" s="6">
        <v>109.00000000000001</v>
      </c>
      <c r="J2614" t="s">
        <v>8319</v>
      </c>
      <c r="K2614" t="s">
        <v>8347</v>
      </c>
    </row>
    <row r="2615" spans="1:11" x14ac:dyDescent="0.2">
      <c r="A2615">
        <v>2966</v>
      </c>
      <c r="B2615">
        <v>1</v>
      </c>
      <c r="C2615">
        <v>10000</v>
      </c>
      <c r="D2615" s="17">
        <v>30</v>
      </c>
      <c r="E2615">
        <v>128</v>
      </c>
      <c r="F2615" s="5">
        <v>88.7734375</v>
      </c>
      <c r="G2615" s="9">
        <v>8</v>
      </c>
      <c r="H2615">
        <v>1</v>
      </c>
      <c r="I2615" s="6">
        <v>113.63000000000001</v>
      </c>
      <c r="J2615" t="s">
        <v>8319</v>
      </c>
      <c r="K2615" t="s">
        <v>8347</v>
      </c>
    </row>
    <row r="2616" spans="1:11" x14ac:dyDescent="0.2">
      <c r="A2616">
        <v>2967</v>
      </c>
      <c r="B2616">
        <v>1</v>
      </c>
      <c r="C2616">
        <v>5000</v>
      </c>
      <c r="D2616" s="17">
        <v>29.958333333333332</v>
      </c>
      <c r="E2616">
        <v>71</v>
      </c>
      <c r="F2616" s="5">
        <v>80.225352112676063</v>
      </c>
      <c r="G2616" s="9">
        <v>2</v>
      </c>
      <c r="H2616">
        <v>5</v>
      </c>
      <c r="I2616" s="6">
        <v>113.92</v>
      </c>
      <c r="J2616" t="s">
        <v>8319</v>
      </c>
      <c r="K2616" t="s">
        <v>8347</v>
      </c>
    </row>
    <row r="2617" spans="1:11" x14ac:dyDescent="0.2">
      <c r="A2617">
        <v>2968</v>
      </c>
      <c r="B2617">
        <v>1</v>
      </c>
      <c r="C2617">
        <v>3500</v>
      </c>
      <c r="D2617" s="17">
        <v>13.642129629629631</v>
      </c>
      <c r="E2617">
        <v>47</v>
      </c>
      <c r="F2617" s="5">
        <v>78.936170212765958</v>
      </c>
      <c r="G2617" s="9">
        <v>8</v>
      </c>
      <c r="H2617">
        <v>3</v>
      </c>
      <c r="I2617" s="6">
        <v>106</v>
      </c>
      <c r="J2617" t="s">
        <v>8319</v>
      </c>
      <c r="K2617" t="s">
        <v>8347</v>
      </c>
    </row>
    <row r="2618" spans="1:11" x14ac:dyDescent="0.2">
      <c r="A2618">
        <v>2969</v>
      </c>
      <c r="B2618">
        <v>1</v>
      </c>
      <c r="C2618">
        <v>1000</v>
      </c>
      <c r="D2618" s="17">
        <v>30.165590277777778</v>
      </c>
      <c r="E2618">
        <v>17</v>
      </c>
      <c r="F2618" s="5">
        <v>95.588235294117652</v>
      </c>
      <c r="G2618" s="9">
        <v>4</v>
      </c>
      <c r="H2618">
        <v>5</v>
      </c>
      <c r="I2618" s="6">
        <v>162.5</v>
      </c>
      <c r="J2618" t="s">
        <v>8319</v>
      </c>
      <c r="K2618" t="s">
        <v>8347</v>
      </c>
    </row>
    <row r="2619" spans="1:11" x14ac:dyDescent="0.2">
      <c r="A2619">
        <v>2970</v>
      </c>
      <c r="B2619">
        <v>1</v>
      </c>
      <c r="C2619">
        <v>6000</v>
      </c>
      <c r="D2619" s="17">
        <v>30</v>
      </c>
      <c r="E2619">
        <v>91</v>
      </c>
      <c r="F2619" s="5">
        <v>69.890109890109883</v>
      </c>
      <c r="G2619" s="9">
        <v>6</v>
      </c>
      <c r="H2619">
        <v>3</v>
      </c>
      <c r="I2619" s="6">
        <v>106</v>
      </c>
      <c r="J2619" t="s">
        <v>8319</v>
      </c>
      <c r="K2619" t="s">
        <v>8347</v>
      </c>
    </row>
    <row r="2620" spans="1:11" x14ac:dyDescent="0.2">
      <c r="A2620">
        <v>2971</v>
      </c>
      <c r="B2620">
        <v>1</v>
      </c>
      <c r="C2620">
        <v>3200</v>
      </c>
      <c r="D2620" s="17">
        <v>30</v>
      </c>
      <c r="E2620">
        <v>43</v>
      </c>
      <c r="F2620" s="5">
        <v>74.534883720930239</v>
      </c>
      <c r="G2620" s="9">
        <v>8</v>
      </c>
      <c r="H2620">
        <v>5</v>
      </c>
      <c r="I2620" s="6">
        <v>100.15624999999999</v>
      </c>
      <c r="J2620" t="s">
        <v>8319</v>
      </c>
      <c r="K2620" t="s">
        <v>8347</v>
      </c>
    </row>
    <row r="2621" spans="1:11" x14ac:dyDescent="0.2">
      <c r="A2621">
        <v>2972</v>
      </c>
      <c r="B2621">
        <v>1</v>
      </c>
      <c r="C2621">
        <v>2000</v>
      </c>
      <c r="D2621" s="17">
        <v>14.931481481481482</v>
      </c>
      <c r="E2621">
        <v>17</v>
      </c>
      <c r="F2621" s="5">
        <v>123.94117647058823</v>
      </c>
      <c r="G2621" s="9">
        <v>11</v>
      </c>
      <c r="H2621">
        <v>6</v>
      </c>
      <c r="I2621" s="6">
        <v>105.35000000000001</v>
      </c>
      <c r="J2621" t="s">
        <v>8319</v>
      </c>
      <c r="K2621" t="s">
        <v>8347</v>
      </c>
    </row>
    <row r="2622" spans="1:11" x14ac:dyDescent="0.2">
      <c r="A2622">
        <v>2973</v>
      </c>
      <c r="B2622">
        <v>1</v>
      </c>
      <c r="C2622">
        <v>5000</v>
      </c>
      <c r="D2622" s="17">
        <v>28.348287037037036</v>
      </c>
      <c r="E2622">
        <v>33</v>
      </c>
      <c r="F2622" s="5">
        <v>264.84848484848487</v>
      </c>
      <c r="G2622" s="9">
        <v>12</v>
      </c>
      <c r="H2622">
        <v>4</v>
      </c>
      <c r="I2622" s="6">
        <v>174.8</v>
      </c>
      <c r="J2622" t="s">
        <v>8319</v>
      </c>
      <c r="K2622" t="s">
        <v>8347</v>
      </c>
    </row>
    <row r="2623" spans="1:11" x14ac:dyDescent="0.2">
      <c r="A2623">
        <v>2974</v>
      </c>
      <c r="B2623">
        <v>1</v>
      </c>
      <c r="C2623">
        <v>5000</v>
      </c>
      <c r="D2623" s="17">
        <v>28.004965277777782</v>
      </c>
      <c r="E2623">
        <v>87</v>
      </c>
      <c r="F2623" s="5">
        <v>58.620689655172413</v>
      </c>
      <c r="G2623" s="9">
        <v>8</v>
      </c>
      <c r="H2623">
        <v>4</v>
      </c>
      <c r="I2623" s="6">
        <v>102</v>
      </c>
      <c r="J2623" t="s">
        <v>8319</v>
      </c>
      <c r="K2623" t="s">
        <v>8347</v>
      </c>
    </row>
    <row r="2624" spans="1:11" x14ac:dyDescent="0.2">
      <c r="A2624">
        <v>2975</v>
      </c>
      <c r="B2624">
        <v>1</v>
      </c>
      <c r="C2624">
        <v>8000</v>
      </c>
      <c r="D2624" s="17">
        <v>28.441134259259258</v>
      </c>
      <c r="E2624">
        <v>113</v>
      </c>
      <c r="F2624" s="5">
        <v>70.884955752212392</v>
      </c>
      <c r="G2624" s="9">
        <v>10</v>
      </c>
      <c r="H2624">
        <v>3</v>
      </c>
      <c r="I2624" s="6">
        <v>100.125</v>
      </c>
      <c r="J2624" t="s">
        <v>8319</v>
      </c>
      <c r="K2624" t="s">
        <v>8347</v>
      </c>
    </row>
    <row r="2625" spans="1:11" x14ac:dyDescent="0.2">
      <c r="A2625">
        <v>2976</v>
      </c>
      <c r="B2625">
        <v>1</v>
      </c>
      <c r="C2625">
        <v>70</v>
      </c>
      <c r="D2625" s="17">
        <v>16.769328703703703</v>
      </c>
      <c r="E2625">
        <v>14</v>
      </c>
      <c r="F2625" s="5">
        <v>8.5714285714285712</v>
      </c>
      <c r="G2625" s="9">
        <v>2</v>
      </c>
      <c r="H2625">
        <v>4</v>
      </c>
      <c r="I2625" s="6">
        <v>171.42857142857142</v>
      </c>
      <c r="J2625" t="s">
        <v>8319</v>
      </c>
      <c r="K2625" t="s">
        <v>8347</v>
      </c>
    </row>
    <row r="2626" spans="1:11" x14ac:dyDescent="0.2">
      <c r="A2626">
        <v>2977</v>
      </c>
      <c r="B2626">
        <v>1</v>
      </c>
      <c r="C2626">
        <v>3000</v>
      </c>
      <c r="D2626" s="17">
        <v>59.211874999999999</v>
      </c>
      <c r="E2626">
        <v>30</v>
      </c>
      <c r="F2626" s="5">
        <v>113.56666666666666</v>
      </c>
      <c r="G2626" s="9">
        <v>1</v>
      </c>
      <c r="H2626">
        <v>4</v>
      </c>
      <c r="I2626" s="6">
        <v>113.56666666666666</v>
      </c>
      <c r="J2626" t="s">
        <v>8319</v>
      </c>
      <c r="K2626" t="s">
        <v>8347</v>
      </c>
    </row>
    <row r="2627" spans="1:11" x14ac:dyDescent="0.2">
      <c r="A2627">
        <v>2978</v>
      </c>
      <c r="B2627">
        <v>1</v>
      </c>
      <c r="C2627">
        <v>750</v>
      </c>
      <c r="D2627" s="17">
        <v>9.6087152777777778</v>
      </c>
      <c r="E2627">
        <v>16</v>
      </c>
      <c r="F2627" s="5">
        <v>60.6875</v>
      </c>
      <c r="G2627" s="9">
        <v>10</v>
      </c>
      <c r="H2627">
        <v>5</v>
      </c>
      <c r="I2627" s="6">
        <v>129.46666666666667</v>
      </c>
      <c r="J2627" t="s">
        <v>8319</v>
      </c>
      <c r="K2627" t="s">
        <v>8347</v>
      </c>
    </row>
    <row r="2628" spans="1:11" x14ac:dyDescent="0.2">
      <c r="A2628">
        <v>2979</v>
      </c>
      <c r="B2628">
        <v>1</v>
      </c>
      <c r="C2628">
        <v>5000</v>
      </c>
      <c r="D2628" s="17">
        <v>16.425659722222225</v>
      </c>
      <c r="E2628">
        <v>46</v>
      </c>
      <c r="F2628" s="5">
        <v>110.21739130434783</v>
      </c>
      <c r="G2628" s="9">
        <v>12</v>
      </c>
      <c r="H2628">
        <v>6</v>
      </c>
      <c r="I2628" s="6">
        <v>101.4</v>
      </c>
      <c r="J2628" t="s">
        <v>8319</v>
      </c>
      <c r="K2628" t="s">
        <v>8347</v>
      </c>
    </row>
    <row r="2629" spans="1:11" x14ac:dyDescent="0.2">
      <c r="A2629">
        <v>2980</v>
      </c>
      <c r="B2629">
        <v>1</v>
      </c>
      <c r="C2629">
        <v>3000</v>
      </c>
      <c r="D2629" s="17">
        <v>20.167476851851852</v>
      </c>
      <c r="E2629">
        <v>24</v>
      </c>
      <c r="F2629" s="5">
        <v>136.45833333333334</v>
      </c>
      <c r="G2629" s="9">
        <v>8</v>
      </c>
      <c r="H2629">
        <v>1</v>
      </c>
      <c r="I2629" s="6">
        <v>109.16666666666666</v>
      </c>
      <c r="J2629" t="s">
        <v>8319</v>
      </c>
      <c r="K2629" t="s">
        <v>8347</v>
      </c>
    </row>
    <row r="2630" spans="1:11" x14ac:dyDescent="0.2">
      <c r="A2630">
        <v>2981</v>
      </c>
      <c r="B2630">
        <v>1</v>
      </c>
      <c r="C2630">
        <v>4000</v>
      </c>
      <c r="D2630" s="17">
        <v>45</v>
      </c>
      <c r="E2630">
        <v>97</v>
      </c>
      <c r="F2630" s="5">
        <v>53.164948453608247</v>
      </c>
      <c r="G2630" s="9">
        <v>8</v>
      </c>
      <c r="H2630">
        <v>7</v>
      </c>
      <c r="I2630" s="6">
        <v>128.92500000000001</v>
      </c>
      <c r="J2630" t="s">
        <v>8319</v>
      </c>
      <c r="K2630" t="s">
        <v>8356</v>
      </c>
    </row>
    <row r="2631" spans="1:11" x14ac:dyDescent="0.2">
      <c r="A2631">
        <v>2982</v>
      </c>
      <c r="B2631">
        <v>1</v>
      </c>
      <c r="C2631">
        <v>5000</v>
      </c>
      <c r="D2631" s="17">
        <v>30</v>
      </c>
      <c r="E2631">
        <v>59</v>
      </c>
      <c r="F2631" s="5">
        <v>86.491525423728817</v>
      </c>
      <c r="G2631" s="9">
        <v>1</v>
      </c>
      <c r="H2631">
        <v>2</v>
      </c>
      <c r="I2631" s="6">
        <v>102.06</v>
      </c>
      <c r="J2631" t="s">
        <v>8319</v>
      </c>
      <c r="K2631" t="s">
        <v>8356</v>
      </c>
    </row>
    <row r="2632" spans="1:11" x14ac:dyDescent="0.2">
      <c r="A2632">
        <v>2983</v>
      </c>
      <c r="B2632">
        <v>1</v>
      </c>
      <c r="C2632">
        <v>116000</v>
      </c>
      <c r="D2632" s="17">
        <v>60.041666666666664</v>
      </c>
      <c r="E2632">
        <v>1095</v>
      </c>
      <c r="F2632" s="5">
        <v>155.23827397260274</v>
      </c>
      <c r="G2632" s="9">
        <v>9</v>
      </c>
      <c r="H2632">
        <v>5</v>
      </c>
      <c r="I2632" s="6">
        <v>146.53957758620692</v>
      </c>
      <c r="J2632" t="s">
        <v>8319</v>
      </c>
      <c r="K2632" t="s">
        <v>8356</v>
      </c>
    </row>
    <row r="2633" spans="1:11" x14ac:dyDescent="0.2">
      <c r="A2633">
        <v>2984</v>
      </c>
      <c r="B2633">
        <v>1</v>
      </c>
      <c r="C2633">
        <v>25000</v>
      </c>
      <c r="D2633" s="17">
        <v>30</v>
      </c>
      <c r="E2633">
        <v>218</v>
      </c>
      <c r="F2633" s="5">
        <v>115.08256880733946</v>
      </c>
      <c r="G2633" s="9">
        <v>7</v>
      </c>
      <c r="H2633">
        <v>7</v>
      </c>
      <c r="I2633" s="6">
        <v>100.352</v>
      </c>
      <c r="J2633" t="s">
        <v>8319</v>
      </c>
      <c r="K2633" t="s">
        <v>8356</v>
      </c>
    </row>
    <row r="2634" spans="1:11" x14ac:dyDescent="0.2">
      <c r="A2634">
        <v>2985</v>
      </c>
      <c r="B2634">
        <v>1</v>
      </c>
      <c r="C2634">
        <v>10000</v>
      </c>
      <c r="D2634" s="17">
        <v>19.192962962962962</v>
      </c>
      <c r="E2634">
        <v>111</v>
      </c>
      <c r="F2634" s="5">
        <v>109.5945945945946</v>
      </c>
      <c r="G2634" s="9">
        <v>10</v>
      </c>
      <c r="H2634">
        <v>2</v>
      </c>
      <c r="I2634" s="6">
        <v>121.64999999999999</v>
      </c>
      <c r="J2634" t="s">
        <v>8319</v>
      </c>
      <c r="K2634" t="s">
        <v>8356</v>
      </c>
    </row>
    <row r="2635" spans="1:11" x14ac:dyDescent="0.2">
      <c r="A2635">
        <v>2986</v>
      </c>
      <c r="B2635">
        <v>1</v>
      </c>
      <c r="C2635">
        <v>2400</v>
      </c>
      <c r="D2635" s="17">
        <v>59.958333333333336</v>
      </c>
      <c r="E2635">
        <v>56</v>
      </c>
      <c r="F2635" s="5">
        <v>45.214285714285715</v>
      </c>
      <c r="G2635" s="9">
        <v>3</v>
      </c>
      <c r="H2635">
        <v>3</v>
      </c>
      <c r="I2635" s="6">
        <v>105.5</v>
      </c>
      <c r="J2635" t="s">
        <v>8319</v>
      </c>
      <c r="K2635" t="s">
        <v>8356</v>
      </c>
    </row>
    <row r="2636" spans="1:11" x14ac:dyDescent="0.2">
      <c r="A2636">
        <v>2987</v>
      </c>
      <c r="B2636">
        <v>1</v>
      </c>
      <c r="C2636">
        <v>25000</v>
      </c>
      <c r="D2636" s="17">
        <v>28.69269675925926</v>
      </c>
      <c r="E2636">
        <v>265</v>
      </c>
      <c r="F2636" s="5">
        <v>104.15169811320754</v>
      </c>
      <c r="G2636" s="9">
        <v>9</v>
      </c>
      <c r="H2636">
        <v>2</v>
      </c>
      <c r="I2636" s="6">
        <v>110.4008</v>
      </c>
      <c r="J2636" t="s">
        <v>8319</v>
      </c>
      <c r="K2636" t="s">
        <v>8356</v>
      </c>
    </row>
    <row r="2637" spans="1:11" x14ac:dyDescent="0.2">
      <c r="A2637">
        <v>2988</v>
      </c>
      <c r="B2637">
        <v>1</v>
      </c>
      <c r="C2637">
        <v>1000</v>
      </c>
      <c r="D2637" s="17">
        <v>30</v>
      </c>
      <c r="E2637">
        <v>28</v>
      </c>
      <c r="F2637" s="5">
        <v>35.714285714285715</v>
      </c>
      <c r="G2637" s="9">
        <v>5</v>
      </c>
      <c r="H2637">
        <v>6</v>
      </c>
      <c r="I2637" s="6">
        <v>100</v>
      </c>
      <c r="J2637" t="s">
        <v>8319</v>
      </c>
      <c r="K2637" t="s">
        <v>8356</v>
      </c>
    </row>
    <row r="2638" spans="1:11" x14ac:dyDescent="0.2">
      <c r="A2638">
        <v>2989</v>
      </c>
      <c r="B2638">
        <v>1</v>
      </c>
      <c r="C2638">
        <v>20000</v>
      </c>
      <c r="D2638" s="17">
        <v>22.187245370370373</v>
      </c>
      <c r="E2638">
        <v>364</v>
      </c>
      <c r="F2638" s="5">
        <v>96.997252747252745</v>
      </c>
      <c r="G2638" s="9">
        <v>11</v>
      </c>
      <c r="H2638">
        <v>6</v>
      </c>
      <c r="I2638" s="6">
        <v>176.535</v>
      </c>
      <c r="J2638" t="s">
        <v>8319</v>
      </c>
      <c r="K2638" t="s">
        <v>8356</v>
      </c>
    </row>
    <row r="2639" spans="1:11" x14ac:dyDescent="0.2">
      <c r="A2639">
        <v>2990</v>
      </c>
      <c r="B2639">
        <v>1</v>
      </c>
      <c r="C2639">
        <v>10000</v>
      </c>
      <c r="D2639" s="17">
        <v>35</v>
      </c>
      <c r="E2639">
        <v>27</v>
      </c>
      <c r="F2639" s="5">
        <v>370.37037037037038</v>
      </c>
      <c r="G2639" s="9">
        <v>12</v>
      </c>
      <c r="H2639">
        <v>4</v>
      </c>
      <c r="I2639" s="6">
        <v>100</v>
      </c>
      <c r="J2639" t="s">
        <v>8319</v>
      </c>
      <c r="K2639" t="s">
        <v>8356</v>
      </c>
    </row>
    <row r="2640" spans="1:11" x14ac:dyDescent="0.2">
      <c r="A2640">
        <v>2991</v>
      </c>
      <c r="B2640">
        <v>1</v>
      </c>
      <c r="C2640">
        <v>8500</v>
      </c>
      <c r="D2640" s="17">
        <v>22</v>
      </c>
      <c r="E2640">
        <v>93</v>
      </c>
      <c r="F2640" s="5">
        <v>94.408602150537632</v>
      </c>
      <c r="G2640" s="9">
        <v>1</v>
      </c>
      <c r="H2640">
        <v>4</v>
      </c>
      <c r="I2640" s="6">
        <v>103.29411764705883</v>
      </c>
      <c r="J2640" t="s">
        <v>8319</v>
      </c>
      <c r="K2640" t="s">
        <v>8356</v>
      </c>
    </row>
    <row r="2641" spans="1:11" x14ac:dyDescent="0.2">
      <c r="A2641">
        <v>2992</v>
      </c>
      <c r="B2641">
        <v>1</v>
      </c>
      <c r="C2641">
        <v>3000</v>
      </c>
      <c r="D2641" s="17">
        <v>30</v>
      </c>
      <c r="E2641">
        <v>64</v>
      </c>
      <c r="F2641" s="5">
        <v>48.984375</v>
      </c>
      <c r="G2641" s="9">
        <v>9</v>
      </c>
      <c r="H2641">
        <v>5</v>
      </c>
      <c r="I2641" s="6">
        <v>104.5</v>
      </c>
      <c r="J2641" t="s">
        <v>8319</v>
      </c>
      <c r="K2641" t="s">
        <v>8356</v>
      </c>
    </row>
    <row r="2642" spans="1:11" x14ac:dyDescent="0.2">
      <c r="A2642">
        <v>2993</v>
      </c>
      <c r="B2642">
        <v>1</v>
      </c>
      <c r="C2642">
        <v>1000</v>
      </c>
      <c r="D2642" s="17">
        <v>30</v>
      </c>
      <c r="E2642">
        <v>22</v>
      </c>
      <c r="F2642" s="5">
        <v>45.590909090909093</v>
      </c>
      <c r="G2642" s="9">
        <v>1</v>
      </c>
      <c r="H2642">
        <v>4</v>
      </c>
      <c r="I2642" s="6">
        <v>100.29999999999998</v>
      </c>
      <c r="J2642" t="s">
        <v>8319</v>
      </c>
      <c r="K2642" t="s">
        <v>8356</v>
      </c>
    </row>
    <row r="2643" spans="1:11" x14ac:dyDescent="0.2">
      <c r="A2643">
        <v>2994</v>
      </c>
      <c r="B2643">
        <v>1</v>
      </c>
      <c r="C2643">
        <v>300</v>
      </c>
      <c r="D2643" s="17">
        <v>30</v>
      </c>
      <c r="E2643">
        <v>59</v>
      </c>
      <c r="F2643" s="5">
        <v>23.275254237288134</v>
      </c>
      <c r="G2643" s="9">
        <v>9</v>
      </c>
      <c r="H2643">
        <v>3</v>
      </c>
      <c r="I2643" s="6">
        <v>457.74666666666673</v>
      </c>
      <c r="J2643" t="s">
        <v>8319</v>
      </c>
      <c r="K2643" t="s">
        <v>8356</v>
      </c>
    </row>
    <row r="2644" spans="1:11" x14ac:dyDescent="0.2">
      <c r="A2644">
        <v>2995</v>
      </c>
      <c r="B2644">
        <v>1</v>
      </c>
      <c r="C2644">
        <v>15000</v>
      </c>
      <c r="D2644" s="17">
        <v>30</v>
      </c>
      <c r="E2644">
        <v>249</v>
      </c>
      <c r="F2644" s="5">
        <v>63.2289156626506</v>
      </c>
      <c r="G2644" s="9">
        <v>12</v>
      </c>
      <c r="H2644">
        <v>2</v>
      </c>
      <c r="I2644" s="6">
        <v>104.96000000000001</v>
      </c>
      <c r="J2644" t="s">
        <v>8319</v>
      </c>
      <c r="K2644" t="s">
        <v>8356</v>
      </c>
    </row>
    <row r="2645" spans="1:11" x14ac:dyDescent="0.2">
      <c r="A2645">
        <v>2996</v>
      </c>
      <c r="B2645">
        <v>1</v>
      </c>
      <c r="C2645">
        <v>35000</v>
      </c>
      <c r="D2645" s="17">
        <v>60</v>
      </c>
      <c r="E2645">
        <v>392</v>
      </c>
      <c r="F2645" s="5">
        <v>153.5204081632653</v>
      </c>
      <c r="G2645" s="9">
        <v>3</v>
      </c>
      <c r="H2645">
        <v>5</v>
      </c>
      <c r="I2645" s="6">
        <v>171.94285714285715</v>
      </c>
      <c r="J2645" t="s">
        <v>8319</v>
      </c>
      <c r="K2645" t="s">
        <v>8356</v>
      </c>
    </row>
    <row r="2646" spans="1:11" x14ac:dyDescent="0.2">
      <c r="A2646">
        <v>2997</v>
      </c>
      <c r="B2646">
        <v>1</v>
      </c>
      <c r="C2646">
        <v>10000</v>
      </c>
      <c r="D2646" s="17">
        <v>17.473923611111111</v>
      </c>
      <c r="E2646">
        <v>115</v>
      </c>
      <c r="F2646" s="5">
        <v>90.2</v>
      </c>
      <c r="G2646" s="9">
        <v>2</v>
      </c>
      <c r="H2646">
        <v>4</v>
      </c>
      <c r="I2646" s="6">
        <v>103.73000000000002</v>
      </c>
      <c r="J2646" t="s">
        <v>8319</v>
      </c>
      <c r="K2646" t="s">
        <v>8356</v>
      </c>
    </row>
    <row r="2647" spans="1:11" x14ac:dyDescent="0.2">
      <c r="A2647">
        <v>2998</v>
      </c>
      <c r="B2647">
        <v>1</v>
      </c>
      <c r="C2647">
        <v>50000</v>
      </c>
      <c r="D2647" s="17">
        <v>27.990405092592592</v>
      </c>
      <c r="E2647">
        <v>433</v>
      </c>
      <c r="F2647" s="5">
        <v>118.97113163972287</v>
      </c>
      <c r="G2647" s="9">
        <v>5</v>
      </c>
      <c r="H2647">
        <v>7</v>
      </c>
      <c r="I2647" s="6">
        <v>103.029</v>
      </c>
      <c r="J2647" t="s">
        <v>8319</v>
      </c>
      <c r="K2647" t="s">
        <v>8356</v>
      </c>
    </row>
    <row r="2648" spans="1:11" x14ac:dyDescent="0.2">
      <c r="A2648">
        <v>2999</v>
      </c>
      <c r="B2648">
        <v>1</v>
      </c>
      <c r="C2648">
        <v>1350</v>
      </c>
      <c r="D2648" s="17">
        <v>14.343055555555557</v>
      </c>
      <c r="E2648">
        <v>20</v>
      </c>
      <c r="F2648" s="5">
        <v>80.25</v>
      </c>
      <c r="G2648" s="9">
        <v>2</v>
      </c>
      <c r="H2648">
        <v>2</v>
      </c>
      <c r="I2648" s="6">
        <v>118.88888888888889</v>
      </c>
      <c r="J2648" t="s">
        <v>8319</v>
      </c>
      <c r="K2648" t="s">
        <v>8356</v>
      </c>
    </row>
    <row r="2649" spans="1:11" x14ac:dyDescent="0.2">
      <c r="A2649">
        <v>3000</v>
      </c>
      <c r="B2649">
        <v>1</v>
      </c>
      <c r="C2649">
        <v>500</v>
      </c>
      <c r="D2649" s="17">
        <v>13.922800925925925</v>
      </c>
      <c r="E2649">
        <v>8</v>
      </c>
      <c r="F2649" s="5">
        <v>62.5</v>
      </c>
      <c r="G2649" s="9">
        <v>1</v>
      </c>
      <c r="H2649">
        <v>2</v>
      </c>
      <c r="I2649" s="6">
        <v>100</v>
      </c>
      <c r="J2649" t="s">
        <v>8319</v>
      </c>
      <c r="K2649" t="s">
        <v>8356</v>
      </c>
    </row>
    <row r="2650" spans="1:11" x14ac:dyDescent="0.2">
      <c r="A2650">
        <v>3001</v>
      </c>
      <c r="B2650">
        <v>1</v>
      </c>
      <c r="C2650">
        <v>7214</v>
      </c>
      <c r="D2650" s="17">
        <v>30</v>
      </c>
      <c r="E2650">
        <v>175</v>
      </c>
      <c r="F2650" s="5">
        <v>131.37719999999999</v>
      </c>
      <c r="G2650" s="9">
        <v>6</v>
      </c>
      <c r="H2650">
        <v>1</v>
      </c>
      <c r="I2650" s="6">
        <v>318.69988910451895</v>
      </c>
      <c r="J2650" t="s">
        <v>8319</v>
      </c>
      <c r="K2650" t="s">
        <v>8356</v>
      </c>
    </row>
    <row r="2651" spans="1:11" x14ac:dyDescent="0.2">
      <c r="A2651">
        <v>3002</v>
      </c>
      <c r="B2651">
        <v>1</v>
      </c>
      <c r="C2651">
        <v>7000</v>
      </c>
      <c r="D2651" s="17">
        <v>30</v>
      </c>
      <c r="E2651">
        <v>104</v>
      </c>
      <c r="F2651" s="5">
        <v>73.032980769230775</v>
      </c>
      <c r="G2651" s="9">
        <v>11</v>
      </c>
      <c r="H2651">
        <v>1</v>
      </c>
      <c r="I2651" s="6">
        <v>108.50614285714286</v>
      </c>
      <c r="J2651" t="s">
        <v>8319</v>
      </c>
      <c r="K2651" t="s">
        <v>8356</v>
      </c>
    </row>
    <row r="2652" spans="1:11" x14ac:dyDescent="0.2">
      <c r="A2652">
        <v>3003</v>
      </c>
      <c r="B2652">
        <v>1</v>
      </c>
      <c r="C2652">
        <v>3000</v>
      </c>
      <c r="D2652" s="17">
        <v>31.400046296296296</v>
      </c>
      <c r="E2652">
        <v>17</v>
      </c>
      <c r="F2652" s="5">
        <v>178.52941176470588</v>
      </c>
      <c r="G2652" s="9">
        <v>1</v>
      </c>
      <c r="H2652">
        <v>5</v>
      </c>
      <c r="I2652" s="6">
        <v>101.16666666666667</v>
      </c>
      <c r="J2652" t="s">
        <v>8319</v>
      </c>
      <c r="K2652" t="s">
        <v>8356</v>
      </c>
    </row>
    <row r="2653" spans="1:11" x14ac:dyDescent="0.2">
      <c r="A2653">
        <v>3004</v>
      </c>
      <c r="B2653">
        <v>1</v>
      </c>
      <c r="C2653">
        <v>40000</v>
      </c>
      <c r="D2653" s="17">
        <v>30.041666666666668</v>
      </c>
      <c r="E2653">
        <v>277</v>
      </c>
      <c r="F2653" s="5">
        <v>162.90974729241879</v>
      </c>
      <c r="G2653" s="9">
        <v>10</v>
      </c>
      <c r="H2653">
        <v>4</v>
      </c>
      <c r="I2653" s="6">
        <v>112.815</v>
      </c>
      <c r="J2653" t="s">
        <v>8319</v>
      </c>
      <c r="K2653" t="s">
        <v>8356</v>
      </c>
    </row>
    <row r="2654" spans="1:11" x14ac:dyDescent="0.2">
      <c r="A2654">
        <v>3005</v>
      </c>
      <c r="B2654">
        <v>1</v>
      </c>
      <c r="C2654">
        <v>10600</v>
      </c>
      <c r="D2654" s="17">
        <v>30</v>
      </c>
      <c r="E2654">
        <v>118</v>
      </c>
      <c r="F2654" s="5">
        <v>108.24237288135593</v>
      </c>
      <c r="G2654" s="9">
        <v>9</v>
      </c>
      <c r="H2654">
        <v>6</v>
      </c>
      <c r="I2654" s="6">
        <v>120.49622641509434</v>
      </c>
      <c r="J2654" t="s">
        <v>8319</v>
      </c>
      <c r="K2654" t="s">
        <v>8356</v>
      </c>
    </row>
    <row r="2655" spans="1:11" x14ac:dyDescent="0.2">
      <c r="A2655">
        <v>3006</v>
      </c>
      <c r="B2655">
        <v>1</v>
      </c>
      <c r="C2655">
        <v>8000</v>
      </c>
      <c r="D2655" s="17">
        <v>30</v>
      </c>
      <c r="E2655">
        <v>97</v>
      </c>
      <c r="F2655" s="5">
        <v>88.865979381443296</v>
      </c>
      <c r="G2655" s="9">
        <v>11</v>
      </c>
      <c r="H2655">
        <v>5</v>
      </c>
      <c r="I2655" s="6">
        <v>107.74999999999999</v>
      </c>
      <c r="J2655" t="s">
        <v>8319</v>
      </c>
      <c r="K2655" t="s">
        <v>8356</v>
      </c>
    </row>
    <row r="2656" spans="1:11" x14ac:dyDescent="0.2">
      <c r="A2656">
        <v>3007</v>
      </c>
      <c r="B2656">
        <v>1</v>
      </c>
      <c r="C2656">
        <v>600</v>
      </c>
      <c r="D2656" s="17">
        <v>21</v>
      </c>
      <c r="E2656">
        <v>20</v>
      </c>
      <c r="F2656" s="5">
        <v>54</v>
      </c>
      <c r="G2656" s="9">
        <v>4</v>
      </c>
      <c r="H2656">
        <v>5</v>
      </c>
      <c r="I2656" s="6">
        <v>180</v>
      </c>
      <c r="J2656" t="s">
        <v>8319</v>
      </c>
      <c r="K2656" t="s">
        <v>8356</v>
      </c>
    </row>
    <row r="2657" spans="1:11" x14ac:dyDescent="0.2">
      <c r="A2657">
        <v>3008</v>
      </c>
      <c r="B2657">
        <v>1</v>
      </c>
      <c r="C2657">
        <v>3000</v>
      </c>
      <c r="D2657" s="17">
        <v>30</v>
      </c>
      <c r="E2657">
        <v>26</v>
      </c>
      <c r="F2657" s="5">
        <v>116.73076923076923</v>
      </c>
      <c r="G2657" s="9">
        <v>12</v>
      </c>
      <c r="H2657">
        <v>1</v>
      </c>
      <c r="I2657" s="6">
        <v>101.16666666666667</v>
      </c>
      <c r="J2657" t="s">
        <v>8319</v>
      </c>
      <c r="K2657" t="s">
        <v>8356</v>
      </c>
    </row>
    <row r="2658" spans="1:11" x14ac:dyDescent="0.2">
      <c r="A2658">
        <v>3009</v>
      </c>
      <c r="B2658">
        <v>1</v>
      </c>
      <c r="C2658">
        <v>25000</v>
      </c>
      <c r="D2658" s="17">
        <v>30.041666666666668</v>
      </c>
      <c r="E2658">
        <v>128</v>
      </c>
      <c r="F2658" s="5">
        <v>233.8984375</v>
      </c>
      <c r="G2658" s="9">
        <v>10</v>
      </c>
      <c r="H2658">
        <v>1</v>
      </c>
      <c r="I2658" s="6">
        <v>119.756</v>
      </c>
      <c r="J2658" t="s">
        <v>8319</v>
      </c>
      <c r="K2658" t="s">
        <v>8356</v>
      </c>
    </row>
    <row r="2659" spans="1:11" x14ac:dyDescent="0.2">
      <c r="A2659">
        <v>3010</v>
      </c>
      <c r="B2659">
        <v>1</v>
      </c>
      <c r="C2659">
        <v>1500</v>
      </c>
      <c r="D2659" s="17">
        <v>60</v>
      </c>
      <c r="E2659">
        <v>15</v>
      </c>
      <c r="F2659" s="5">
        <v>158</v>
      </c>
      <c r="G2659" s="9">
        <v>12</v>
      </c>
      <c r="H2659">
        <v>2</v>
      </c>
      <c r="I2659" s="6">
        <v>158</v>
      </c>
      <c r="J2659" t="s">
        <v>8319</v>
      </c>
      <c r="K2659" t="s">
        <v>8356</v>
      </c>
    </row>
    <row r="2660" spans="1:11" x14ac:dyDescent="0.2">
      <c r="A2660">
        <v>3011</v>
      </c>
      <c r="B2660">
        <v>1</v>
      </c>
      <c r="C2660">
        <v>300</v>
      </c>
      <c r="D2660" s="17">
        <v>27.488703703703703</v>
      </c>
      <c r="E2660">
        <v>25</v>
      </c>
      <c r="F2660" s="5">
        <v>14.84</v>
      </c>
      <c r="G2660" s="9">
        <v>11</v>
      </c>
      <c r="H2660">
        <v>4</v>
      </c>
      <c r="I2660" s="6">
        <v>123.66666666666666</v>
      </c>
      <c r="J2660" t="s">
        <v>8319</v>
      </c>
      <c r="K2660" t="s">
        <v>8356</v>
      </c>
    </row>
    <row r="2661" spans="1:11" x14ac:dyDescent="0.2">
      <c r="A2661">
        <v>3012</v>
      </c>
      <c r="B2661">
        <v>1</v>
      </c>
      <c r="C2661">
        <v>4000</v>
      </c>
      <c r="D2661" s="17">
        <v>21</v>
      </c>
      <c r="E2661">
        <v>55</v>
      </c>
      <c r="F2661" s="5">
        <v>85.181818181818187</v>
      </c>
      <c r="G2661" s="9">
        <v>1</v>
      </c>
      <c r="H2661">
        <v>2</v>
      </c>
      <c r="I2661" s="6">
        <v>117.12499999999999</v>
      </c>
      <c r="J2661" t="s">
        <v>8319</v>
      </c>
      <c r="K2661" t="s">
        <v>8356</v>
      </c>
    </row>
    <row r="2662" spans="1:11" x14ac:dyDescent="0.2">
      <c r="A2662">
        <v>3013</v>
      </c>
      <c r="B2662">
        <v>1</v>
      </c>
      <c r="C2662">
        <v>10000</v>
      </c>
      <c r="D2662" s="17">
        <v>30</v>
      </c>
      <c r="E2662">
        <v>107</v>
      </c>
      <c r="F2662" s="5">
        <v>146.69158878504672</v>
      </c>
      <c r="G2662" s="9">
        <v>5</v>
      </c>
      <c r="H2662">
        <v>5</v>
      </c>
      <c r="I2662" s="6">
        <v>156.96</v>
      </c>
      <c r="J2662" t="s">
        <v>8319</v>
      </c>
      <c r="K2662" t="s">
        <v>8356</v>
      </c>
    </row>
    <row r="2663" spans="1:11" x14ac:dyDescent="0.2">
      <c r="A2663">
        <v>3014</v>
      </c>
      <c r="B2663">
        <v>1</v>
      </c>
      <c r="C2663">
        <v>25000</v>
      </c>
      <c r="D2663" s="17">
        <v>28.084722222222222</v>
      </c>
      <c r="E2663">
        <v>557</v>
      </c>
      <c r="F2663" s="5">
        <v>50.764811490125673</v>
      </c>
      <c r="G2663" s="9">
        <v>10</v>
      </c>
      <c r="H2663">
        <v>2</v>
      </c>
      <c r="I2663" s="6">
        <v>113.104</v>
      </c>
      <c r="J2663" t="s">
        <v>8319</v>
      </c>
      <c r="K2663" t="s">
        <v>8356</v>
      </c>
    </row>
    <row r="2664" spans="1:11" x14ac:dyDescent="0.2">
      <c r="A2664">
        <v>3015</v>
      </c>
      <c r="B2664">
        <v>1</v>
      </c>
      <c r="C2664">
        <v>3400</v>
      </c>
      <c r="D2664" s="17">
        <v>15.439375</v>
      </c>
      <c r="E2664">
        <v>40</v>
      </c>
      <c r="F2664" s="5">
        <v>87.7</v>
      </c>
      <c r="G2664" s="9">
        <v>5</v>
      </c>
      <c r="H2664">
        <v>1</v>
      </c>
      <c r="I2664" s="6">
        <v>103.17647058823529</v>
      </c>
      <c r="J2664" t="s">
        <v>8319</v>
      </c>
      <c r="K2664" t="s">
        <v>8356</v>
      </c>
    </row>
    <row r="2665" spans="1:11" x14ac:dyDescent="0.2">
      <c r="A2665">
        <v>3016</v>
      </c>
      <c r="B2665">
        <v>1</v>
      </c>
      <c r="C2665">
        <v>8500</v>
      </c>
      <c r="D2665" s="17">
        <v>60</v>
      </c>
      <c r="E2665">
        <v>36</v>
      </c>
      <c r="F2665" s="5">
        <v>242.27777777777777</v>
      </c>
      <c r="G2665" s="9">
        <v>5</v>
      </c>
      <c r="H2665">
        <v>1</v>
      </c>
      <c r="I2665" s="6">
        <v>102.61176470588236</v>
      </c>
      <c r="J2665" t="s">
        <v>8319</v>
      </c>
      <c r="K2665" t="s">
        <v>8356</v>
      </c>
    </row>
    <row r="2666" spans="1:11" x14ac:dyDescent="0.2">
      <c r="A2666">
        <v>3017</v>
      </c>
      <c r="B2666">
        <v>1</v>
      </c>
      <c r="C2666">
        <v>22000</v>
      </c>
      <c r="D2666" s="17">
        <v>30</v>
      </c>
      <c r="E2666">
        <v>159</v>
      </c>
      <c r="F2666" s="5">
        <v>146.44654088050314</v>
      </c>
      <c r="G2666" s="9">
        <v>7</v>
      </c>
      <c r="H2666">
        <v>1</v>
      </c>
      <c r="I2666" s="6">
        <v>105.84090909090908</v>
      </c>
      <c r="J2666" t="s">
        <v>8319</v>
      </c>
      <c r="K2666" t="s">
        <v>8356</v>
      </c>
    </row>
    <row r="2667" spans="1:11" x14ac:dyDescent="0.2">
      <c r="A2667">
        <v>3018</v>
      </c>
      <c r="B2667">
        <v>1</v>
      </c>
      <c r="C2667">
        <v>4200</v>
      </c>
      <c r="D2667" s="17">
        <v>42.618333333333332</v>
      </c>
      <c r="E2667">
        <v>41</v>
      </c>
      <c r="F2667" s="5">
        <v>103.17073170731707</v>
      </c>
      <c r="G2667" s="9">
        <v>6</v>
      </c>
      <c r="H2667">
        <v>7</v>
      </c>
      <c r="I2667" s="6">
        <v>100.71428571428571</v>
      </c>
      <c r="J2667" t="s">
        <v>8319</v>
      </c>
      <c r="K2667" t="s">
        <v>8356</v>
      </c>
    </row>
    <row r="2668" spans="1:11" x14ac:dyDescent="0.2">
      <c r="A2668">
        <v>3019</v>
      </c>
      <c r="B2668">
        <v>1</v>
      </c>
      <c r="C2668">
        <v>15000</v>
      </c>
      <c r="D2668" s="17">
        <v>27.291435185185183</v>
      </c>
      <c r="E2668">
        <v>226</v>
      </c>
      <c r="F2668" s="5">
        <v>80.464601769911511</v>
      </c>
      <c r="G2668" s="9">
        <v>4</v>
      </c>
      <c r="H2668">
        <v>2</v>
      </c>
      <c r="I2668" s="6">
        <v>121.23333333333332</v>
      </c>
      <c r="J2668" t="s">
        <v>8319</v>
      </c>
      <c r="K2668" t="s">
        <v>8356</v>
      </c>
    </row>
    <row r="2669" spans="1:11" x14ac:dyDescent="0.2">
      <c r="A2669">
        <v>3020</v>
      </c>
      <c r="B2669">
        <v>1</v>
      </c>
      <c r="C2669">
        <v>7000</v>
      </c>
      <c r="D2669" s="17">
        <v>60</v>
      </c>
      <c r="E2669">
        <v>30</v>
      </c>
      <c r="F2669" s="5">
        <v>234.66666666666666</v>
      </c>
      <c r="G2669" s="9">
        <v>6</v>
      </c>
      <c r="H2669">
        <v>1</v>
      </c>
      <c r="I2669" s="6">
        <v>100.57142857142858</v>
      </c>
      <c r="J2669" t="s">
        <v>8319</v>
      </c>
      <c r="K2669" t="s">
        <v>8356</v>
      </c>
    </row>
    <row r="2670" spans="1:11" x14ac:dyDescent="0.2">
      <c r="A2670">
        <v>3021</v>
      </c>
      <c r="B2670">
        <v>1</v>
      </c>
      <c r="C2670">
        <v>4500</v>
      </c>
      <c r="D2670" s="17">
        <v>35.630451388888886</v>
      </c>
      <c r="E2670">
        <v>103</v>
      </c>
      <c r="F2670" s="5">
        <v>50.689320388349515</v>
      </c>
      <c r="G2670" s="9">
        <v>10</v>
      </c>
      <c r="H2670">
        <v>1</v>
      </c>
      <c r="I2670" s="6">
        <v>116.02222222222223</v>
      </c>
      <c r="J2670" t="s">
        <v>8319</v>
      </c>
      <c r="K2670" t="s">
        <v>8356</v>
      </c>
    </row>
    <row r="2671" spans="1:11" x14ac:dyDescent="0.2">
      <c r="A2671">
        <v>3022</v>
      </c>
      <c r="B2671">
        <v>1</v>
      </c>
      <c r="C2671">
        <v>10000</v>
      </c>
      <c r="D2671" s="17">
        <v>45</v>
      </c>
      <c r="E2671">
        <v>62</v>
      </c>
      <c r="F2671" s="5">
        <v>162.70967741935485</v>
      </c>
      <c r="G2671" s="9">
        <v>7</v>
      </c>
      <c r="H2671">
        <v>3</v>
      </c>
      <c r="I2671" s="6">
        <v>100.88</v>
      </c>
      <c r="J2671" t="s">
        <v>8319</v>
      </c>
      <c r="K2671" t="s">
        <v>8356</v>
      </c>
    </row>
    <row r="2672" spans="1:11" x14ac:dyDescent="0.2">
      <c r="A2672">
        <v>3023</v>
      </c>
      <c r="B2672">
        <v>1</v>
      </c>
      <c r="C2672">
        <v>700</v>
      </c>
      <c r="D2672" s="17">
        <v>45</v>
      </c>
      <c r="E2672">
        <v>6</v>
      </c>
      <c r="F2672" s="5">
        <v>120.16666666666667</v>
      </c>
      <c r="G2672" s="9">
        <v>4</v>
      </c>
      <c r="H2672">
        <v>1</v>
      </c>
      <c r="I2672" s="6">
        <v>103</v>
      </c>
      <c r="J2672" t="s">
        <v>8319</v>
      </c>
      <c r="K2672" t="s">
        <v>8356</v>
      </c>
    </row>
    <row r="2673" spans="1:11" x14ac:dyDescent="0.2">
      <c r="A2673">
        <v>3024</v>
      </c>
      <c r="B2673">
        <v>1</v>
      </c>
      <c r="C2673">
        <v>5000</v>
      </c>
      <c r="D2673" s="17">
        <v>30</v>
      </c>
      <c r="E2673">
        <v>182</v>
      </c>
      <c r="F2673" s="5">
        <v>67.697802197802204</v>
      </c>
      <c r="G2673" s="9">
        <v>9</v>
      </c>
      <c r="H2673">
        <v>4</v>
      </c>
      <c r="I2673" s="6">
        <v>246.42</v>
      </c>
      <c r="J2673" t="s">
        <v>8319</v>
      </c>
      <c r="K2673" t="s">
        <v>8356</v>
      </c>
    </row>
    <row r="2674" spans="1:11" x14ac:dyDescent="0.2">
      <c r="A2674">
        <v>3025</v>
      </c>
      <c r="B2674">
        <v>1</v>
      </c>
      <c r="C2674">
        <v>2500</v>
      </c>
      <c r="D2674" s="17">
        <v>28.157256944444441</v>
      </c>
      <c r="E2674">
        <v>145</v>
      </c>
      <c r="F2674" s="5">
        <v>52.103448275862071</v>
      </c>
      <c r="G2674" s="9">
        <v>5</v>
      </c>
      <c r="H2674">
        <v>5</v>
      </c>
      <c r="I2674" s="6">
        <v>302.2</v>
      </c>
      <c r="J2674" t="s">
        <v>8319</v>
      </c>
      <c r="K2674" t="s">
        <v>8356</v>
      </c>
    </row>
    <row r="2675" spans="1:11" x14ac:dyDescent="0.2">
      <c r="A2675">
        <v>3026</v>
      </c>
      <c r="B2675">
        <v>1</v>
      </c>
      <c r="C2675">
        <v>900</v>
      </c>
      <c r="D2675" s="17">
        <v>14</v>
      </c>
      <c r="E2675">
        <v>25</v>
      </c>
      <c r="F2675" s="5">
        <v>51.6</v>
      </c>
      <c r="G2675" s="9">
        <v>2</v>
      </c>
      <c r="H2675">
        <v>5</v>
      </c>
      <c r="I2675" s="6">
        <v>143.33333333333334</v>
      </c>
      <c r="J2675" t="s">
        <v>8319</v>
      </c>
      <c r="K2675" t="s">
        <v>8356</v>
      </c>
    </row>
    <row r="2676" spans="1:11" x14ac:dyDescent="0.2">
      <c r="A2676">
        <v>3027</v>
      </c>
      <c r="B2676">
        <v>1</v>
      </c>
      <c r="C2676">
        <v>40000</v>
      </c>
      <c r="D2676" s="17">
        <v>29.958333333333332</v>
      </c>
      <c r="E2676">
        <v>320</v>
      </c>
      <c r="F2676" s="5">
        <v>164.3</v>
      </c>
      <c r="G2676" s="9">
        <v>2</v>
      </c>
      <c r="H2676">
        <v>3</v>
      </c>
      <c r="I2676" s="6">
        <v>131.44</v>
      </c>
      <c r="J2676" t="s">
        <v>8319</v>
      </c>
      <c r="K2676" t="s">
        <v>8356</v>
      </c>
    </row>
    <row r="2677" spans="1:11" x14ac:dyDescent="0.2">
      <c r="A2677">
        <v>3028</v>
      </c>
      <c r="B2677">
        <v>1</v>
      </c>
      <c r="C2677">
        <v>5000</v>
      </c>
      <c r="D2677" s="17">
        <v>30</v>
      </c>
      <c r="E2677">
        <v>99</v>
      </c>
      <c r="F2677" s="5">
        <v>84.858585858585855</v>
      </c>
      <c r="G2677" s="9">
        <v>7</v>
      </c>
      <c r="H2677">
        <v>5</v>
      </c>
      <c r="I2677" s="6">
        <v>168.01999999999998</v>
      </c>
      <c r="J2677" t="s">
        <v>8319</v>
      </c>
      <c r="K2677" t="s">
        <v>8356</v>
      </c>
    </row>
    <row r="2678" spans="1:11" x14ac:dyDescent="0.2">
      <c r="A2678">
        <v>3029</v>
      </c>
      <c r="B2678">
        <v>1</v>
      </c>
      <c r="C2678">
        <v>30000</v>
      </c>
      <c r="D2678" s="17">
        <v>28.482094907407404</v>
      </c>
      <c r="E2678">
        <v>348</v>
      </c>
      <c r="F2678" s="5">
        <v>94.548850574712645</v>
      </c>
      <c r="G2678" s="9">
        <v>10</v>
      </c>
      <c r="H2678">
        <v>1</v>
      </c>
      <c r="I2678" s="6">
        <v>109.67666666666666</v>
      </c>
      <c r="J2678" t="s">
        <v>8319</v>
      </c>
      <c r="K2678" t="s">
        <v>8356</v>
      </c>
    </row>
    <row r="2679" spans="1:11" x14ac:dyDescent="0.2">
      <c r="A2679">
        <v>3030</v>
      </c>
      <c r="B2679">
        <v>1</v>
      </c>
      <c r="C2679">
        <v>1750</v>
      </c>
      <c r="D2679" s="17">
        <v>30</v>
      </c>
      <c r="E2679">
        <v>41</v>
      </c>
      <c r="F2679" s="5">
        <v>45.536585365853661</v>
      </c>
      <c r="G2679" s="9">
        <v>8</v>
      </c>
      <c r="H2679">
        <v>1</v>
      </c>
      <c r="I2679" s="6">
        <v>106.6857142857143</v>
      </c>
      <c r="J2679" t="s">
        <v>8319</v>
      </c>
      <c r="K2679" t="s">
        <v>8356</v>
      </c>
    </row>
    <row r="2680" spans="1:11" x14ac:dyDescent="0.2">
      <c r="A2680">
        <v>3031</v>
      </c>
      <c r="B2680">
        <v>1</v>
      </c>
      <c r="C2680">
        <v>1500</v>
      </c>
      <c r="D2680" s="17">
        <v>60</v>
      </c>
      <c r="E2680">
        <v>29</v>
      </c>
      <c r="F2680" s="5">
        <v>51.724137931034484</v>
      </c>
      <c r="G2680" s="9">
        <v>8</v>
      </c>
      <c r="H2680">
        <v>1</v>
      </c>
      <c r="I2680" s="6">
        <v>100</v>
      </c>
      <c r="J2680" t="s">
        <v>8319</v>
      </c>
      <c r="K2680" t="s">
        <v>8356</v>
      </c>
    </row>
    <row r="2681" spans="1:11" x14ac:dyDescent="0.2">
      <c r="A2681">
        <v>3032</v>
      </c>
      <c r="B2681">
        <v>1</v>
      </c>
      <c r="C2681">
        <v>1000</v>
      </c>
      <c r="D2681" s="17">
        <v>30</v>
      </c>
      <c r="E2681">
        <v>25</v>
      </c>
      <c r="F2681" s="5">
        <v>50.88</v>
      </c>
      <c r="G2681" s="9">
        <v>8</v>
      </c>
      <c r="H2681">
        <v>2</v>
      </c>
      <c r="I2681" s="6">
        <v>127.2</v>
      </c>
      <c r="J2681" t="s">
        <v>8319</v>
      </c>
      <c r="K2681" t="s">
        <v>8356</v>
      </c>
    </row>
    <row r="2682" spans="1:11" x14ac:dyDescent="0.2">
      <c r="A2682">
        <v>3033</v>
      </c>
      <c r="B2682">
        <v>1</v>
      </c>
      <c r="C2682">
        <v>3000</v>
      </c>
      <c r="D2682" s="17">
        <v>30</v>
      </c>
      <c r="E2682">
        <v>23</v>
      </c>
      <c r="F2682" s="5">
        <v>191.13043478260869</v>
      </c>
      <c r="G2682" s="9">
        <v>7</v>
      </c>
      <c r="H2682">
        <v>1</v>
      </c>
      <c r="I2682" s="6">
        <v>146.53333333333333</v>
      </c>
      <c r="J2682" t="s">
        <v>8319</v>
      </c>
      <c r="K2682" t="s">
        <v>8356</v>
      </c>
    </row>
    <row r="2683" spans="1:11" x14ac:dyDescent="0.2">
      <c r="A2683">
        <v>3034</v>
      </c>
      <c r="B2683">
        <v>1</v>
      </c>
      <c r="C2683">
        <v>100000</v>
      </c>
      <c r="D2683" s="17">
        <v>30.63061342592593</v>
      </c>
      <c r="E2683">
        <v>1260</v>
      </c>
      <c r="F2683" s="5">
        <v>89.314285714285717</v>
      </c>
      <c r="G2683" s="9">
        <v>10</v>
      </c>
      <c r="H2683">
        <v>6</v>
      </c>
      <c r="I2683" s="6">
        <v>112.53599999999999</v>
      </c>
      <c r="J2683" t="s">
        <v>8319</v>
      </c>
      <c r="K2683" t="s">
        <v>8356</v>
      </c>
    </row>
    <row r="2684" spans="1:11" x14ac:dyDescent="0.2">
      <c r="A2684">
        <v>3035</v>
      </c>
      <c r="B2684">
        <v>1</v>
      </c>
      <c r="C2684">
        <v>25000</v>
      </c>
      <c r="D2684" s="17">
        <v>30</v>
      </c>
      <c r="E2684">
        <v>307</v>
      </c>
      <c r="F2684" s="5">
        <v>88.588631921824103</v>
      </c>
      <c r="G2684" s="9">
        <v>4</v>
      </c>
      <c r="H2684">
        <v>4</v>
      </c>
      <c r="I2684" s="6">
        <v>108.78684000000001</v>
      </c>
      <c r="J2684" t="s">
        <v>8319</v>
      </c>
      <c r="K2684" t="s">
        <v>8356</v>
      </c>
    </row>
    <row r="2685" spans="1:11" x14ac:dyDescent="0.2">
      <c r="A2685">
        <v>3036</v>
      </c>
      <c r="B2685">
        <v>1</v>
      </c>
      <c r="C2685">
        <v>25000</v>
      </c>
      <c r="D2685" s="17">
        <v>35.714074074074077</v>
      </c>
      <c r="E2685">
        <v>329</v>
      </c>
      <c r="F2685" s="5">
        <v>96.300911854103347</v>
      </c>
      <c r="G2685" s="9">
        <v>7</v>
      </c>
      <c r="H2685">
        <v>4</v>
      </c>
      <c r="I2685" s="6">
        <v>126.732</v>
      </c>
      <c r="J2685" t="s">
        <v>8319</v>
      </c>
      <c r="K2685" t="s">
        <v>8356</v>
      </c>
    </row>
    <row r="2686" spans="1:11" x14ac:dyDescent="0.2">
      <c r="A2686">
        <v>3037</v>
      </c>
      <c r="B2686">
        <v>1</v>
      </c>
      <c r="C2686">
        <v>500</v>
      </c>
      <c r="D2686" s="17">
        <v>74.314432870370368</v>
      </c>
      <c r="E2686">
        <v>32</v>
      </c>
      <c r="F2686" s="5">
        <v>33.3125</v>
      </c>
      <c r="G2686" s="9">
        <v>7</v>
      </c>
      <c r="H2686">
        <v>1</v>
      </c>
      <c r="I2686" s="6">
        <v>213.20000000000002</v>
      </c>
      <c r="J2686" t="s">
        <v>8319</v>
      </c>
      <c r="K2686" t="s">
        <v>8356</v>
      </c>
    </row>
    <row r="2687" spans="1:11" x14ac:dyDescent="0.2">
      <c r="A2687">
        <v>3038</v>
      </c>
      <c r="B2687">
        <v>1</v>
      </c>
      <c r="C2687">
        <v>1000</v>
      </c>
      <c r="D2687" s="17">
        <v>60</v>
      </c>
      <c r="E2687">
        <v>27</v>
      </c>
      <c r="F2687" s="5">
        <v>37.222222222222221</v>
      </c>
      <c r="G2687" s="9">
        <v>1</v>
      </c>
      <c r="H2687">
        <v>7</v>
      </c>
      <c r="I2687" s="6">
        <v>100.49999999999999</v>
      </c>
      <c r="J2687" t="s">
        <v>8319</v>
      </c>
      <c r="K2687" t="s">
        <v>8356</v>
      </c>
    </row>
    <row r="2688" spans="1:11" x14ac:dyDescent="0.2">
      <c r="A2688">
        <v>3039</v>
      </c>
      <c r="B2688">
        <v>1</v>
      </c>
      <c r="C2688">
        <v>20000</v>
      </c>
      <c r="D2688" s="17">
        <v>26.538217592592591</v>
      </c>
      <c r="E2688">
        <v>236</v>
      </c>
      <c r="F2688" s="5">
        <v>92.130423728813554</v>
      </c>
      <c r="G2688" s="9">
        <v>12</v>
      </c>
      <c r="H2688">
        <v>1</v>
      </c>
      <c r="I2688" s="6">
        <v>108.71389999999998</v>
      </c>
      <c r="J2688" t="s">
        <v>8319</v>
      </c>
      <c r="K2688" t="s">
        <v>8356</v>
      </c>
    </row>
    <row r="2689" spans="1:11" x14ac:dyDescent="0.2">
      <c r="A2689">
        <v>3040</v>
      </c>
      <c r="B2689">
        <v>1</v>
      </c>
      <c r="C2689">
        <v>3000</v>
      </c>
      <c r="D2689" s="17">
        <v>4.166423611111111</v>
      </c>
      <c r="E2689">
        <v>42</v>
      </c>
      <c r="F2689" s="5">
        <v>76.785714285714292</v>
      </c>
      <c r="G2689" s="9">
        <v>6</v>
      </c>
      <c r="H2689">
        <v>1</v>
      </c>
      <c r="I2689" s="6">
        <v>107.5</v>
      </c>
      <c r="J2689" t="s">
        <v>8319</v>
      </c>
      <c r="K2689" t="s">
        <v>8356</v>
      </c>
    </row>
    <row r="2690" spans="1:11" x14ac:dyDescent="0.2">
      <c r="A2690">
        <v>3041</v>
      </c>
      <c r="B2690">
        <v>1</v>
      </c>
      <c r="C2690">
        <v>8300</v>
      </c>
      <c r="D2690" s="17">
        <v>30</v>
      </c>
      <c r="E2690">
        <v>95</v>
      </c>
      <c r="F2690" s="5">
        <v>96.526315789473685</v>
      </c>
      <c r="G2690" s="9">
        <v>12</v>
      </c>
      <c r="H2690">
        <v>1</v>
      </c>
      <c r="I2690" s="6">
        <v>110.48192771084338</v>
      </c>
      <c r="J2690" t="s">
        <v>8319</v>
      </c>
      <c r="K2690" t="s">
        <v>8356</v>
      </c>
    </row>
    <row r="2691" spans="1:11" x14ac:dyDescent="0.2">
      <c r="A2691">
        <v>3042</v>
      </c>
      <c r="B2691">
        <v>1</v>
      </c>
      <c r="C2691">
        <v>1500</v>
      </c>
      <c r="D2691" s="17">
        <v>30</v>
      </c>
      <c r="E2691">
        <v>37</v>
      </c>
      <c r="F2691" s="5">
        <v>51.891891891891895</v>
      </c>
      <c r="G2691" s="9">
        <v>9</v>
      </c>
      <c r="H2691">
        <v>7</v>
      </c>
      <c r="I2691" s="6">
        <v>128</v>
      </c>
      <c r="J2691" t="s">
        <v>8319</v>
      </c>
      <c r="K2691" t="s">
        <v>8356</v>
      </c>
    </row>
    <row r="2692" spans="1:11" x14ac:dyDescent="0.2">
      <c r="A2692">
        <v>3043</v>
      </c>
      <c r="B2692">
        <v>1</v>
      </c>
      <c r="C2692">
        <v>15000</v>
      </c>
      <c r="D2692" s="17">
        <v>27.047465277777775</v>
      </c>
      <c r="E2692">
        <v>128</v>
      </c>
      <c r="F2692" s="5">
        <v>128.9140625</v>
      </c>
      <c r="G2692" s="9">
        <v>3</v>
      </c>
      <c r="H2692">
        <v>4</v>
      </c>
      <c r="I2692" s="6">
        <v>110.00666666666667</v>
      </c>
      <c r="J2692" t="s">
        <v>8319</v>
      </c>
      <c r="K2692" t="s">
        <v>8356</v>
      </c>
    </row>
    <row r="2693" spans="1:11" x14ac:dyDescent="0.2">
      <c r="A2693">
        <v>3044</v>
      </c>
      <c r="B2693">
        <v>1</v>
      </c>
      <c r="C2693">
        <v>12000</v>
      </c>
      <c r="D2693" s="17">
        <v>15</v>
      </c>
      <c r="E2693">
        <v>156</v>
      </c>
      <c r="F2693" s="5">
        <v>84.108974358974365</v>
      </c>
      <c r="G2693" s="9">
        <v>1</v>
      </c>
      <c r="H2693">
        <v>1</v>
      </c>
      <c r="I2693" s="6">
        <v>109.34166666666667</v>
      </c>
      <c r="J2693" t="s">
        <v>8319</v>
      </c>
      <c r="K2693" t="s">
        <v>8356</v>
      </c>
    </row>
    <row r="2694" spans="1:11" x14ac:dyDescent="0.2">
      <c r="A2694">
        <v>3045</v>
      </c>
      <c r="B2694">
        <v>1</v>
      </c>
      <c r="C2694">
        <v>4000</v>
      </c>
      <c r="D2694" s="17">
        <v>30</v>
      </c>
      <c r="E2694">
        <v>64</v>
      </c>
      <c r="F2694" s="5">
        <v>82.941562500000003</v>
      </c>
      <c r="G2694" s="9">
        <v>7</v>
      </c>
      <c r="H2694">
        <v>2</v>
      </c>
      <c r="I2694" s="6">
        <v>132.70650000000001</v>
      </c>
      <c r="J2694" t="s">
        <v>8319</v>
      </c>
      <c r="K2694" t="s">
        <v>8356</v>
      </c>
    </row>
    <row r="2695" spans="1:11" x14ac:dyDescent="0.2">
      <c r="A2695">
        <v>3046</v>
      </c>
      <c r="B2695">
        <v>1</v>
      </c>
      <c r="C2695">
        <v>7900</v>
      </c>
      <c r="D2695" s="17">
        <v>29.399699074074075</v>
      </c>
      <c r="E2695">
        <v>58</v>
      </c>
      <c r="F2695" s="5">
        <v>259.94827586206895</v>
      </c>
      <c r="G2695" s="9">
        <v>8</v>
      </c>
      <c r="H2695">
        <v>1</v>
      </c>
      <c r="I2695" s="6">
        <v>190.84810126582278</v>
      </c>
      <c r="J2695" t="s">
        <v>8319</v>
      </c>
      <c r="K2695" t="s">
        <v>8356</v>
      </c>
    </row>
    <row r="2696" spans="1:11" x14ac:dyDescent="0.2">
      <c r="A2696">
        <v>3047</v>
      </c>
      <c r="B2696">
        <v>1</v>
      </c>
      <c r="C2696">
        <v>500</v>
      </c>
      <c r="D2696" s="17">
        <v>43.563726851851861</v>
      </c>
      <c r="E2696">
        <v>20</v>
      </c>
      <c r="F2696" s="5">
        <v>37.25</v>
      </c>
      <c r="G2696" s="9">
        <v>3</v>
      </c>
      <c r="H2696">
        <v>1</v>
      </c>
      <c r="I2696" s="6">
        <v>149</v>
      </c>
      <c r="J2696" t="s">
        <v>8319</v>
      </c>
      <c r="K2696" t="s">
        <v>8356</v>
      </c>
    </row>
    <row r="2697" spans="1:11" x14ac:dyDescent="0.2">
      <c r="A2697">
        <v>3048</v>
      </c>
      <c r="B2697">
        <v>1</v>
      </c>
      <c r="C2697">
        <v>5000</v>
      </c>
      <c r="D2697" s="17">
        <v>28.989097222222224</v>
      </c>
      <c r="E2697">
        <v>47</v>
      </c>
      <c r="F2697" s="5">
        <v>177.02127659574469</v>
      </c>
      <c r="G2697" s="9">
        <v>12</v>
      </c>
      <c r="H2697">
        <v>2</v>
      </c>
      <c r="I2697" s="6">
        <v>166.4</v>
      </c>
      <c r="J2697" t="s">
        <v>8319</v>
      </c>
      <c r="K2697" t="s">
        <v>8356</v>
      </c>
    </row>
    <row r="2698" spans="1:11" x14ac:dyDescent="0.2">
      <c r="A2698">
        <v>3049</v>
      </c>
      <c r="B2698">
        <v>1</v>
      </c>
      <c r="C2698">
        <v>3750</v>
      </c>
      <c r="D2698" s="17">
        <v>30</v>
      </c>
      <c r="E2698">
        <v>54</v>
      </c>
      <c r="F2698" s="5">
        <v>74.074074074074076</v>
      </c>
      <c r="G2698" s="9">
        <v>5</v>
      </c>
      <c r="H2698">
        <v>4</v>
      </c>
      <c r="I2698" s="6">
        <v>106.66666666666667</v>
      </c>
      <c r="J2698" t="s">
        <v>8319</v>
      </c>
      <c r="K2698" t="s">
        <v>8356</v>
      </c>
    </row>
    <row r="2699" spans="1:11" x14ac:dyDescent="0.2">
      <c r="A2699">
        <v>3050</v>
      </c>
      <c r="B2699">
        <v>1</v>
      </c>
      <c r="C2699">
        <v>600</v>
      </c>
      <c r="D2699" s="17">
        <v>30</v>
      </c>
      <c r="E2699">
        <v>9</v>
      </c>
      <c r="F2699" s="5">
        <v>70.666666666666671</v>
      </c>
      <c r="G2699" s="9">
        <v>4</v>
      </c>
      <c r="H2699">
        <v>1</v>
      </c>
      <c r="I2699" s="6">
        <v>106</v>
      </c>
      <c r="J2699" t="s">
        <v>8319</v>
      </c>
      <c r="K2699" t="s">
        <v>8356</v>
      </c>
    </row>
    <row r="2700" spans="1:11" x14ac:dyDescent="0.2">
      <c r="A2700">
        <v>3051</v>
      </c>
      <c r="B2700">
        <v>0</v>
      </c>
      <c r="C2700">
        <v>3500</v>
      </c>
      <c r="D2700" s="17">
        <v>30</v>
      </c>
      <c r="E2700">
        <v>35</v>
      </c>
      <c r="F2700" s="5">
        <v>23.62857142857143</v>
      </c>
      <c r="G2700" s="9">
        <v>1</v>
      </c>
      <c r="H2700">
        <v>1</v>
      </c>
      <c r="I2700" s="6">
        <v>23.62857142857143</v>
      </c>
      <c r="J2700" t="s">
        <v>8319</v>
      </c>
      <c r="K2700" t="s">
        <v>8356</v>
      </c>
    </row>
    <row r="2701" spans="1:11" x14ac:dyDescent="0.2">
      <c r="A2701">
        <v>3052</v>
      </c>
      <c r="B2701">
        <v>0</v>
      </c>
      <c r="C2701">
        <v>50000</v>
      </c>
      <c r="D2701" s="17">
        <v>29.995902777777776</v>
      </c>
      <c r="E2701">
        <v>2</v>
      </c>
      <c r="F2701" s="5">
        <v>37.5</v>
      </c>
      <c r="G2701" s="9">
        <v>4</v>
      </c>
      <c r="H2701">
        <v>2</v>
      </c>
      <c r="I2701" s="6">
        <v>0.15</v>
      </c>
      <c r="J2701" t="s">
        <v>8319</v>
      </c>
      <c r="K2701" t="s">
        <v>8356</v>
      </c>
    </row>
    <row r="2702" spans="1:11" x14ac:dyDescent="0.2">
      <c r="A2702">
        <v>3053</v>
      </c>
      <c r="B2702">
        <v>0</v>
      </c>
      <c r="C2702">
        <v>10000</v>
      </c>
      <c r="D2702" s="17">
        <v>51.40424768518519</v>
      </c>
      <c r="E2702">
        <v>3</v>
      </c>
      <c r="F2702" s="5">
        <v>13.333333333333334</v>
      </c>
      <c r="G2702" s="9">
        <v>8</v>
      </c>
      <c r="H2702">
        <v>1</v>
      </c>
      <c r="I2702" s="6">
        <v>0.4</v>
      </c>
      <c r="J2702" t="s">
        <v>8319</v>
      </c>
      <c r="K2702" t="s">
        <v>8356</v>
      </c>
    </row>
    <row r="2703" spans="1:11" x14ac:dyDescent="0.2">
      <c r="A2703">
        <v>3054</v>
      </c>
      <c r="B2703">
        <v>0</v>
      </c>
      <c r="C2703">
        <v>300</v>
      </c>
      <c r="D2703" s="17">
        <v>37.211643518518521</v>
      </c>
      <c r="E2703">
        <v>0</v>
      </c>
      <c r="F2703" s="5">
        <v>0</v>
      </c>
      <c r="G2703" s="9">
        <v>1</v>
      </c>
      <c r="H2703">
        <v>5</v>
      </c>
      <c r="I2703" s="6">
        <v>0</v>
      </c>
      <c r="J2703" t="s">
        <v>8319</v>
      </c>
      <c r="K2703" t="s">
        <v>8356</v>
      </c>
    </row>
    <row r="2704" spans="1:11" x14ac:dyDescent="0.2">
      <c r="A2704">
        <v>3055</v>
      </c>
      <c r="B2704">
        <v>0</v>
      </c>
      <c r="C2704">
        <v>20000</v>
      </c>
      <c r="D2704" s="17">
        <v>60</v>
      </c>
      <c r="E2704">
        <v>1</v>
      </c>
      <c r="F2704" s="5">
        <v>1</v>
      </c>
      <c r="G2704" s="9">
        <v>11</v>
      </c>
      <c r="H2704">
        <v>1</v>
      </c>
      <c r="I2704" s="6">
        <v>5.0000000000000001E-3</v>
      </c>
      <c r="J2704" t="s">
        <v>8319</v>
      </c>
      <c r="K2704" t="s">
        <v>8356</v>
      </c>
    </row>
    <row r="2705" spans="1:11" x14ac:dyDescent="0.2">
      <c r="A2705">
        <v>3056</v>
      </c>
      <c r="B2705">
        <v>0</v>
      </c>
      <c r="C2705">
        <v>25000</v>
      </c>
      <c r="D2705" s="17">
        <v>60</v>
      </c>
      <c r="E2705">
        <v>0</v>
      </c>
      <c r="F2705" s="5">
        <v>0</v>
      </c>
      <c r="G2705" s="9">
        <v>7</v>
      </c>
      <c r="H2705">
        <v>4</v>
      </c>
      <c r="I2705" s="6">
        <v>0</v>
      </c>
      <c r="J2705" t="s">
        <v>8319</v>
      </c>
      <c r="K2705" t="s">
        <v>8356</v>
      </c>
    </row>
    <row r="2706" spans="1:11" x14ac:dyDescent="0.2">
      <c r="A2706">
        <v>3057</v>
      </c>
      <c r="B2706">
        <v>0</v>
      </c>
      <c r="C2706">
        <v>50000</v>
      </c>
      <c r="D2706" s="17">
        <v>29.958333333333332</v>
      </c>
      <c r="E2706">
        <v>0</v>
      </c>
      <c r="F2706" s="5">
        <v>0</v>
      </c>
      <c r="G2706" s="9">
        <v>3</v>
      </c>
      <c r="H2706">
        <v>5</v>
      </c>
      <c r="I2706" s="6">
        <v>0</v>
      </c>
      <c r="J2706" t="s">
        <v>8319</v>
      </c>
      <c r="K2706" t="s">
        <v>8356</v>
      </c>
    </row>
    <row r="2707" spans="1:11" x14ac:dyDescent="0.2">
      <c r="A2707">
        <v>3058</v>
      </c>
      <c r="B2707">
        <v>0</v>
      </c>
      <c r="C2707">
        <v>18000</v>
      </c>
      <c r="D2707" s="17">
        <v>50</v>
      </c>
      <c r="E2707">
        <v>3</v>
      </c>
      <c r="F2707" s="5">
        <v>1</v>
      </c>
      <c r="G2707" s="9">
        <v>3</v>
      </c>
      <c r="H2707">
        <v>4</v>
      </c>
      <c r="I2707" s="6">
        <v>1.6666666666666666E-2</v>
      </c>
      <c r="J2707" t="s">
        <v>8319</v>
      </c>
      <c r="K2707" t="s">
        <v>8356</v>
      </c>
    </row>
    <row r="2708" spans="1:11" x14ac:dyDescent="0.2">
      <c r="A2708">
        <v>3059</v>
      </c>
      <c r="B2708">
        <v>0</v>
      </c>
      <c r="C2708">
        <v>15000</v>
      </c>
      <c r="D2708" s="17">
        <v>30</v>
      </c>
      <c r="E2708">
        <v>11</v>
      </c>
      <c r="F2708" s="5">
        <v>41</v>
      </c>
      <c r="G2708" s="9">
        <v>7</v>
      </c>
      <c r="H2708">
        <v>3</v>
      </c>
      <c r="I2708" s="6">
        <v>3.0066666666666664</v>
      </c>
      <c r="J2708" t="s">
        <v>8319</v>
      </c>
      <c r="K2708" t="s">
        <v>8356</v>
      </c>
    </row>
    <row r="2709" spans="1:11" x14ac:dyDescent="0.2">
      <c r="A2709">
        <v>3060</v>
      </c>
      <c r="B2709">
        <v>0</v>
      </c>
      <c r="C2709">
        <v>220000</v>
      </c>
      <c r="D2709" s="17">
        <v>30</v>
      </c>
      <c r="E2709">
        <v>6</v>
      </c>
      <c r="F2709" s="5">
        <v>55.833333333333336</v>
      </c>
      <c r="G2709" s="9">
        <v>8</v>
      </c>
      <c r="H2709">
        <v>5</v>
      </c>
      <c r="I2709" s="6">
        <v>0.15227272727272728</v>
      </c>
      <c r="J2709" t="s">
        <v>8319</v>
      </c>
      <c r="K2709" t="s">
        <v>8356</v>
      </c>
    </row>
    <row r="2710" spans="1:11" x14ac:dyDescent="0.2">
      <c r="A2710">
        <v>3061</v>
      </c>
      <c r="B2710">
        <v>0</v>
      </c>
      <c r="C2710">
        <v>1000000</v>
      </c>
      <c r="D2710" s="17">
        <v>30</v>
      </c>
      <c r="E2710">
        <v>0</v>
      </c>
      <c r="F2710" s="5">
        <v>0</v>
      </c>
      <c r="G2710" s="9">
        <v>7</v>
      </c>
      <c r="H2710">
        <v>1</v>
      </c>
      <c r="I2710" s="6">
        <v>0</v>
      </c>
      <c r="J2710" t="s">
        <v>8319</v>
      </c>
      <c r="K2710" t="s">
        <v>8356</v>
      </c>
    </row>
    <row r="2711" spans="1:11" x14ac:dyDescent="0.2">
      <c r="A2711">
        <v>3062</v>
      </c>
      <c r="B2711">
        <v>0</v>
      </c>
      <c r="C2711">
        <v>10000</v>
      </c>
      <c r="D2711" s="17">
        <v>29.214212962962964</v>
      </c>
      <c r="E2711">
        <v>67</v>
      </c>
      <c r="F2711" s="5">
        <v>99.761194029850742</v>
      </c>
      <c r="G2711" s="9">
        <v>9</v>
      </c>
      <c r="H2711">
        <v>2</v>
      </c>
      <c r="I2711" s="6">
        <v>66.84</v>
      </c>
      <c r="J2711" t="s">
        <v>8319</v>
      </c>
      <c r="K2711" t="s">
        <v>8356</v>
      </c>
    </row>
    <row r="2712" spans="1:11" x14ac:dyDescent="0.2">
      <c r="A2712">
        <v>3063</v>
      </c>
      <c r="B2712">
        <v>0</v>
      </c>
      <c r="C2712">
        <v>3000</v>
      </c>
      <c r="D2712" s="17">
        <v>35</v>
      </c>
      <c r="E2712">
        <v>23</v>
      </c>
      <c r="F2712" s="5">
        <v>25.521739130434781</v>
      </c>
      <c r="G2712" s="9">
        <v>9</v>
      </c>
      <c r="H2712">
        <v>6</v>
      </c>
      <c r="I2712" s="6">
        <v>19.566666666666666</v>
      </c>
      <c r="J2712" t="s">
        <v>8319</v>
      </c>
      <c r="K2712" t="s">
        <v>8356</v>
      </c>
    </row>
    <row r="2713" spans="1:11" x14ac:dyDescent="0.2">
      <c r="A2713">
        <v>3064</v>
      </c>
      <c r="B2713">
        <v>0</v>
      </c>
      <c r="C2713">
        <v>75000</v>
      </c>
      <c r="D2713" s="17">
        <v>31.160810185185184</v>
      </c>
      <c r="E2713">
        <v>72</v>
      </c>
      <c r="F2713" s="5">
        <v>117.65277777777777</v>
      </c>
      <c r="G2713" s="9">
        <v>10</v>
      </c>
      <c r="H2713">
        <v>3</v>
      </c>
      <c r="I2713" s="6">
        <v>11.294666666666666</v>
      </c>
      <c r="J2713" t="s">
        <v>8319</v>
      </c>
      <c r="K2713" t="s">
        <v>8356</v>
      </c>
    </row>
    <row r="2714" spans="1:11" x14ac:dyDescent="0.2">
      <c r="A2714">
        <v>3065</v>
      </c>
      <c r="B2714">
        <v>0</v>
      </c>
      <c r="C2714">
        <v>25000</v>
      </c>
      <c r="D2714" s="17">
        <v>25</v>
      </c>
      <c r="E2714">
        <v>2</v>
      </c>
      <c r="F2714" s="5">
        <v>5</v>
      </c>
      <c r="G2714" s="9">
        <v>7</v>
      </c>
      <c r="H2714">
        <v>5</v>
      </c>
      <c r="I2714" s="6">
        <v>0.04</v>
      </c>
      <c r="J2714" t="s">
        <v>8319</v>
      </c>
      <c r="K2714" t="s">
        <v>8356</v>
      </c>
    </row>
    <row r="2715" spans="1:11" x14ac:dyDescent="0.2">
      <c r="A2715">
        <v>3066</v>
      </c>
      <c r="B2715">
        <v>0</v>
      </c>
      <c r="C2715">
        <v>350000</v>
      </c>
      <c r="D2715" s="17">
        <v>30</v>
      </c>
      <c r="E2715">
        <v>15</v>
      </c>
      <c r="F2715" s="5">
        <v>2796.6666666666665</v>
      </c>
      <c r="G2715" s="9">
        <v>6</v>
      </c>
      <c r="H2715">
        <v>4</v>
      </c>
      <c r="I2715" s="6">
        <v>11.985714285714286</v>
      </c>
      <c r="J2715" t="s">
        <v>8319</v>
      </c>
      <c r="K2715" t="s">
        <v>8356</v>
      </c>
    </row>
    <row r="2716" spans="1:11" x14ac:dyDescent="0.2">
      <c r="A2716">
        <v>3067</v>
      </c>
      <c r="B2716">
        <v>0</v>
      </c>
      <c r="C2716">
        <v>8000</v>
      </c>
      <c r="D2716" s="17">
        <v>30</v>
      </c>
      <c r="E2716">
        <v>1</v>
      </c>
      <c r="F2716" s="5">
        <v>200</v>
      </c>
      <c r="G2716" s="9">
        <v>8</v>
      </c>
      <c r="H2716">
        <v>1</v>
      </c>
      <c r="I2716" s="6">
        <v>2.5</v>
      </c>
      <c r="J2716" t="s">
        <v>8319</v>
      </c>
      <c r="K2716" t="s">
        <v>8356</v>
      </c>
    </row>
    <row r="2717" spans="1:11" x14ac:dyDescent="0.2">
      <c r="A2717">
        <v>3068</v>
      </c>
      <c r="B2717">
        <v>0</v>
      </c>
      <c r="C2717">
        <v>250000</v>
      </c>
      <c r="D2717" s="17">
        <v>30</v>
      </c>
      <c r="E2717">
        <v>2</v>
      </c>
      <c r="F2717" s="5">
        <v>87.5</v>
      </c>
      <c r="G2717" s="9">
        <v>9</v>
      </c>
      <c r="H2717">
        <v>3</v>
      </c>
      <c r="I2717" s="6">
        <v>6.9999999999999993E-2</v>
      </c>
      <c r="J2717" t="s">
        <v>8319</v>
      </c>
      <c r="K2717" t="s">
        <v>8356</v>
      </c>
    </row>
    <row r="2718" spans="1:11" x14ac:dyDescent="0.2">
      <c r="A2718">
        <v>3069</v>
      </c>
      <c r="B2718">
        <v>0</v>
      </c>
      <c r="C2718">
        <v>1000</v>
      </c>
      <c r="D2718" s="17">
        <v>30</v>
      </c>
      <c r="E2718">
        <v>7</v>
      </c>
      <c r="F2718" s="5">
        <v>20.142857142857142</v>
      </c>
      <c r="G2718" s="9">
        <v>11</v>
      </c>
      <c r="H2718">
        <v>5</v>
      </c>
      <c r="I2718" s="6">
        <v>14.099999999999998</v>
      </c>
      <c r="J2718" t="s">
        <v>8319</v>
      </c>
      <c r="K2718" t="s">
        <v>8356</v>
      </c>
    </row>
    <row r="2719" spans="1:11" x14ac:dyDescent="0.2">
      <c r="A2719">
        <v>3070</v>
      </c>
      <c r="B2719">
        <v>0</v>
      </c>
      <c r="C2719">
        <v>10000</v>
      </c>
      <c r="D2719" s="17">
        <v>21</v>
      </c>
      <c r="E2719">
        <v>16</v>
      </c>
      <c r="F2719" s="5">
        <v>20.875</v>
      </c>
      <c r="G2719" s="9">
        <v>11</v>
      </c>
      <c r="H2719">
        <v>3</v>
      </c>
      <c r="I2719" s="6">
        <v>3.34</v>
      </c>
      <c r="J2719" t="s">
        <v>8319</v>
      </c>
      <c r="K2719" t="s">
        <v>8356</v>
      </c>
    </row>
    <row r="2720" spans="1:11" x14ac:dyDescent="0.2">
      <c r="A2720">
        <v>3071</v>
      </c>
      <c r="B2720">
        <v>0</v>
      </c>
      <c r="C2720">
        <v>12000</v>
      </c>
      <c r="D2720" s="17">
        <v>17.516886574074075</v>
      </c>
      <c r="E2720">
        <v>117</v>
      </c>
      <c r="F2720" s="5">
        <v>61.307692307692307</v>
      </c>
      <c r="G2720" s="9">
        <v>4</v>
      </c>
      <c r="H2720">
        <v>5</v>
      </c>
      <c r="I2720" s="6">
        <v>59.774999999999999</v>
      </c>
      <c r="J2720" t="s">
        <v>8319</v>
      </c>
      <c r="K2720" t="s">
        <v>8356</v>
      </c>
    </row>
    <row r="2721" spans="1:11" x14ac:dyDescent="0.2">
      <c r="A2721">
        <v>3072</v>
      </c>
      <c r="B2721">
        <v>0</v>
      </c>
      <c r="C2721">
        <v>12000</v>
      </c>
      <c r="D2721" s="17">
        <v>14.383078703703704</v>
      </c>
      <c r="E2721">
        <v>2</v>
      </c>
      <c r="F2721" s="5">
        <v>1</v>
      </c>
      <c r="G2721" s="9">
        <v>10</v>
      </c>
      <c r="H2721">
        <v>6</v>
      </c>
      <c r="I2721" s="6">
        <v>1.6666666666666666E-2</v>
      </c>
      <c r="J2721" t="s">
        <v>8319</v>
      </c>
      <c r="K2721" t="s">
        <v>8356</v>
      </c>
    </row>
    <row r="2722" spans="1:11" x14ac:dyDescent="0.2">
      <c r="A2722">
        <v>3073</v>
      </c>
      <c r="B2722">
        <v>0</v>
      </c>
      <c r="C2722">
        <v>2800000</v>
      </c>
      <c r="D2722" s="17">
        <v>58.120833333333337</v>
      </c>
      <c r="E2722">
        <v>7</v>
      </c>
      <c r="F2722" s="5">
        <v>92.142857142857139</v>
      </c>
      <c r="G2722" s="9">
        <v>4</v>
      </c>
      <c r="H2722">
        <v>5</v>
      </c>
      <c r="I2722" s="6">
        <v>2.3035714285714284E-2</v>
      </c>
      <c r="J2722" t="s">
        <v>8319</v>
      </c>
      <c r="K2722" t="s">
        <v>8356</v>
      </c>
    </row>
    <row r="2723" spans="1:11" x14ac:dyDescent="0.2">
      <c r="A2723">
        <v>3074</v>
      </c>
      <c r="B2723">
        <v>0</v>
      </c>
      <c r="C2723">
        <v>25000</v>
      </c>
      <c r="D2723" s="17">
        <v>30</v>
      </c>
      <c r="E2723">
        <v>3</v>
      </c>
      <c r="F2723" s="5">
        <v>7.333333333333333</v>
      </c>
      <c r="G2723" s="9">
        <v>2</v>
      </c>
      <c r="H2723">
        <v>2</v>
      </c>
      <c r="I2723" s="6">
        <v>8.8000000000000009E-2</v>
      </c>
      <c r="J2723" t="s">
        <v>8319</v>
      </c>
      <c r="K2723" t="s">
        <v>8356</v>
      </c>
    </row>
    <row r="2724" spans="1:11" x14ac:dyDescent="0.2">
      <c r="A2724">
        <v>3075</v>
      </c>
      <c r="B2724">
        <v>0</v>
      </c>
      <c r="C2724">
        <v>15000</v>
      </c>
      <c r="D2724" s="17">
        <v>50</v>
      </c>
      <c r="E2724">
        <v>20</v>
      </c>
      <c r="F2724" s="5">
        <v>64.8</v>
      </c>
      <c r="G2724" s="9">
        <v>6</v>
      </c>
      <c r="H2724">
        <v>3</v>
      </c>
      <c r="I2724" s="6">
        <v>8.64</v>
      </c>
      <c r="J2724" t="s">
        <v>8319</v>
      </c>
      <c r="K2724" t="s">
        <v>8356</v>
      </c>
    </row>
    <row r="2725" spans="1:11" x14ac:dyDescent="0.2">
      <c r="A2725">
        <v>3076</v>
      </c>
      <c r="B2725">
        <v>0</v>
      </c>
      <c r="C2725">
        <v>10000</v>
      </c>
      <c r="D2725" s="17">
        <v>60</v>
      </c>
      <c r="E2725">
        <v>50</v>
      </c>
      <c r="F2725" s="5">
        <v>30.12</v>
      </c>
      <c r="G2725" s="9">
        <v>8</v>
      </c>
      <c r="H2725">
        <v>1</v>
      </c>
      <c r="I2725" s="6">
        <v>15.06</v>
      </c>
      <c r="J2725" t="s">
        <v>8319</v>
      </c>
      <c r="K2725" t="s">
        <v>8356</v>
      </c>
    </row>
    <row r="2726" spans="1:11" x14ac:dyDescent="0.2">
      <c r="A2726">
        <v>3077</v>
      </c>
      <c r="B2726">
        <v>0</v>
      </c>
      <c r="C2726">
        <v>22000</v>
      </c>
      <c r="D2726" s="17">
        <v>30</v>
      </c>
      <c r="E2726">
        <v>2</v>
      </c>
      <c r="F2726" s="5">
        <v>52.5</v>
      </c>
      <c r="G2726" s="9">
        <v>1</v>
      </c>
      <c r="H2726">
        <v>2</v>
      </c>
      <c r="I2726" s="6">
        <v>0.47727272727272729</v>
      </c>
      <c r="J2726" t="s">
        <v>8319</v>
      </c>
      <c r="K2726" t="s">
        <v>8356</v>
      </c>
    </row>
    <row r="2727" spans="1:11" x14ac:dyDescent="0.2">
      <c r="A2727">
        <v>3078</v>
      </c>
      <c r="B2727">
        <v>0</v>
      </c>
      <c r="C2727">
        <v>60000</v>
      </c>
      <c r="D2727" s="17">
        <v>30</v>
      </c>
      <c r="E2727">
        <v>3</v>
      </c>
      <c r="F2727" s="5">
        <v>23.666666666666668</v>
      </c>
      <c r="G2727" s="9">
        <v>1</v>
      </c>
      <c r="H2727">
        <v>1</v>
      </c>
      <c r="I2727" s="6">
        <v>0.11833333333333333</v>
      </c>
      <c r="J2727" t="s">
        <v>8319</v>
      </c>
      <c r="K2727" t="s">
        <v>8356</v>
      </c>
    </row>
    <row r="2728" spans="1:11" x14ac:dyDescent="0.2">
      <c r="A2728">
        <v>3079</v>
      </c>
      <c r="B2728">
        <v>0</v>
      </c>
      <c r="C2728">
        <v>1333666</v>
      </c>
      <c r="D2728" s="17">
        <v>29.958333333333332</v>
      </c>
      <c r="E2728">
        <v>27</v>
      </c>
      <c r="F2728" s="5">
        <v>415.77777777777777</v>
      </c>
      <c r="G2728" s="9">
        <v>2</v>
      </c>
      <c r="H2728">
        <v>5</v>
      </c>
      <c r="I2728" s="6">
        <v>0.8417399858735245</v>
      </c>
      <c r="J2728" t="s">
        <v>8319</v>
      </c>
      <c r="K2728" t="s">
        <v>8356</v>
      </c>
    </row>
    <row r="2729" spans="1:11" x14ac:dyDescent="0.2">
      <c r="A2729">
        <v>3080</v>
      </c>
      <c r="B2729">
        <v>0</v>
      </c>
      <c r="C2729">
        <v>2000000</v>
      </c>
      <c r="D2729" s="17">
        <v>60.041666666666664</v>
      </c>
      <c r="E2729">
        <v>7</v>
      </c>
      <c r="F2729" s="5">
        <v>53.714285714285715</v>
      </c>
      <c r="G2729" s="9">
        <v>10</v>
      </c>
      <c r="H2729">
        <v>1</v>
      </c>
      <c r="I2729" s="6">
        <v>1.8799999999999997E-2</v>
      </c>
      <c r="J2729" t="s">
        <v>8319</v>
      </c>
      <c r="K2729" t="s">
        <v>8356</v>
      </c>
    </row>
    <row r="2730" spans="1:11" x14ac:dyDescent="0.2">
      <c r="A2730">
        <v>3081</v>
      </c>
      <c r="B2730">
        <v>0</v>
      </c>
      <c r="C2730">
        <v>1000000</v>
      </c>
      <c r="D2730" s="17">
        <v>30</v>
      </c>
      <c r="E2730">
        <v>5</v>
      </c>
      <c r="F2730" s="5">
        <v>420.6</v>
      </c>
      <c r="G2730" s="9">
        <v>8</v>
      </c>
      <c r="H2730">
        <v>4</v>
      </c>
      <c r="I2730" s="6">
        <v>0.21029999999999999</v>
      </c>
      <c r="J2730" t="s">
        <v>8319</v>
      </c>
      <c r="K2730" t="s">
        <v>8356</v>
      </c>
    </row>
    <row r="2731" spans="1:11" x14ac:dyDescent="0.2">
      <c r="A2731">
        <v>3082</v>
      </c>
      <c r="B2731">
        <v>0</v>
      </c>
      <c r="C2731">
        <v>9000</v>
      </c>
      <c r="D2731" s="17">
        <v>30.041666666666668</v>
      </c>
      <c r="E2731">
        <v>0</v>
      </c>
      <c r="F2731" s="5">
        <v>0</v>
      </c>
      <c r="G2731" s="9">
        <v>10</v>
      </c>
      <c r="H2731">
        <v>5</v>
      </c>
      <c r="I2731" s="6">
        <v>0</v>
      </c>
      <c r="J2731" t="s">
        <v>8319</v>
      </c>
      <c r="K2731" t="s">
        <v>8356</v>
      </c>
    </row>
    <row r="2732" spans="1:11" x14ac:dyDescent="0.2">
      <c r="A2732">
        <v>3083</v>
      </c>
      <c r="B2732">
        <v>0</v>
      </c>
      <c r="C2732">
        <v>20000</v>
      </c>
      <c r="D2732" s="17">
        <v>29.64493055555555</v>
      </c>
      <c r="E2732">
        <v>3</v>
      </c>
      <c r="F2732" s="5">
        <v>18.666666666666668</v>
      </c>
      <c r="G2732" s="9">
        <v>8</v>
      </c>
      <c r="H2732">
        <v>6</v>
      </c>
      <c r="I2732" s="6">
        <v>0.27999999999999997</v>
      </c>
      <c r="J2732" t="s">
        <v>8319</v>
      </c>
      <c r="K2732" t="s">
        <v>8356</v>
      </c>
    </row>
    <row r="2733" spans="1:11" x14ac:dyDescent="0.2">
      <c r="A2733">
        <v>3084</v>
      </c>
      <c r="B2733">
        <v>0</v>
      </c>
      <c r="C2733">
        <v>4059</v>
      </c>
      <c r="D2733" s="17">
        <v>29.059594907407405</v>
      </c>
      <c r="E2733">
        <v>6</v>
      </c>
      <c r="F2733" s="5">
        <v>78.333333333333329</v>
      </c>
      <c r="G2733" s="9">
        <v>4</v>
      </c>
      <c r="H2733">
        <v>1</v>
      </c>
      <c r="I2733" s="6">
        <v>11.57920670115792</v>
      </c>
      <c r="J2733" t="s">
        <v>8319</v>
      </c>
      <c r="K2733" t="s">
        <v>8356</v>
      </c>
    </row>
    <row r="2734" spans="1:11" x14ac:dyDescent="0.2">
      <c r="A2734">
        <v>3085</v>
      </c>
      <c r="B2734">
        <v>0</v>
      </c>
      <c r="C2734">
        <v>25000</v>
      </c>
      <c r="D2734" s="17">
        <v>30</v>
      </c>
      <c r="E2734">
        <v>9</v>
      </c>
      <c r="F2734" s="5">
        <v>67.777777777777771</v>
      </c>
      <c r="G2734" s="9">
        <v>8</v>
      </c>
      <c r="H2734">
        <v>7</v>
      </c>
      <c r="I2734" s="6">
        <v>2.44</v>
      </c>
      <c r="J2734" t="s">
        <v>8319</v>
      </c>
      <c r="K2734" t="s">
        <v>8356</v>
      </c>
    </row>
    <row r="2735" spans="1:11" x14ac:dyDescent="0.2">
      <c r="A2735">
        <v>3086</v>
      </c>
      <c r="B2735">
        <v>0</v>
      </c>
      <c r="C2735">
        <v>20000</v>
      </c>
      <c r="D2735" s="17">
        <v>60</v>
      </c>
      <c r="E2735">
        <v>3</v>
      </c>
      <c r="F2735" s="5">
        <v>16.666666666666668</v>
      </c>
      <c r="G2735" s="9">
        <v>6</v>
      </c>
      <c r="H2735">
        <v>4</v>
      </c>
      <c r="I2735" s="6">
        <v>0.25</v>
      </c>
      <c r="J2735" t="s">
        <v>8319</v>
      </c>
      <c r="K2735" t="s">
        <v>8356</v>
      </c>
    </row>
    <row r="2736" spans="1:11" x14ac:dyDescent="0.2">
      <c r="A2736">
        <v>3087</v>
      </c>
      <c r="B2736">
        <v>0</v>
      </c>
      <c r="C2736">
        <v>20000</v>
      </c>
      <c r="D2736" s="17">
        <v>60.041666666666664</v>
      </c>
      <c r="E2736">
        <v>2</v>
      </c>
      <c r="F2736" s="5">
        <v>62.5</v>
      </c>
      <c r="G2736" s="9">
        <v>10</v>
      </c>
      <c r="H2736">
        <v>5</v>
      </c>
      <c r="I2736" s="6">
        <v>0.625</v>
      </c>
      <c r="J2736" t="s">
        <v>8319</v>
      </c>
      <c r="K2736" t="s">
        <v>8356</v>
      </c>
    </row>
    <row r="2737" spans="1:11" x14ac:dyDescent="0.2">
      <c r="A2737">
        <v>3088</v>
      </c>
      <c r="B2737">
        <v>0</v>
      </c>
      <c r="C2737">
        <v>65000</v>
      </c>
      <c r="D2737" s="17">
        <v>30.997835648148143</v>
      </c>
      <c r="E2737">
        <v>3</v>
      </c>
      <c r="F2737" s="5">
        <v>42</v>
      </c>
      <c r="G2737" s="9">
        <v>12</v>
      </c>
      <c r="H2737">
        <v>1</v>
      </c>
      <c r="I2737" s="6">
        <v>0.19384615384615383</v>
      </c>
      <c r="J2737" t="s">
        <v>8319</v>
      </c>
      <c r="K2737" t="s">
        <v>8356</v>
      </c>
    </row>
    <row r="2738" spans="1:11" x14ac:dyDescent="0.2">
      <c r="A2738">
        <v>3089</v>
      </c>
      <c r="B2738">
        <v>0</v>
      </c>
      <c r="C2738">
        <v>25000</v>
      </c>
      <c r="D2738" s="17">
        <v>31.540011574074075</v>
      </c>
      <c r="E2738">
        <v>45</v>
      </c>
      <c r="F2738" s="5">
        <v>130.0888888888889</v>
      </c>
      <c r="G2738" s="9">
        <v>6</v>
      </c>
      <c r="H2738">
        <v>2</v>
      </c>
      <c r="I2738" s="6">
        <v>23.416</v>
      </c>
      <c r="J2738" t="s">
        <v>8319</v>
      </c>
      <c r="K2738" t="s">
        <v>8356</v>
      </c>
    </row>
    <row r="2739" spans="1:11" x14ac:dyDescent="0.2">
      <c r="A2739">
        <v>3090</v>
      </c>
      <c r="B2739">
        <v>0</v>
      </c>
      <c r="C2739">
        <v>225000</v>
      </c>
      <c r="D2739" s="17">
        <v>59.958333333333336</v>
      </c>
      <c r="E2739">
        <v>9</v>
      </c>
      <c r="F2739" s="5">
        <v>1270.2222222222222</v>
      </c>
      <c r="G2739" s="9">
        <v>3</v>
      </c>
      <c r="H2739">
        <v>1</v>
      </c>
      <c r="I2739" s="6">
        <v>5.0808888888888886</v>
      </c>
      <c r="J2739" t="s">
        <v>8319</v>
      </c>
      <c r="K2739" t="s">
        <v>8356</v>
      </c>
    </row>
    <row r="2740" spans="1:11" x14ac:dyDescent="0.2">
      <c r="A2740">
        <v>3091</v>
      </c>
      <c r="B2740">
        <v>0</v>
      </c>
      <c r="C2740">
        <v>5000</v>
      </c>
      <c r="D2740" s="17">
        <v>30</v>
      </c>
      <c r="E2740">
        <v>9</v>
      </c>
      <c r="F2740" s="5">
        <v>88.444444444444443</v>
      </c>
      <c r="G2740" s="9">
        <v>7</v>
      </c>
      <c r="H2740">
        <v>5</v>
      </c>
      <c r="I2740" s="6">
        <v>15.920000000000002</v>
      </c>
      <c r="J2740" t="s">
        <v>8319</v>
      </c>
      <c r="K2740" t="s">
        <v>8356</v>
      </c>
    </row>
    <row r="2741" spans="1:11" x14ac:dyDescent="0.2">
      <c r="A2741">
        <v>3092</v>
      </c>
      <c r="B2741">
        <v>0</v>
      </c>
      <c r="C2741">
        <v>100000</v>
      </c>
      <c r="D2741" s="17">
        <v>37.297314814814811</v>
      </c>
      <c r="E2741">
        <v>21</v>
      </c>
      <c r="F2741" s="5">
        <v>56.342380952380957</v>
      </c>
      <c r="G2741" s="9">
        <v>9</v>
      </c>
      <c r="H2741">
        <v>2</v>
      </c>
      <c r="I2741" s="6">
        <v>1.1831900000000002</v>
      </c>
      <c r="J2741" t="s">
        <v>8319</v>
      </c>
      <c r="K2741" t="s">
        <v>8356</v>
      </c>
    </row>
    <row r="2742" spans="1:11" x14ac:dyDescent="0.2">
      <c r="A2742">
        <v>3093</v>
      </c>
      <c r="B2742">
        <v>0</v>
      </c>
      <c r="C2742">
        <v>4000</v>
      </c>
      <c r="D2742" s="17">
        <v>30.256932870370367</v>
      </c>
      <c r="E2742">
        <v>17</v>
      </c>
      <c r="F2742" s="5">
        <v>53.529411764705884</v>
      </c>
      <c r="G2742" s="9">
        <v>5</v>
      </c>
      <c r="H2742">
        <v>4</v>
      </c>
      <c r="I2742" s="6">
        <v>22.75</v>
      </c>
      <c r="J2742" t="s">
        <v>8319</v>
      </c>
      <c r="K2742" t="s">
        <v>8356</v>
      </c>
    </row>
    <row r="2743" spans="1:11" x14ac:dyDescent="0.2">
      <c r="A2743">
        <v>3094</v>
      </c>
      <c r="B2743">
        <v>0</v>
      </c>
      <c r="C2743">
        <v>100000</v>
      </c>
      <c r="D2743" s="17">
        <v>60</v>
      </c>
      <c r="E2743">
        <v>1</v>
      </c>
      <c r="F2743" s="5">
        <v>25</v>
      </c>
      <c r="G2743" s="9">
        <v>7</v>
      </c>
      <c r="H2743">
        <v>3</v>
      </c>
      <c r="I2743" s="6">
        <v>2.5000000000000001E-2</v>
      </c>
      <c r="J2743" t="s">
        <v>8319</v>
      </c>
      <c r="K2743" t="s">
        <v>8356</v>
      </c>
    </row>
    <row r="2744" spans="1:11" x14ac:dyDescent="0.2">
      <c r="A2744">
        <v>3095</v>
      </c>
      <c r="B2744">
        <v>0</v>
      </c>
      <c r="C2744">
        <v>14920</v>
      </c>
      <c r="D2744" s="17">
        <v>60</v>
      </c>
      <c r="E2744">
        <v>1</v>
      </c>
      <c r="F2744" s="5">
        <v>50</v>
      </c>
      <c r="G2744" s="9">
        <v>6</v>
      </c>
      <c r="H2744">
        <v>3</v>
      </c>
      <c r="I2744" s="6">
        <v>0.33512064343163539</v>
      </c>
      <c r="J2744" t="s">
        <v>8319</v>
      </c>
      <c r="K2744" t="s">
        <v>8356</v>
      </c>
    </row>
    <row r="2745" spans="1:11" x14ac:dyDescent="0.2">
      <c r="A2745">
        <v>3096</v>
      </c>
      <c r="B2745">
        <v>0</v>
      </c>
      <c r="C2745">
        <v>20000</v>
      </c>
      <c r="D2745" s="17">
        <v>30</v>
      </c>
      <c r="E2745">
        <v>14</v>
      </c>
      <c r="F2745" s="5">
        <v>56.785714285714285</v>
      </c>
      <c r="G2745" s="9">
        <v>4</v>
      </c>
      <c r="H2745">
        <v>1</v>
      </c>
      <c r="I2745" s="6">
        <v>3.9750000000000001</v>
      </c>
      <c r="J2745" t="s">
        <v>8319</v>
      </c>
      <c r="K2745" t="s">
        <v>8356</v>
      </c>
    </row>
    <row r="2746" spans="1:11" x14ac:dyDescent="0.2">
      <c r="A2746">
        <v>3097</v>
      </c>
      <c r="B2746">
        <v>0</v>
      </c>
      <c r="C2746">
        <v>10000</v>
      </c>
      <c r="D2746" s="17">
        <v>21.079849537037038</v>
      </c>
      <c r="E2746">
        <v>42</v>
      </c>
      <c r="F2746" s="5">
        <v>40.833333333333336</v>
      </c>
      <c r="G2746" s="9">
        <v>9</v>
      </c>
      <c r="H2746">
        <v>5</v>
      </c>
      <c r="I2746" s="6">
        <v>17.150000000000002</v>
      </c>
      <c r="J2746" t="s">
        <v>8319</v>
      </c>
      <c r="K2746" t="s">
        <v>8356</v>
      </c>
    </row>
    <row r="2747" spans="1:11" x14ac:dyDescent="0.2">
      <c r="A2747">
        <v>3098</v>
      </c>
      <c r="B2747">
        <v>0</v>
      </c>
      <c r="C2747">
        <v>48725</v>
      </c>
      <c r="D2747" s="17">
        <v>48.21957175925926</v>
      </c>
      <c r="E2747">
        <v>27</v>
      </c>
      <c r="F2747" s="5">
        <v>65.111111111111114</v>
      </c>
      <c r="G2747" s="9">
        <v>12</v>
      </c>
      <c r="H2747">
        <v>1</v>
      </c>
      <c r="I2747" s="6">
        <v>3.6080041046690612</v>
      </c>
      <c r="J2747" t="s">
        <v>8319</v>
      </c>
      <c r="K2747" t="s">
        <v>8356</v>
      </c>
    </row>
    <row r="2748" spans="1:11" x14ac:dyDescent="0.2">
      <c r="A2748">
        <v>3099</v>
      </c>
      <c r="B2748">
        <v>0</v>
      </c>
      <c r="C2748">
        <v>2000</v>
      </c>
      <c r="D2748" s="17">
        <v>30</v>
      </c>
      <c r="E2748">
        <v>5</v>
      </c>
      <c r="F2748" s="5">
        <v>55.6</v>
      </c>
      <c r="G2748" s="9">
        <v>1</v>
      </c>
      <c r="H2748">
        <v>2</v>
      </c>
      <c r="I2748" s="6">
        <v>13.900000000000002</v>
      </c>
      <c r="J2748" t="s">
        <v>8319</v>
      </c>
      <c r="K2748" t="s">
        <v>8356</v>
      </c>
    </row>
    <row r="2749" spans="1:11" x14ac:dyDescent="0.2">
      <c r="A2749">
        <v>3100</v>
      </c>
      <c r="B2749">
        <v>0</v>
      </c>
      <c r="C2749">
        <v>12000</v>
      </c>
      <c r="D2749" s="17">
        <v>30</v>
      </c>
      <c r="E2749">
        <v>13</v>
      </c>
      <c r="F2749" s="5">
        <v>140.53846153846155</v>
      </c>
      <c r="G2749" s="9">
        <v>9</v>
      </c>
      <c r="H2749">
        <v>6</v>
      </c>
      <c r="I2749" s="6">
        <v>15.225</v>
      </c>
      <c r="J2749" t="s">
        <v>8319</v>
      </c>
      <c r="K2749" t="s">
        <v>8356</v>
      </c>
    </row>
    <row r="2750" spans="1:11" x14ac:dyDescent="0.2">
      <c r="A2750">
        <v>3101</v>
      </c>
      <c r="B2750">
        <v>0</v>
      </c>
      <c r="C2750">
        <v>2500</v>
      </c>
      <c r="D2750" s="17">
        <v>29.947025462962966</v>
      </c>
      <c r="E2750">
        <v>12</v>
      </c>
      <c r="F2750" s="5">
        <v>25</v>
      </c>
      <c r="G2750" s="9">
        <v>6</v>
      </c>
      <c r="H2750">
        <v>2</v>
      </c>
      <c r="I2750" s="6">
        <v>12</v>
      </c>
      <c r="J2750" t="s">
        <v>8319</v>
      </c>
      <c r="K2750" t="s">
        <v>8356</v>
      </c>
    </row>
    <row r="2751" spans="1:11" x14ac:dyDescent="0.2">
      <c r="A2751">
        <v>3102</v>
      </c>
      <c r="B2751">
        <v>0</v>
      </c>
      <c r="C2751">
        <v>16000</v>
      </c>
      <c r="D2751" s="17">
        <v>50</v>
      </c>
      <c r="E2751">
        <v>90</v>
      </c>
      <c r="F2751" s="5">
        <v>69.533333333333331</v>
      </c>
      <c r="G2751" s="9">
        <v>7</v>
      </c>
      <c r="H2751">
        <v>1</v>
      </c>
      <c r="I2751" s="6">
        <v>39.112499999999997</v>
      </c>
      <c r="J2751" t="s">
        <v>8319</v>
      </c>
      <c r="K2751" t="s">
        <v>8356</v>
      </c>
    </row>
    <row r="2752" spans="1:11" x14ac:dyDescent="0.2">
      <c r="A2752">
        <v>3103</v>
      </c>
      <c r="B2752">
        <v>0</v>
      </c>
      <c r="C2752">
        <v>4100</v>
      </c>
      <c r="D2752" s="17">
        <v>60</v>
      </c>
      <c r="E2752">
        <v>2</v>
      </c>
      <c r="F2752" s="5">
        <v>5.5</v>
      </c>
      <c r="G2752" s="9">
        <v>4</v>
      </c>
      <c r="H2752">
        <v>7</v>
      </c>
      <c r="I2752" s="6">
        <v>0.26829268292682928</v>
      </c>
      <c r="J2752" t="s">
        <v>8319</v>
      </c>
      <c r="K2752" t="s">
        <v>8356</v>
      </c>
    </row>
    <row r="2753" spans="1:11" x14ac:dyDescent="0.2">
      <c r="A2753">
        <v>3104</v>
      </c>
      <c r="B2753">
        <v>0</v>
      </c>
      <c r="C2753">
        <v>4000</v>
      </c>
      <c r="D2753" s="17">
        <v>31.1746412037037</v>
      </c>
      <c r="E2753">
        <v>5</v>
      </c>
      <c r="F2753" s="5">
        <v>237</v>
      </c>
      <c r="G2753" s="9">
        <v>1</v>
      </c>
      <c r="H2753">
        <v>5</v>
      </c>
      <c r="I2753" s="6">
        <v>29.625</v>
      </c>
      <c r="J2753" t="s">
        <v>8319</v>
      </c>
      <c r="K2753" t="s">
        <v>8356</v>
      </c>
    </row>
    <row r="2754" spans="1:11" x14ac:dyDescent="0.2">
      <c r="A2754">
        <v>3105</v>
      </c>
      <c r="B2754">
        <v>0</v>
      </c>
      <c r="C2754">
        <v>5845</v>
      </c>
      <c r="D2754" s="17">
        <v>54.489398148148155</v>
      </c>
      <c r="E2754">
        <v>31</v>
      </c>
      <c r="F2754" s="5">
        <v>79.870967741935488</v>
      </c>
      <c r="G2754" s="9">
        <v>8</v>
      </c>
      <c r="H2754">
        <v>1</v>
      </c>
      <c r="I2754" s="6">
        <v>42.360992301112063</v>
      </c>
      <c r="J2754" t="s">
        <v>8319</v>
      </c>
      <c r="K2754" t="s">
        <v>8356</v>
      </c>
    </row>
    <row r="2755" spans="1:11" x14ac:dyDescent="0.2">
      <c r="A2755">
        <v>3106</v>
      </c>
      <c r="B2755">
        <v>0</v>
      </c>
      <c r="C2755">
        <v>1000</v>
      </c>
      <c r="D2755" s="17">
        <v>22.487546296296298</v>
      </c>
      <c r="E2755">
        <v>4</v>
      </c>
      <c r="F2755" s="5">
        <v>10.25</v>
      </c>
      <c r="G2755" s="9">
        <v>8</v>
      </c>
      <c r="H2755">
        <v>2</v>
      </c>
      <c r="I2755" s="6">
        <v>4.1000000000000005</v>
      </c>
      <c r="J2755" t="s">
        <v>8319</v>
      </c>
      <c r="K2755" t="s">
        <v>8356</v>
      </c>
    </row>
    <row r="2756" spans="1:11" x14ac:dyDescent="0.2">
      <c r="A2756">
        <v>3107</v>
      </c>
      <c r="B2756">
        <v>0</v>
      </c>
      <c r="C2756">
        <v>40000</v>
      </c>
      <c r="D2756" s="17">
        <v>7</v>
      </c>
      <c r="E2756">
        <v>29</v>
      </c>
      <c r="F2756" s="5">
        <v>272.58620689655174</v>
      </c>
      <c r="G2756" s="9">
        <v>5</v>
      </c>
      <c r="H2756">
        <v>1</v>
      </c>
      <c r="I2756" s="6">
        <v>19.762499999999999</v>
      </c>
      <c r="J2756" t="s">
        <v>8319</v>
      </c>
      <c r="K2756" t="s">
        <v>8356</v>
      </c>
    </row>
    <row r="2757" spans="1:11" x14ac:dyDescent="0.2">
      <c r="A2757">
        <v>3108</v>
      </c>
      <c r="B2757">
        <v>0</v>
      </c>
      <c r="C2757">
        <v>50000</v>
      </c>
      <c r="D2757" s="17">
        <v>59.958333333333336</v>
      </c>
      <c r="E2757">
        <v>2</v>
      </c>
      <c r="F2757" s="5">
        <v>13</v>
      </c>
      <c r="G2757" s="9">
        <v>2</v>
      </c>
      <c r="H2757">
        <v>5</v>
      </c>
      <c r="I2757" s="6">
        <v>5.1999999999999998E-2</v>
      </c>
      <c r="J2757" t="s">
        <v>8319</v>
      </c>
      <c r="K2757" t="s">
        <v>8356</v>
      </c>
    </row>
    <row r="2758" spans="1:11" x14ac:dyDescent="0.2">
      <c r="A2758">
        <v>3109</v>
      </c>
      <c r="B2758">
        <v>0</v>
      </c>
      <c r="C2758">
        <v>26500</v>
      </c>
      <c r="D2758" s="17">
        <v>35</v>
      </c>
      <c r="E2758">
        <v>114</v>
      </c>
      <c r="F2758" s="5">
        <v>58.184210526315788</v>
      </c>
      <c r="G2758" s="9">
        <v>7</v>
      </c>
      <c r="H2758">
        <v>3</v>
      </c>
      <c r="I2758" s="6">
        <v>25.030188679245285</v>
      </c>
      <c r="J2758" t="s">
        <v>8319</v>
      </c>
      <c r="K2758" t="s">
        <v>8356</v>
      </c>
    </row>
    <row r="2759" spans="1:11" x14ac:dyDescent="0.2">
      <c r="A2759">
        <v>3110</v>
      </c>
      <c r="B2759">
        <v>0</v>
      </c>
      <c r="C2759">
        <v>25000</v>
      </c>
      <c r="D2759" s="17">
        <v>40</v>
      </c>
      <c r="E2759">
        <v>1</v>
      </c>
      <c r="F2759" s="5">
        <v>10</v>
      </c>
      <c r="G2759" s="9">
        <v>1</v>
      </c>
      <c r="H2759">
        <v>1</v>
      </c>
      <c r="I2759" s="6">
        <v>0.04</v>
      </c>
      <c r="J2759" t="s">
        <v>8319</v>
      </c>
      <c r="K2759" t="s">
        <v>8356</v>
      </c>
    </row>
    <row r="2760" spans="1:11" x14ac:dyDescent="0.2">
      <c r="A2760">
        <v>3111</v>
      </c>
      <c r="B2760">
        <v>0</v>
      </c>
      <c r="C2760">
        <v>20000</v>
      </c>
      <c r="D2760" s="17">
        <v>31</v>
      </c>
      <c r="E2760">
        <v>76</v>
      </c>
      <c r="F2760" s="5">
        <v>70.10526315789474</v>
      </c>
      <c r="G2760" s="9">
        <v>9</v>
      </c>
      <c r="H2760">
        <v>3</v>
      </c>
      <c r="I2760" s="6">
        <v>26.640000000000004</v>
      </c>
      <c r="J2760" t="s">
        <v>8319</v>
      </c>
      <c r="K2760" t="s">
        <v>8356</v>
      </c>
    </row>
    <row r="2761" spans="1:11" x14ac:dyDescent="0.2">
      <c r="A2761">
        <v>3112</v>
      </c>
      <c r="B2761">
        <v>0</v>
      </c>
      <c r="C2761">
        <v>11000</v>
      </c>
      <c r="D2761" s="17">
        <v>60</v>
      </c>
      <c r="E2761">
        <v>9</v>
      </c>
      <c r="F2761" s="5">
        <v>57.888888888888886</v>
      </c>
      <c r="G2761" s="9">
        <v>9</v>
      </c>
      <c r="H2761">
        <v>4</v>
      </c>
      <c r="I2761" s="6">
        <v>4.7363636363636363</v>
      </c>
      <c r="J2761" t="s">
        <v>8319</v>
      </c>
      <c r="K2761" t="s">
        <v>8356</v>
      </c>
    </row>
    <row r="2762" spans="1:11" x14ac:dyDescent="0.2">
      <c r="A2762">
        <v>3113</v>
      </c>
      <c r="B2762">
        <v>0</v>
      </c>
      <c r="C2762">
        <v>109225</v>
      </c>
      <c r="D2762" s="17">
        <v>30</v>
      </c>
      <c r="E2762">
        <v>37</v>
      </c>
      <c r="F2762" s="5">
        <v>125.27027027027027</v>
      </c>
      <c r="G2762" s="9">
        <v>3</v>
      </c>
      <c r="H2762">
        <v>3</v>
      </c>
      <c r="I2762" s="6">
        <v>4.2435339894712749</v>
      </c>
      <c r="J2762" t="s">
        <v>8319</v>
      </c>
      <c r="K2762" t="s">
        <v>8356</v>
      </c>
    </row>
    <row r="2763" spans="1:11" x14ac:dyDescent="0.2">
      <c r="A2763">
        <v>3114</v>
      </c>
      <c r="B2763">
        <v>0</v>
      </c>
      <c r="C2763">
        <v>75000</v>
      </c>
      <c r="D2763" s="17">
        <v>60</v>
      </c>
      <c r="E2763">
        <v>0</v>
      </c>
      <c r="F2763" s="5">
        <v>0</v>
      </c>
      <c r="G2763" s="9">
        <v>7</v>
      </c>
      <c r="H2763">
        <v>3</v>
      </c>
      <c r="I2763" s="6">
        <v>0</v>
      </c>
      <c r="J2763" t="s">
        <v>8319</v>
      </c>
      <c r="K2763" t="s">
        <v>8356</v>
      </c>
    </row>
    <row r="2764" spans="1:11" x14ac:dyDescent="0.2">
      <c r="A2764">
        <v>3115</v>
      </c>
      <c r="B2764">
        <v>0</v>
      </c>
      <c r="C2764">
        <v>10000</v>
      </c>
      <c r="D2764" s="17">
        <v>30</v>
      </c>
      <c r="E2764">
        <v>1</v>
      </c>
      <c r="F2764" s="5">
        <v>300</v>
      </c>
      <c r="G2764" s="9">
        <v>5</v>
      </c>
      <c r="H2764">
        <v>5</v>
      </c>
      <c r="I2764" s="6">
        <v>3</v>
      </c>
      <c r="J2764" t="s">
        <v>8319</v>
      </c>
      <c r="K2764" t="s">
        <v>8356</v>
      </c>
    </row>
    <row r="2765" spans="1:11" x14ac:dyDescent="0.2">
      <c r="A2765">
        <v>3116</v>
      </c>
      <c r="B2765">
        <v>0</v>
      </c>
      <c r="C2765">
        <v>750</v>
      </c>
      <c r="D2765" s="17">
        <v>14</v>
      </c>
      <c r="E2765">
        <v>10</v>
      </c>
      <c r="F2765" s="5">
        <v>43</v>
      </c>
      <c r="G2765" s="9">
        <v>3</v>
      </c>
      <c r="H2765">
        <v>3</v>
      </c>
      <c r="I2765" s="6">
        <v>57.333333333333336</v>
      </c>
      <c r="J2765" t="s">
        <v>8319</v>
      </c>
      <c r="K2765" t="s">
        <v>8356</v>
      </c>
    </row>
    <row r="2766" spans="1:11" x14ac:dyDescent="0.2">
      <c r="A2766">
        <v>3117</v>
      </c>
      <c r="B2766">
        <v>0</v>
      </c>
      <c r="C2766">
        <v>1000</v>
      </c>
      <c r="D2766" s="17">
        <v>8.1754629629629623</v>
      </c>
      <c r="E2766">
        <v>1</v>
      </c>
      <c r="F2766" s="5">
        <v>1</v>
      </c>
      <c r="G2766" s="9">
        <v>5</v>
      </c>
      <c r="H2766">
        <v>4</v>
      </c>
      <c r="I2766" s="6">
        <v>0.1</v>
      </c>
      <c r="J2766" t="s">
        <v>8319</v>
      </c>
      <c r="K2766" t="s">
        <v>8356</v>
      </c>
    </row>
    <row r="2767" spans="1:11" x14ac:dyDescent="0.2">
      <c r="A2767">
        <v>3118</v>
      </c>
      <c r="B2767">
        <v>0</v>
      </c>
      <c r="C2767">
        <v>500000</v>
      </c>
      <c r="D2767" s="17">
        <v>19</v>
      </c>
      <c r="E2767">
        <v>2</v>
      </c>
      <c r="F2767" s="5">
        <v>775</v>
      </c>
      <c r="G2767" s="9">
        <v>6</v>
      </c>
      <c r="H2767">
        <v>1</v>
      </c>
      <c r="I2767" s="6">
        <v>0.31</v>
      </c>
      <c r="J2767" t="s">
        <v>8319</v>
      </c>
      <c r="K2767" t="s">
        <v>8356</v>
      </c>
    </row>
    <row r="2768" spans="1:11" x14ac:dyDescent="0.2">
      <c r="A2768">
        <v>3119</v>
      </c>
      <c r="B2768">
        <v>0</v>
      </c>
      <c r="C2768">
        <v>10000</v>
      </c>
      <c r="D2768" s="17">
        <v>29.958333333333332</v>
      </c>
      <c r="E2768">
        <v>1</v>
      </c>
      <c r="F2768" s="5">
        <v>5</v>
      </c>
      <c r="G2768" s="9">
        <v>2</v>
      </c>
      <c r="H2768">
        <v>2</v>
      </c>
      <c r="I2768" s="6">
        <v>0.05</v>
      </c>
      <c r="J2768" t="s">
        <v>8319</v>
      </c>
      <c r="K2768" t="s">
        <v>8356</v>
      </c>
    </row>
    <row r="2769" spans="1:11" x14ac:dyDescent="0.2">
      <c r="A2769">
        <v>3120</v>
      </c>
      <c r="B2769">
        <v>0</v>
      </c>
      <c r="C2769">
        <v>1300000</v>
      </c>
      <c r="D2769" s="17">
        <v>59.958333333333336</v>
      </c>
      <c r="E2769">
        <v>10</v>
      </c>
      <c r="F2769" s="5">
        <v>12.8</v>
      </c>
      <c r="G2769" s="9">
        <v>3</v>
      </c>
      <c r="H2769">
        <v>7</v>
      </c>
      <c r="I2769" s="6">
        <v>9.8461538461538465E-3</v>
      </c>
      <c r="J2769" t="s">
        <v>8319</v>
      </c>
      <c r="K2769" t="s">
        <v>8356</v>
      </c>
    </row>
    <row r="2770" spans="1:11" x14ac:dyDescent="0.2">
      <c r="A2770">
        <v>3147</v>
      </c>
      <c r="B2770">
        <v>1</v>
      </c>
      <c r="C2770">
        <v>20000</v>
      </c>
      <c r="D2770" s="17">
        <v>40.041666666666664</v>
      </c>
      <c r="E2770">
        <v>213</v>
      </c>
      <c r="F2770" s="5">
        <v>110.35211267605634</v>
      </c>
      <c r="G2770" s="9">
        <v>9</v>
      </c>
      <c r="H2770">
        <v>6</v>
      </c>
      <c r="I2770" s="6">
        <v>117.52499999999999</v>
      </c>
      <c r="J2770" t="s">
        <v>8319</v>
      </c>
      <c r="K2770" t="s">
        <v>8347</v>
      </c>
    </row>
    <row r="2771" spans="1:11" x14ac:dyDescent="0.2">
      <c r="A2771">
        <v>3148</v>
      </c>
      <c r="B2771">
        <v>1</v>
      </c>
      <c r="C2771">
        <v>1800</v>
      </c>
      <c r="D2771" s="17">
        <v>21.501342592592593</v>
      </c>
      <c r="E2771">
        <v>57</v>
      </c>
      <c r="F2771" s="5">
        <v>41.421052631578945</v>
      </c>
      <c r="G2771" s="9">
        <v>9</v>
      </c>
      <c r="H2771">
        <v>2</v>
      </c>
      <c r="I2771" s="6">
        <v>131.16666666666669</v>
      </c>
      <c r="J2771" t="s">
        <v>8319</v>
      </c>
      <c r="K2771" t="s">
        <v>8347</v>
      </c>
    </row>
    <row r="2772" spans="1:11" x14ac:dyDescent="0.2">
      <c r="A2772">
        <v>3149</v>
      </c>
      <c r="B2772">
        <v>1</v>
      </c>
      <c r="C2772">
        <v>1250</v>
      </c>
      <c r="D2772" s="17">
        <v>24.065972222222225</v>
      </c>
      <c r="E2772">
        <v>25</v>
      </c>
      <c r="F2772" s="5">
        <v>52</v>
      </c>
      <c r="G2772" s="9">
        <v>11</v>
      </c>
      <c r="H2772">
        <v>1</v>
      </c>
      <c r="I2772" s="6">
        <v>104</v>
      </c>
      <c r="J2772" t="s">
        <v>8319</v>
      </c>
      <c r="K2772" t="s">
        <v>8347</v>
      </c>
    </row>
    <row r="2773" spans="1:11" x14ac:dyDescent="0.2">
      <c r="A2773">
        <v>3150</v>
      </c>
      <c r="B2773">
        <v>1</v>
      </c>
      <c r="C2773">
        <v>3500</v>
      </c>
      <c r="D2773" s="17">
        <v>89.902743055555561</v>
      </c>
      <c r="E2773">
        <v>104</v>
      </c>
      <c r="F2773" s="5">
        <v>33.990384615384613</v>
      </c>
      <c r="G2773" s="9">
        <v>10</v>
      </c>
      <c r="H2773">
        <v>2</v>
      </c>
      <c r="I2773" s="6">
        <v>101</v>
      </c>
      <c r="J2773" t="s">
        <v>8319</v>
      </c>
      <c r="K2773" t="s">
        <v>8347</v>
      </c>
    </row>
    <row r="2774" spans="1:11" x14ac:dyDescent="0.2">
      <c r="A2774">
        <v>3151</v>
      </c>
      <c r="B2774">
        <v>1</v>
      </c>
      <c r="C2774">
        <v>3500</v>
      </c>
      <c r="D2774" s="17">
        <v>30</v>
      </c>
      <c r="E2774">
        <v>34</v>
      </c>
      <c r="F2774" s="5">
        <v>103.35294117647059</v>
      </c>
      <c r="G2774" s="9">
        <v>8</v>
      </c>
      <c r="H2774">
        <v>1</v>
      </c>
      <c r="I2774" s="6">
        <v>100.4</v>
      </c>
      <c r="J2774" t="s">
        <v>8319</v>
      </c>
      <c r="K2774" t="s">
        <v>8347</v>
      </c>
    </row>
    <row r="2775" spans="1:11" x14ac:dyDescent="0.2">
      <c r="A2775">
        <v>3152</v>
      </c>
      <c r="B2775">
        <v>1</v>
      </c>
      <c r="C2775">
        <v>2200</v>
      </c>
      <c r="D2775" s="17">
        <v>30</v>
      </c>
      <c r="E2775">
        <v>67</v>
      </c>
      <c r="F2775" s="5">
        <v>34.791044776119406</v>
      </c>
      <c r="G2775" s="9">
        <v>10</v>
      </c>
      <c r="H2775">
        <v>4</v>
      </c>
      <c r="I2775" s="6">
        <v>105.95454545454545</v>
      </c>
      <c r="J2775" t="s">
        <v>8319</v>
      </c>
      <c r="K2775" t="s">
        <v>8347</v>
      </c>
    </row>
    <row r="2776" spans="1:11" x14ac:dyDescent="0.2">
      <c r="A2776">
        <v>3153</v>
      </c>
      <c r="B2776">
        <v>1</v>
      </c>
      <c r="C2776">
        <v>3000</v>
      </c>
      <c r="D2776" s="17">
        <v>31.053275462962961</v>
      </c>
      <c r="E2776">
        <v>241</v>
      </c>
      <c r="F2776" s="5">
        <v>41.773858921161825</v>
      </c>
      <c r="G2776" s="9">
        <v>3</v>
      </c>
      <c r="H2776">
        <v>3</v>
      </c>
      <c r="I2776" s="6">
        <v>335.58333333333337</v>
      </c>
      <c r="J2776" t="s">
        <v>8319</v>
      </c>
      <c r="K2776" t="s">
        <v>8347</v>
      </c>
    </row>
    <row r="2777" spans="1:11" x14ac:dyDescent="0.2">
      <c r="A2777">
        <v>3154</v>
      </c>
      <c r="B2777">
        <v>1</v>
      </c>
      <c r="C2777">
        <v>7000</v>
      </c>
      <c r="D2777" s="17">
        <v>29.958333333333332</v>
      </c>
      <c r="E2777">
        <v>123</v>
      </c>
      <c r="F2777" s="5">
        <v>64.268292682926827</v>
      </c>
      <c r="G2777" s="9">
        <v>3</v>
      </c>
      <c r="H2777">
        <v>5</v>
      </c>
      <c r="I2777" s="6">
        <v>112.92857142857142</v>
      </c>
      <c r="J2777" t="s">
        <v>8319</v>
      </c>
      <c r="K2777" t="s">
        <v>8347</v>
      </c>
    </row>
    <row r="2778" spans="1:11" x14ac:dyDescent="0.2">
      <c r="A2778">
        <v>3155</v>
      </c>
      <c r="B2778">
        <v>1</v>
      </c>
      <c r="C2778">
        <v>5000</v>
      </c>
      <c r="D2778" s="17">
        <v>30</v>
      </c>
      <c r="E2778">
        <v>302</v>
      </c>
      <c r="F2778" s="5">
        <v>31.209370860927152</v>
      </c>
      <c r="G2778" s="9">
        <v>11</v>
      </c>
      <c r="H2778">
        <v>2</v>
      </c>
      <c r="I2778" s="6">
        <v>188.50460000000001</v>
      </c>
      <c r="J2778" t="s">
        <v>8319</v>
      </c>
      <c r="K2778" t="s">
        <v>8347</v>
      </c>
    </row>
    <row r="2779" spans="1:11" x14ac:dyDescent="0.2">
      <c r="A2779">
        <v>3156</v>
      </c>
      <c r="B2779">
        <v>1</v>
      </c>
      <c r="C2779">
        <v>5500</v>
      </c>
      <c r="D2779" s="17">
        <v>35</v>
      </c>
      <c r="E2779">
        <v>89</v>
      </c>
      <c r="F2779" s="5">
        <v>62.921348314606739</v>
      </c>
      <c r="G2779" s="9">
        <v>4</v>
      </c>
      <c r="H2779">
        <v>5</v>
      </c>
      <c r="I2779" s="6">
        <v>101.81818181818181</v>
      </c>
      <c r="J2779" t="s">
        <v>8319</v>
      </c>
      <c r="K2779" t="s">
        <v>8347</v>
      </c>
    </row>
    <row r="2780" spans="1:11" x14ac:dyDescent="0.2">
      <c r="A2780">
        <v>3157</v>
      </c>
      <c r="B2780">
        <v>1</v>
      </c>
      <c r="C2780">
        <v>4000</v>
      </c>
      <c r="D2780" s="17">
        <v>9.420081018518518</v>
      </c>
      <c r="E2780">
        <v>41</v>
      </c>
      <c r="F2780" s="5">
        <v>98.536585365853654</v>
      </c>
      <c r="G2780" s="9">
        <v>7</v>
      </c>
      <c r="H2780">
        <v>3</v>
      </c>
      <c r="I2780" s="6">
        <v>101</v>
      </c>
      <c r="J2780" t="s">
        <v>8319</v>
      </c>
      <c r="K2780" t="s">
        <v>8347</v>
      </c>
    </row>
    <row r="2781" spans="1:11" x14ac:dyDescent="0.2">
      <c r="A2781">
        <v>3158</v>
      </c>
      <c r="B2781">
        <v>1</v>
      </c>
      <c r="C2781">
        <v>5000</v>
      </c>
      <c r="D2781" s="17">
        <v>30</v>
      </c>
      <c r="E2781">
        <v>69</v>
      </c>
      <c r="F2781" s="5">
        <v>82.608695652173907</v>
      </c>
      <c r="G2781" s="9">
        <v>6</v>
      </c>
      <c r="H2781">
        <v>6</v>
      </c>
      <c r="I2781" s="6">
        <v>113.99999999999999</v>
      </c>
      <c r="J2781" t="s">
        <v>8319</v>
      </c>
      <c r="K2781" t="s">
        <v>8347</v>
      </c>
    </row>
    <row r="2782" spans="1:11" x14ac:dyDescent="0.2">
      <c r="A2782">
        <v>3159</v>
      </c>
      <c r="B2782">
        <v>1</v>
      </c>
      <c r="C2782">
        <v>1500</v>
      </c>
      <c r="D2782" s="17">
        <v>42.891655092592593</v>
      </c>
      <c r="E2782">
        <v>52</v>
      </c>
      <c r="F2782" s="5">
        <v>38.504230769230773</v>
      </c>
      <c r="G2782" s="9">
        <v>12</v>
      </c>
      <c r="H2782">
        <v>2</v>
      </c>
      <c r="I2782" s="6">
        <v>133.48133333333334</v>
      </c>
      <c r="J2782" t="s">
        <v>8319</v>
      </c>
      <c r="K2782" t="s">
        <v>8347</v>
      </c>
    </row>
    <row r="2783" spans="1:11" x14ac:dyDescent="0.2">
      <c r="A2783">
        <v>3160</v>
      </c>
      <c r="B2783">
        <v>1</v>
      </c>
      <c r="C2783">
        <v>4500</v>
      </c>
      <c r="D2783" s="17">
        <v>22.942743055555557</v>
      </c>
      <c r="E2783">
        <v>57</v>
      </c>
      <c r="F2783" s="5">
        <v>80.15789473684211</v>
      </c>
      <c r="G2783" s="9">
        <v>7</v>
      </c>
      <c r="H2783">
        <v>7</v>
      </c>
      <c r="I2783" s="6">
        <v>101.53333333333335</v>
      </c>
      <c r="J2783" t="s">
        <v>8319</v>
      </c>
      <c r="K2783" t="s">
        <v>8347</v>
      </c>
    </row>
    <row r="2784" spans="1:11" x14ac:dyDescent="0.2">
      <c r="A2784">
        <v>3161</v>
      </c>
      <c r="B2784">
        <v>1</v>
      </c>
      <c r="C2784">
        <v>2000</v>
      </c>
      <c r="D2784" s="17">
        <v>30</v>
      </c>
      <c r="E2784">
        <v>74</v>
      </c>
      <c r="F2784" s="5">
        <v>28.405405405405407</v>
      </c>
      <c r="G2784" s="9">
        <v>9</v>
      </c>
      <c r="H2784">
        <v>1</v>
      </c>
      <c r="I2784" s="6">
        <v>105.1</v>
      </c>
      <c r="J2784" t="s">
        <v>8319</v>
      </c>
      <c r="K2784" t="s">
        <v>8347</v>
      </c>
    </row>
    <row r="2785" spans="1:11" x14ac:dyDescent="0.2">
      <c r="A2785">
        <v>3162</v>
      </c>
      <c r="B2785">
        <v>1</v>
      </c>
      <c r="C2785">
        <v>4000</v>
      </c>
      <c r="D2785" s="17">
        <v>27.397430555555559</v>
      </c>
      <c r="E2785">
        <v>63</v>
      </c>
      <c r="F2785" s="5">
        <v>80.730158730158735</v>
      </c>
      <c r="G2785" s="9">
        <v>6</v>
      </c>
      <c r="H2785">
        <v>1</v>
      </c>
      <c r="I2785" s="6">
        <v>127.15</v>
      </c>
      <c r="J2785" t="s">
        <v>8319</v>
      </c>
      <c r="K2785" t="s">
        <v>8347</v>
      </c>
    </row>
    <row r="2786" spans="1:11" x14ac:dyDescent="0.2">
      <c r="A2786">
        <v>3163</v>
      </c>
      <c r="B2786">
        <v>1</v>
      </c>
      <c r="C2786">
        <v>13000</v>
      </c>
      <c r="D2786" s="17">
        <v>30</v>
      </c>
      <c r="E2786">
        <v>72</v>
      </c>
      <c r="F2786" s="5">
        <v>200.69444444444446</v>
      </c>
      <c r="G2786" s="9">
        <v>5</v>
      </c>
      <c r="H2786">
        <v>5</v>
      </c>
      <c r="I2786" s="6">
        <v>111.15384615384616</v>
      </c>
      <c r="J2786" t="s">
        <v>8319</v>
      </c>
      <c r="K2786" t="s">
        <v>8347</v>
      </c>
    </row>
    <row r="2787" spans="1:11" x14ac:dyDescent="0.2">
      <c r="A2787">
        <v>3164</v>
      </c>
      <c r="B2787">
        <v>1</v>
      </c>
      <c r="C2787">
        <v>2500</v>
      </c>
      <c r="D2787" s="17">
        <v>33</v>
      </c>
      <c r="E2787">
        <v>71</v>
      </c>
      <c r="F2787" s="5">
        <v>37.591549295774648</v>
      </c>
      <c r="G2787" s="9">
        <v>5</v>
      </c>
      <c r="H2787">
        <v>3</v>
      </c>
      <c r="I2787" s="6">
        <v>106.76</v>
      </c>
      <c r="J2787" t="s">
        <v>8319</v>
      </c>
      <c r="K2787" t="s">
        <v>8347</v>
      </c>
    </row>
    <row r="2788" spans="1:11" x14ac:dyDescent="0.2">
      <c r="A2788">
        <v>3165</v>
      </c>
      <c r="B2788">
        <v>1</v>
      </c>
      <c r="C2788">
        <v>750</v>
      </c>
      <c r="D2788" s="17">
        <v>22.006712962962965</v>
      </c>
      <c r="E2788">
        <v>21</v>
      </c>
      <c r="F2788" s="5">
        <v>58.095238095238095</v>
      </c>
      <c r="G2788" s="9">
        <v>4</v>
      </c>
      <c r="H2788">
        <v>7</v>
      </c>
      <c r="I2788" s="6">
        <v>162.66666666666666</v>
      </c>
      <c r="J2788" t="s">
        <v>8319</v>
      </c>
      <c r="K2788" t="s">
        <v>8347</v>
      </c>
    </row>
    <row r="2789" spans="1:11" x14ac:dyDescent="0.2">
      <c r="A2789">
        <v>3166</v>
      </c>
      <c r="B2789">
        <v>1</v>
      </c>
      <c r="C2789">
        <v>35000</v>
      </c>
      <c r="D2789" s="17">
        <v>28.641053240740742</v>
      </c>
      <c r="E2789">
        <v>930</v>
      </c>
      <c r="F2789" s="5">
        <v>60.300892473118282</v>
      </c>
      <c r="G2789" s="9">
        <v>10</v>
      </c>
      <c r="H2789">
        <v>2</v>
      </c>
      <c r="I2789" s="6">
        <v>160.22808571428573</v>
      </c>
      <c r="J2789" t="s">
        <v>8319</v>
      </c>
      <c r="K2789" t="s">
        <v>8347</v>
      </c>
    </row>
    <row r="2790" spans="1:11" x14ac:dyDescent="0.2">
      <c r="A2790">
        <v>3167</v>
      </c>
      <c r="B2790">
        <v>1</v>
      </c>
      <c r="C2790">
        <v>3000</v>
      </c>
      <c r="D2790" s="17">
        <v>14</v>
      </c>
      <c r="E2790">
        <v>55</v>
      </c>
      <c r="F2790" s="5">
        <v>63.363636363636367</v>
      </c>
      <c r="G2790" s="9">
        <v>7</v>
      </c>
      <c r="H2790">
        <v>5</v>
      </c>
      <c r="I2790" s="6">
        <v>116.16666666666666</v>
      </c>
      <c r="J2790" t="s">
        <v>8319</v>
      </c>
      <c r="K2790" t="s">
        <v>8347</v>
      </c>
    </row>
    <row r="2791" spans="1:11" x14ac:dyDescent="0.2">
      <c r="A2791">
        <v>3168</v>
      </c>
      <c r="B2791">
        <v>1</v>
      </c>
      <c r="C2791">
        <v>2500</v>
      </c>
      <c r="D2791" s="17">
        <v>31.810729166666665</v>
      </c>
      <c r="E2791">
        <v>61</v>
      </c>
      <c r="F2791" s="5">
        <v>50.901639344262293</v>
      </c>
      <c r="G2791" s="9">
        <v>5</v>
      </c>
      <c r="H2791">
        <v>1</v>
      </c>
      <c r="I2791" s="6">
        <v>124.2</v>
      </c>
      <c r="J2791" t="s">
        <v>8319</v>
      </c>
      <c r="K2791" t="s">
        <v>8347</v>
      </c>
    </row>
    <row r="2792" spans="1:11" x14ac:dyDescent="0.2">
      <c r="A2792">
        <v>3169</v>
      </c>
      <c r="B2792">
        <v>1</v>
      </c>
      <c r="C2792">
        <v>8000</v>
      </c>
      <c r="D2792" s="17">
        <v>29.469664351851851</v>
      </c>
      <c r="E2792">
        <v>82</v>
      </c>
      <c r="F2792" s="5">
        <v>100.5</v>
      </c>
      <c r="G2792" s="9">
        <v>11</v>
      </c>
      <c r="H2792">
        <v>3</v>
      </c>
      <c r="I2792" s="6">
        <v>103.01249999999999</v>
      </c>
      <c r="J2792" t="s">
        <v>8319</v>
      </c>
      <c r="K2792" t="s">
        <v>8347</v>
      </c>
    </row>
    <row r="2793" spans="1:11" x14ac:dyDescent="0.2">
      <c r="A2793">
        <v>3170</v>
      </c>
      <c r="B2793">
        <v>1</v>
      </c>
      <c r="C2793">
        <v>2000</v>
      </c>
      <c r="D2793" s="17">
        <v>33.086296296296297</v>
      </c>
      <c r="E2793">
        <v>71</v>
      </c>
      <c r="F2793" s="5">
        <v>31.619718309859156</v>
      </c>
      <c r="G2793" s="9">
        <v>5</v>
      </c>
      <c r="H2793">
        <v>4</v>
      </c>
      <c r="I2793" s="6">
        <v>112.25</v>
      </c>
      <c r="J2793" t="s">
        <v>8319</v>
      </c>
      <c r="K2793" t="s">
        <v>8347</v>
      </c>
    </row>
    <row r="2794" spans="1:11" x14ac:dyDescent="0.2">
      <c r="A2794">
        <v>3171</v>
      </c>
      <c r="B2794">
        <v>1</v>
      </c>
      <c r="C2794">
        <v>7000</v>
      </c>
      <c r="D2794" s="17">
        <v>30</v>
      </c>
      <c r="E2794">
        <v>117</v>
      </c>
      <c r="F2794" s="5">
        <v>65.102564102564102</v>
      </c>
      <c r="G2794" s="9">
        <v>4</v>
      </c>
      <c r="H2794">
        <v>3</v>
      </c>
      <c r="I2794" s="6">
        <v>108.8142857142857</v>
      </c>
      <c r="J2794" t="s">
        <v>8319</v>
      </c>
      <c r="K2794" t="s">
        <v>8347</v>
      </c>
    </row>
    <row r="2795" spans="1:11" x14ac:dyDescent="0.2">
      <c r="A2795">
        <v>3172</v>
      </c>
      <c r="B2795">
        <v>1</v>
      </c>
      <c r="C2795">
        <v>2000</v>
      </c>
      <c r="D2795" s="17">
        <v>30</v>
      </c>
      <c r="E2795">
        <v>29</v>
      </c>
      <c r="F2795" s="5">
        <v>79.310344827586206</v>
      </c>
      <c r="G2795" s="9">
        <v>1</v>
      </c>
      <c r="H2795">
        <v>7</v>
      </c>
      <c r="I2795" s="6">
        <v>114.99999999999999</v>
      </c>
      <c r="J2795" t="s">
        <v>8319</v>
      </c>
      <c r="K2795" t="s">
        <v>8347</v>
      </c>
    </row>
    <row r="2796" spans="1:11" x14ac:dyDescent="0.2">
      <c r="A2796">
        <v>3173</v>
      </c>
      <c r="B2796">
        <v>1</v>
      </c>
      <c r="C2796">
        <v>10000</v>
      </c>
      <c r="D2796" s="17">
        <v>30</v>
      </c>
      <c r="E2796">
        <v>74</v>
      </c>
      <c r="F2796" s="5">
        <v>139.18918918918919</v>
      </c>
      <c r="G2796" s="9">
        <v>8</v>
      </c>
      <c r="H2796">
        <v>3</v>
      </c>
      <c r="I2796" s="6">
        <v>103</v>
      </c>
      <c r="J2796" t="s">
        <v>8319</v>
      </c>
      <c r="K2796" t="s">
        <v>8347</v>
      </c>
    </row>
    <row r="2797" spans="1:11" x14ac:dyDescent="0.2">
      <c r="A2797">
        <v>3174</v>
      </c>
      <c r="B2797">
        <v>1</v>
      </c>
      <c r="C2797">
        <v>3000</v>
      </c>
      <c r="D2797" s="17">
        <v>14</v>
      </c>
      <c r="E2797">
        <v>23</v>
      </c>
      <c r="F2797" s="5">
        <v>131.91304347826087</v>
      </c>
      <c r="G2797" s="9">
        <v>8</v>
      </c>
      <c r="H2797">
        <v>1</v>
      </c>
      <c r="I2797" s="6">
        <v>101.13333333333334</v>
      </c>
      <c r="J2797" t="s">
        <v>8319</v>
      </c>
      <c r="K2797" t="s">
        <v>8347</v>
      </c>
    </row>
    <row r="2798" spans="1:11" x14ac:dyDescent="0.2">
      <c r="A2798">
        <v>3175</v>
      </c>
      <c r="B2798">
        <v>1</v>
      </c>
      <c r="C2798">
        <v>5000</v>
      </c>
      <c r="D2798" s="17">
        <v>60</v>
      </c>
      <c r="E2798">
        <v>60</v>
      </c>
      <c r="F2798" s="5">
        <v>91.3</v>
      </c>
      <c r="G2798" s="9">
        <v>12</v>
      </c>
      <c r="H2798">
        <v>7</v>
      </c>
      <c r="I2798" s="6">
        <v>109.55999999999999</v>
      </c>
      <c r="J2798" t="s">
        <v>8319</v>
      </c>
      <c r="K2798" t="s">
        <v>8347</v>
      </c>
    </row>
    <row r="2799" spans="1:11" x14ac:dyDescent="0.2">
      <c r="A2799">
        <v>3176</v>
      </c>
      <c r="B2799">
        <v>1</v>
      </c>
      <c r="C2799">
        <v>1900</v>
      </c>
      <c r="D2799" s="17">
        <v>26.694085648148146</v>
      </c>
      <c r="E2799">
        <v>55</v>
      </c>
      <c r="F2799" s="5">
        <v>39.672727272727272</v>
      </c>
      <c r="G2799" s="9">
        <v>7</v>
      </c>
      <c r="H2799">
        <v>1</v>
      </c>
      <c r="I2799" s="6">
        <v>114.8421052631579</v>
      </c>
      <c r="J2799" t="s">
        <v>8319</v>
      </c>
      <c r="K2799" t="s">
        <v>8347</v>
      </c>
    </row>
    <row r="2800" spans="1:11" x14ac:dyDescent="0.2">
      <c r="A2800">
        <v>3177</v>
      </c>
      <c r="B2800">
        <v>1</v>
      </c>
      <c r="C2800">
        <v>2500</v>
      </c>
      <c r="D2800" s="17">
        <v>30</v>
      </c>
      <c r="E2800">
        <v>51</v>
      </c>
      <c r="F2800" s="5">
        <v>57.549019607843135</v>
      </c>
      <c r="G2800" s="9">
        <v>5</v>
      </c>
      <c r="H2800">
        <v>4</v>
      </c>
      <c r="I2800" s="6">
        <v>117.39999999999999</v>
      </c>
      <c r="J2800" t="s">
        <v>8319</v>
      </c>
      <c r="K2800" t="s">
        <v>8347</v>
      </c>
    </row>
    <row r="2801" spans="1:11" x14ac:dyDescent="0.2">
      <c r="A2801">
        <v>3178</v>
      </c>
      <c r="B2801">
        <v>1</v>
      </c>
      <c r="C2801">
        <v>1500</v>
      </c>
      <c r="D2801" s="17">
        <v>30</v>
      </c>
      <c r="E2801">
        <v>78</v>
      </c>
      <c r="F2801" s="5">
        <v>33.025641025641029</v>
      </c>
      <c r="G2801" s="9">
        <v>6</v>
      </c>
      <c r="H2801">
        <v>1</v>
      </c>
      <c r="I2801" s="6">
        <v>171.73333333333335</v>
      </c>
      <c r="J2801" t="s">
        <v>8319</v>
      </c>
      <c r="K2801" t="s">
        <v>8347</v>
      </c>
    </row>
    <row r="2802" spans="1:11" x14ac:dyDescent="0.2">
      <c r="A2802">
        <v>3179</v>
      </c>
      <c r="B2802">
        <v>1</v>
      </c>
      <c r="C2802">
        <v>4200</v>
      </c>
      <c r="D2802" s="17">
        <v>25</v>
      </c>
      <c r="E2802">
        <v>62</v>
      </c>
      <c r="F2802" s="5">
        <v>77.335806451612896</v>
      </c>
      <c r="G2802" s="9">
        <v>4</v>
      </c>
      <c r="H2802">
        <v>4</v>
      </c>
      <c r="I2802" s="6">
        <v>114.16238095238094</v>
      </c>
      <c r="J2802" t="s">
        <v>8319</v>
      </c>
      <c r="K2802" t="s">
        <v>8347</v>
      </c>
    </row>
    <row r="2803" spans="1:11" x14ac:dyDescent="0.2">
      <c r="A2803">
        <v>3180</v>
      </c>
      <c r="B2803">
        <v>1</v>
      </c>
      <c r="C2803">
        <v>1200</v>
      </c>
      <c r="D2803" s="17">
        <v>30</v>
      </c>
      <c r="E2803">
        <v>45</v>
      </c>
      <c r="F2803" s="5">
        <v>31.933333333333334</v>
      </c>
      <c r="G2803" s="9">
        <v>5</v>
      </c>
      <c r="H2803">
        <v>3</v>
      </c>
      <c r="I2803" s="6">
        <v>119.75</v>
      </c>
      <c r="J2803" t="s">
        <v>8319</v>
      </c>
      <c r="K2803" t="s">
        <v>8347</v>
      </c>
    </row>
    <row r="2804" spans="1:11" x14ac:dyDescent="0.2">
      <c r="A2804">
        <v>3181</v>
      </c>
      <c r="B2804">
        <v>1</v>
      </c>
      <c r="C2804">
        <v>500</v>
      </c>
      <c r="D2804" s="17">
        <v>26.356631944444445</v>
      </c>
      <c r="E2804">
        <v>15</v>
      </c>
      <c r="F2804" s="5">
        <v>36.333333333333336</v>
      </c>
      <c r="G2804" s="9">
        <v>5</v>
      </c>
      <c r="H2804">
        <v>1</v>
      </c>
      <c r="I2804" s="6">
        <v>109.00000000000001</v>
      </c>
      <c r="J2804" t="s">
        <v>8319</v>
      </c>
      <c r="K2804" t="s">
        <v>8347</v>
      </c>
    </row>
    <row r="2805" spans="1:11" x14ac:dyDescent="0.2">
      <c r="A2805">
        <v>3182</v>
      </c>
      <c r="B2805">
        <v>1</v>
      </c>
      <c r="C2805">
        <v>7000</v>
      </c>
      <c r="D2805" s="17">
        <v>55.759016203703709</v>
      </c>
      <c r="E2805">
        <v>151</v>
      </c>
      <c r="F2805" s="5">
        <v>46.768211920529801</v>
      </c>
      <c r="G2805" s="9">
        <v>12</v>
      </c>
      <c r="H2805">
        <v>2</v>
      </c>
      <c r="I2805" s="6">
        <v>100.88571428571429</v>
      </c>
      <c r="J2805" t="s">
        <v>8319</v>
      </c>
      <c r="K2805" t="s">
        <v>8347</v>
      </c>
    </row>
    <row r="2806" spans="1:11" x14ac:dyDescent="0.2">
      <c r="A2806">
        <v>3183</v>
      </c>
      <c r="B2806">
        <v>1</v>
      </c>
      <c r="C2806">
        <v>2500</v>
      </c>
      <c r="D2806" s="17">
        <v>18</v>
      </c>
      <c r="E2806">
        <v>68</v>
      </c>
      <c r="F2806" s="5">
        <v>40.073529411764703</v>
      </c>
      <c r="G2806" s="9">
        <v>8</v>
      </c>
      <c r="H2806">
        <v>1</v>
      </c>
      <c r="I2806" s="6">
        <v>109.00000000000001</v>
      </c>
      <c r="J2806" t="s">
        <v>8319</v>
      </c>
      <c r="K2806" t="s">
        <v>8347</v>
      </c>
    </row>
    <row r="2807" spans="1:11" x14ac:dyDescent="0.2">
      <c r="A2807">
        <v>3184</v>
      </c>
      <c r="B2807">
        <v>1</v>
      </c>
      <c r="C2807">
        <v>4300</v>
      </c>
      <c r="D2807" s="17">
        <v>30</v>
      </c>
      <c r="E2807">
        <v>46</v>
      </c>
      <c r="F2807" s="5">
        <v>100.21739130434783</v>
      </c>
      <c r="G2807" s="9">
        <v>6</v>
      </c>
      <c r="H2807">
        <v>7</v>
      </c>
      <c r="I2807" s="6">
        <v>107.20930232558139</v>
      </c>
      <c r="J2807" t="s">
        <v>8319</v>
      </c>
      <c r="K2807" t="s">
        <v>8347</v>
      </c>
    </row>
    <row r="2808" spans="1:11" x14ac:dyDescent="0.2">
      <c r="A2808">
        <v>3185</v>
      </c>
      <c r="B2808">
        <v>1</v>
      </c>
      <c r="C2808">
        <v>1000</v>
      </c>
      <c r="D2808" s="17">
        <v>7</v>
      </c>
      <c r="E2808">
        <v>24</v>
      </c>
      <c r="F2808" s="5">
        <v>41.666666666666664</v>
      </c>
      <c r="G2808" s="9">
        <v>7</v>
      </c>
      <c r="H2808">
        <v>3</v>
      </c>
      <c r="I2808" s="6">
        <v>100</v>
      </c>
      <c r="J2808" t="s">
        <v>8319</v>
      </c>
      <c r="K2808" t="s">
        <v>8347</v>
      </c>
    </row>
    <row r="2809" spans="1:11" x14ac:dyDescent="0.2">
      <c r="A2809">
        <v>3186</v>
      </c>
      <c r="B2809">
        <v>1</v>
      </c>
      <c r="C2809">
        <v>3200</v>
      </c>
      <c r="D2809" s="17">
        <v>29.950949074074074</v>
      </c>
      <c r="E2809">
        <v>70</v>
      </c>
      <c r="F2809" s="5">
        <v>46.714285714285715</v>
      </c>
      <c r="G2809" s="9">
        <v>8</v>
      </c>
      <c r="H2809">
        <v>7</v>
      </c>
      <c r="I2809" s="6">
        <v>102.18750000000001</v>
      </c>
      <c r="J2809" t="s">
        <v>8319</v>
      </c>
      <c r="K2809" t="s">
        <v>8347</v>
      </c>
    </row>
    <row r="2810" spans="1:11" x14ac:dyDescent="0.2">
      <c r="A2810">
        <v>3187</v>
      </c>
      <c r="B2810">
        <v>1</v>
      </c>
      <c r="C2810">
        <v>15000</v>
      </c>
      <c r="D2810" s="17">
        <v>20</v>
      </c>
      <c r="E2810">
        <v>244</v>
      </c>
      <c r="F2810" s="5">
        <v>71.491803278688522</v>
      </c>
      <c r="G2810" s="9">
        <v>7</v>
      </c>
      <c r="H2810">
        <v>2</v>
      </c>
      <c r="I2810" s="6">
        <v>116.29333333333334</v>
      </c>
      <c r="J2810" t="s">
        <v>8319</v>
      </c>
      <c r="K2810" t="s">
        <v>8347</v>
      </c>
    </row>
    <row r="2811" spans="1:11" x14ac:dyDescent="0.2">
      <c r="A2811">
        <v>3188</v>
      </c>
      <c r="B2811">
        <v>0</v>
      </c>
      <c r="C2811">
        <v>200</v>
      </c>
      <c r="D2811" s="17">
        <v>21</v>
      </c>
      <c r="E2811">
        <v>9</v>
      </c>
      <c r="F2811" s="5">
        <v>14.444444444444445</v>
      </c>
      <c r="G2811" s="9">
        <v>5</v>
      </c>
      <c r="H2811">
        <v>3</v>
      </c>
      <c r="I2811" s="6">
        <v>65</v>
      </c>
      <c r="J2811" t="s">
        <v>8319</v>
      </c>
      <c r="K2811" t="s">
        <v>8341</v>
      </c>
    </row>
    <row r="2812" spans="1:11" x14ac:dyDescent="0.2">
      <c r="A2812">
        <v>3189</v>
      </c>
      <c r="B2812">
        <v>0</v>
      </c>
      <c r="C2812">
        <v>55000</v>
      </c>
      <c r="D2812" s="17">
        <v>30</v>
      </c>
      <c r="E2812">
        <v>19</v>
      </c>
      <c r="F2812" s="5">
        <v>356.84210526315792</v>
      </c>
      <c r="G2812" s="9">
        <v>4</v>
      </c>
      <c r="H2812">
        <v>5</v>
      </c>
      <c r="I2812" s="6">
        <v>12.327272727272726</v>
      </c>
      <c r="J2812" t="s">
        <v>8319</v>
      </c>
      <c r="K2812" t="s">
        <v>8341</v>
      </c>
    </row>
    <row r="2813" spans="1:11" x14ac:dyDescent="0.2">
      <c r="A2813">
        <v>3190</v>
      </c>
      <c r="B2813">
        <v>0</v>
      </c>
      <c r="C2813">
        <v>4000</v>
      </c>
      <c r="D2813" s="17">
        <v>30.041666666666668</v>
      </c>
      <c r="E2813">
        <v>0</v>
      </c>
      <c r="F2813" s="5">
        <v>0</v>
      </c>
      <c r="G2813" s="9">
        <v>11</v>
      </c>
      <c r="H2813">
        <v>2</v>
      </c>
      <c r="I2813" s="6">
        <v>0</v>
      </c>
      <c r="J2813" t="s">
        <v>8319</v>
      </c>
      <c r="K2813" t="s">
        <v>8341</v>
      </c>
    </row>
    <row r="2814" spans="1:11" x14ac:dyDescent="0.2">
      <c r="A2814">
        <v>3191</v>
      </c>
      <c r="B2814">
        <v>0</v>
      </c>
      <c r="C2814">
        <v>3750</v>
      </c>
      <c r="D2814" s="17">
        <v>60</v>
      </c>
      <c r="E2814">
        <v>4</v>
      </c>
      <c r="F2814" s="5">
        <v>37.75</v>
      </c>
      <c r="G2814" s="9">
        <v>6</v>
      </c>
      <c r="H2814">
        <v>5</v>
      </c>
      <c r="I2814" s="6">
        <v>4.0266666666666664</v>
      </c>
      <c r="J2814" t="s">
        <v>8319</v>
      </c>
      <c r="K2814" t="s">
        <v>8341</v>
      </c>
    </row>
    <row r="2815" spans="1:11" x14ac:dyDescent="0.2">
      <c r="A2815">
        <v>3192</v>
      </c>
      <c r="B2815">
        <v>0</v>
      </c>
      <c r="C2815">
        <v>10000</v>
      </c>
      <c r="D2815" s="17">
        <v>44.976168981481486</v>
      </c>
      <c r="E2815">
        <v>8</v>
      </c>
      <c r="F2815" s="5">
        <v>12.75</v>
      </c>
      <c r="G2815" s="9">
        <v>1</v>
      </c>
      <c r="H2815">
        <v>3</v>
      </c>
      <c r="I2815" s="6">
        <v>1.02</v>
      </c>
      <c r="J2815" t="s">
        <v>8319</v>
      </c>
      <c r="K2815" t="s">
        <v>8341</v>
      </c>
    </row>
    <row r="2816" spans="1:11" x14ac:dyDescent="0.2">
      <c r="A2816">
        <v>3193</v>
      </c>
      <c r="B2816">
        <v>0</v>
      </c>
      <c r="C2816">
        <v>5000</v>
      </c>
      <c r="D2816" s="17">
        <v>45</v>
      </c>
      <c r="E2816">
        <v>24</v>
      </c>
      <c r="F2816" s="5">
        <v>24.458333333333332</v>
      </c>
      <c r="G2816" s="9">
        <v>1</v>
      </c>
      <c r="H2816">
        <v>2</v>
      </c>
      <c r="I2816" s="6">
        <v>11.74</v>
      </c>
      <c r="J2816" t="s">
        <v>8319</v>
      </c>
      <c r="K2816" t="s">
        <v>8341</v>
      </c>
    </row>
    <row r="2817" spans="1:11" x14ac:dyDescent="0.2">
      <c r="A2817">
        <v>3194</v>
      </c>
      <c r="B2817">
        <v>0</v>
      </c>
      <c r="C2817">
        <v>11000</v>
      </c>
      <c r="D2817" s="17">
        <v>30</v>
      </c>
      <c r="E2817">
        <v>0</v>
      </c>
      <c r="F2817" s="5">
        <v>0</v>
      </c>
      <c r="G2817" s="9">
        <v>6</v>
      </c>
      <c r="H2817">
        <v>5</v>
      </c>
      <c r="I2817" s="6">
        <v>0</v>
      </c>
      <c r="J2817" t="s">
        <v>8319</v>
      </c>
      <c r="K2817" t="s">
        <v>8341</v>
      </c>
    </row>
    <row r="2818" spans="1:11" x14ac:dyDescent="0.2">
      <c r="A2818">
        <v>3195</v>
      </c>
      <c r="B2818">
        <v>0</v>
      </c>
      <c r="C2818">
        <v>3500</v>
      </c>
      <c r="D2818" s="17">
        <v>30</v>
      </c>
      <c r="E2818">
        <v>39</v>
      </c>
      <c r="F2818" s="5">
        <v>53.07692307692308</v>
      </c>
      <c r="G2818" s="9">
        <v>1</v>
      </c>
      <c r="H2818">
        <v>2</v>
      </c>
      <c r="I2818" s="6">
        <v>59.142857142857139</v>
      </c>
      <c r="J2818" t="s">
        <v>8319</v>
      </c>
      <c r="K2818" t="s">
        <v>8341</v>
      </c>
    </row>
    <row r="2819" spans="1:11" x14ac:dyDescent="0.2">
      <c r="A2819">
        <v>3196</v>
      </c>
      <c r="B2819">
        <v>0</v>
      </c>
      <c r="C2819">
        <v>3000000</v>
      </c>
      <c r="D2819" s="17">
        <v>59.98524305555555</v>
      </c>
      <c r="E2819">
        <v>6</v>
      </c>
      <c r="F2819" s="5">
        <v>300</v>
      </c>
      <c r="G2819" s="9">
        <v>6</v>
      </c>
      <c r="H2819">
        <v>2</v>
      </c>
      <c r="I2819" s="6">
        <v>0.06</v>
      </c>
      <c r="J2819" t="s">
        <v>8319</v>
      </c>
      <c r="K2819" t="s">
        <v>8341</v>
      </c>
    </row>
    <row r="2820" spans="1:11" x14ac:dyDescent="0.2">
      <c r="A2820">
        <v>3197</v>
      </c>
      <c r="B2820">
        <v>0</v>
      </c>
      <c r="C2820">
        <v>10000</v>
      </c>
      <c r="D2820" s="17">
        <v>30</v>
      </c>
      <c r="E2820">
        <v>4</v>
      </c>
      <c r="F2820" s="5">
        <v>286.25</v>
      </c>
      <c r="G2820" s="9">
        <v>1</v>
      </c>
      <c r="H2820">
        <v>1</v>
      </c>
      <c r="I2820" s="6">
        <v>11.450000000000001</v>
      </c>
      <c r="J2820" t="s">
        <v>8319</v>
      </c>
      <c r="K2820" t="s">
        <v>8341</v>
      </c>
    </row>
    <row r="2821" spans="1:11" x14ac:dyDescent="0.2">
      <c r="A2821">
        <v>3198</v>
      </c>
      <c r="B2821">
        <v>0</v>
      </c>
      <c r="C2821">
        <v>30000</v>
      </c>
      <c r="D2821" s="17">
        <v>38</v>
      </c>
      <c r="E2821">
        <v>3</v>
      </c>
      <c r="F2821" s="5">
        <v>36.666666666666664</v>
      </c>
      <c r="G2821" s="9">
        <v>1</v>
      </c>
      <c r="H2821">
        <v>5</v>
      </c>
      <c r="I2821" s="6">
        <v>0.36666666666666664</v>
      </c>
      <c r="J2821" t="s">
        <v>8319</v>
      </c>
      <c r="K2821" t="s">
        <v>8341</v>
      </c>
    </row>
    <row r="2822" spans="1:11" x14ac:dyDescent="0.2">
      <c r="A2822">
        <v>3199</v>
      </c>
      <c r="B2822">
        <v>0</v>
      </c>
      <c r="C2822">
        <v>5000</v>
      </c>
      <c r="D2822" s="17">
        <v>30.113217592592591</v>
      </c>
      <c r="E2822">
        <v>53</v>
      </c>
      <c r="F2822" s="5">
        <v>49.20754716981132</v>
      </c>
      <c r="G2822" s="9">
        <v>8</v>
      </c>
      <c r="H2822">
        <v>4</v>
      </c>
      <c r="I2822" s="6">
        <v>52.16</v>
      </c>
      <c r="J2822" t="s">
        <v>8319</v>
      </c>
      <c r="K2822" t="s">
        <v>8341</v>
      </c>
    </row>
    <row r="2823" spans="1:11" x14ac:dyDescent="0.2">
      <c r="A2823">
        <v>3200</v>
      </c>
      <c r="B2823">
        <v>0</v>
      </c>
      <c r="C2823">
        <v>50000</v>
      </c>
      <c r="D2823" s="17">
        <v>29.911331018518521</v>
      </c>
      <c r="E2823">
        <v>1</v>
      </c>
      <c r="F2823" s="5">
        <v>1</v>
      </c>
      <c r="G2823" s="9">
        <v>3</v>
      </c>
      <c r="H2823">
        <v>3</v>
      </c>
      <c r="I2823" s="6">
        <v>2E-3</v>
      </c>
      <c r="J2823" t="s">
        <v>8319</v>
      </c>
      <c r="K2823" t="s">
        <v>8341</v>
      </c>
    </row>
    <row r="2824" spans="1:11" x14ac:dyDescent="0.2">
      <c r="A2824">
        <v>3201</v>
      </c>
      <c r="B2824">
        <v>0</v>
      </c>
      <c r="C2824">
        <v>2000</v>
      </c>
      <c r="D2824" s="17">
        <v>21</v>
      </c>
      <c r="E2824">
        <v>2</v>
      </c>
      <c r="F2824" s="5">
        <v>12.5</v>
      </c>
      <c r="G2824" s="9">
        <v>8</v>
      </c>
      <c r="H2824">
        <v>7</v>
      </c>
      <c r="I2824" s="6">
        <v>1.25</v>
      </c>
      <c r="J2824" t="s">
        <v>8319</v>
      </c>
      <c r="K2824" t="s">
        <v>8341</v>
      </c>
    </row>
    <row r="2825" spans="1:11" x14ac:dyDescent="0.2">
      <c r="A2825">
        <v>3202</v>
      </c>
      <c r="B2825">
        <v>0</v>
      </c>
      <c r="C2825">
        <v>5000</v>
      </c>
      <c r="D2825" s="17">
        <v>58.395763888888887</v>
      </c>
      <c r="E2825">
        <v>25</v>
      </c>
      <c r="F2825" s="5">
        <v>109.04</v>
      </c>
      <c r="G2825" s="9">
        <v>10</v>
      </c>
      <c r="H2825">
        <v>5</v>
      </c>
      <c r="I2825" s="6">
        <v>54.52</v>
      </c>
      <c r="J2825" t="s">
        <v>8319</v>
      </c>
      <c r="K2825" t="s">
        <v>8341</v>
      </c>
    </row>
    <row r="2826" spans="1:11" x14ac:dyDescent="0.2">
      <c r="A2826">
        <v>3203</v>
      </c>
      <c r="B2826">
        <v>0</v>
      </c>
      <c r="C2826">
        <v>1000</v>
      </c>
      <c r="D2826" s="17">
        <v>30</v>
      </c>
      <c r="E2826">
        <v>6</v>
      </c>
      <c r="F2826" s="5">
        <v>41.666666666666664</v>
      </c>
      <c r="G2826" s="9">
        <v>8</v>
      </c>
      <c r="H2826">
        <v>3</v>
      </c>
      <c r="I2826" s="6">
        <v>25</v>
      </c>
      <c r="J2826" t="s">
        <v>8319</v>
      </c>
      <c r="K2826" t="s">
        <v>8341</v>
      </c>
    </row>
    <row r="2827" spans="1:11" x14ac:dyDescent="0.2">
      <c r="A2827">
        <v>3204</v>
      </c>
      <c r="B2827">
        <v>0</v>
      </c>
      <c r="C2827">
        <v>500</v>
      </c>
      <c r="D2827" s="17">
        <v>29.990289351851853</v>
      </c>
      <c r="E2827">
        <v>0</v>
      </c>
      <c r="F2827" s="5">
        <v>0</v>
      </c>
      <c r="G2827" s="9">
        <v>6</v>
      </c>
      <c r="H2827">
        <v>3</v>
      </c>
      <c r="I2827" s="6">
        <v>0</v>
      </c>
      <c r="J2827" t="s">
        <v>8319</v>
      </c>
      <c r="K2827" t="s">
        <v>8341</v>
      </c>
    </row>
    <row r="2828" spans="1:11" x14ac:dyDescent="0.2">
      <c r="A2828">
        <v>3205</v>
      </c>
      <c r="B2828">
        <v>0</v>
      </c>
      <c r="C2828">
        <v>8000</v>
      </c>
      <c r="D2828" s="17">
        <v>30</v>
      </c>
      <c r="E2828">
        <v>12</v>
      </c>
      <c r="F2828" s="5">
        <v>22.75</v>
      </c>
      <c r="G2828" s="9">
        <v>4</v>
      </c>
      <c r="H2828">
        <v>3</v>
      </c>
      <c r="I2828" s="6">
        <v>3.4125000000000001</v>
      </c>
      <c r="J2828" t="s">
        <v>8319</v>
      </c>
      <c r="K2828" t="s">
        <v>8341</v>
      </c>
    </row>
    <row r="2829" spans="1:11" x14ac:dyDescent="0.2">
      <c r="A2829">
        <v>3206</v>
      </c>
      <c r="B2829">
        <v>0</v>
      </c>
      <c r="C2829">
        <v>5000</v>
      </c>
      <c r="D2829" s="17">
        <v>30</v>
      </c>
      <c r="E2829">
        <v>0</v>
      </c>
      <c r="F2829" s="5">
        <v>0</v>
      </c>
      <c r="G2829" s="9">
        <v>8</v>
      </c>
      <c r="H2829">
        <v>3</v>
      </c>
      <c r="I2829" s="6">
        <v>0</v>
      </c>
      <c r="J2829" t="s">
        <v>8319</v>
      </c>
      <c r="K2829" t="s">
        <v>8341</v>
      </c>
    </row>
    <row r="2830" spans="1:11" x14ac:dyDescent="0.2">
      <c r="A2830">
        <v>3207</v>
      </c>
      <c r="B2830">
        <v>0</v>
      </c>
      <c r="C2830">
        <v>5500</v>
      </c>
      <c r="D2830" s="17">
        <v>59.958333333333336</v>
      </c>
      <c r="E2830">
        <v>36</v>
      </c>
      <c r="F2830" s="5">
        <v>70.833333333333329</v>
      </c>
      <c r="G2830" s="9">
        <v>2</v>
      </c>
      <c r="H2830">
        <v>6</v>
      </c>
      <c r="I2830" s="6">
        <v>46.36363636363636</v>
      </c>
      <c r="J2830" t="s">
        <v>8319</v>
      </c>
      <c r="K2830" t="s">
        <v>8341</v>
      </c>
    </row>
    <row r="2831" spans="1:11" x14ac:dyDescent="0.2">
      <c r="A2831">
        <v>3208</v>
      </c>
      <c r="B2831">
        <v>1</v>
      </c>
      <c r="C2831">
        <v>5000</v>
      </c>
      <c r="D2831" s="17">
        <v>21</v>
      </c>
      <c r="E2831">
        <v>82</v>
      </c>
      <c r="F2831" s="5">
        <v>63.109756097560975</v>
      </c>
      <c r="G2831" s="9">
        <v>7</v>
      </c>
      <c r="H2831">
        <v>1</v>
      </c>
      <c r="I2831" s="6">
        <v>103.49999999999999</v>
      </c>
      <c r="J2831" t="s">
        <v>8319</v>
      </c>
      <c r="K2831" t="s">
        <v>8347</v>
      </c>
    </row>
    <row r="2832" spans="1:11" x14ac:dyDescent="0.2">
      <c r="A2832">
        <v>3209</v>
      </c>
      <c r="B2832">
        <v>1</v>
      </c>
      <c r="C2832">
        <v>9500</v>
      </c>
      <c r="D2832" s="17">
        <v>32.321087962962963</v>
      </c>
      <c r="E2832">
        <v>226</v>
      </c>
      <c r="F2832" s="5">
        <v>50.157964601769912</v>
      </c>
      <c r="G2832" s="9">
        <v>5</v>
      </c>
      <c r="H2832">
        <v>1</v>
      </c>
      <c r="I2832" s="6">
        <v>119.32315789473684</v>
      </c>
      <c r="J2832" t="s">
        <v>8319</v>
      </c>
      <c r="K2832" t="s">
        <v>8347</v>
      </c>
    </row>
    <row r="2833" spans="1:11" x14ac:dyDescent="0.2">
      <c r="A2833">
        <v>3210</v>
      </c>
      <c r="B2833">
        <v>1</v>
      </c>
      <c r="C2833">
        <v>3000</v>
      </c>
      <c r="D2833" s="17">
        <v>47.229409722222222</v>
      </c>
      <c r="E2833">
        <v>60</v>
      </c>
      <c r="F2833" s="5">
        <v>62.883333333333333</v>
      </c>
      <c r="G2833" s="9">
        <v>4</v>
      </c>
      <c r="H2833">
        <v>6</v>
      </c>
      <c r="I2833" s="6">
        <v>125.76666666666667</v>
      </c>
      <c r="J2833" t="s">
        <v>8319</v>
      </c>
      <c r="K2833" t="s">
        <v>8347</v>
      </c>
    </row>
    <row r="2834" spans="1:11" x14ac:dyDescent="0.2">
      <c r="A2834">
        <v>3211</v>
      </c>
      <c r="B2834">
        <v>1</v>
      </c>
      <c r="C2834">
        <v>23000</v>
      </c>
      <c r="D2834" s="17">
        <v>31.49675925925926</v>
      </c>
      <c r="E2834">
        <v>322</v>
      </c>
      <c r="F2834" s="5">
        <v>85.531055900621112</v>
      </c>
      <c r="G2834" s="9">
        <v>7</v>
      </c>
      <c r="H2834">
        <v>1</v>
      </c>
      <c r="I2834" s="6">
        <v>119.74347826086958</v>
      </c>
      <c r="J2834" t="s">
        <v>8319</v>
      </c>
      <c r="K2834" t="s">
        <v>8347</v>
      </c>
    </row>
    <row r="2835" spans="1:11" x14ac:dyDescent="0.2">
      <c r="A2835">
        <v>3212</v>
      </c>
      <c r="B2835">
        <v>1</v>
      </c>
      <c r="C2835">
        <v>4000</v>
      </c>
      <c r="D2835" s="17">
        <v>30</v>
      </c>
      <c r="E2835">
        <v>94</v>
      </c>
      <c r="F2835" s="5">
        <v>53.723404255319146</v>
      </c>
      <c r="G2835" s="9">
        <v>7</v>
      </c>
      <c r="H2835">
        <v>3</v>
      </c>
      <c r="I2835" s="6">
        <v>126.25</v>
      </c>
      <c r="J2835" t="s">
        <v>8319</v>
      </c>
      <c r="K2835" t="s">
        <v>8347</v>
      </c>
    </row>
    <row r="2836" spans="1:11" x14ac:dyDescent="0.2">
      <c r="A2836">
        <v>3213</v>
      </c>
      <c r="B2836">
        <v>1</v>
      </c>
      <c r="C2836">
        <v>6000</v>
      </c>
      <c r="D2836" s="17">
        <v>40</v>
      </c>
      <c r="E2836">
        <v>47</v>
      </c>
      <c r="F2836" s="5">
        <v>127.80851063829788</v>
      </c>
      <c r="G2836" s="9">
        <v>6</v>
      </c>
      <c r="H2836">
        <v>2</v>
      </c>
      <c r="I2836" s="6">
        <v>100.11666666666667</v>
      </c>
      <c r="J2836" t="s">
        <v>8319</v>
      </c>
      <c r="K2836" t="s">
        <v>8347</v>
      </c>
    </row>
    <row r="2837" spans="1:11" x14ac:dyDescent="0.2">
      <c r="A2837">
        <v>3214</v>
      </c>
      <c r="B2837">
        <v>1</v>
      </c>
      <c r="C2837">
        <v>12000</v>
      </c>
      <c r="D2837" s="17">
        <v>37.204016203703702</v>
      </c>
      <c r="E2837">
        <v>115</v>
      </c>
      <c r="F2837" s="5">
        <v>106.57391304347826</v>
      </c>
      <c r="G2837" s="9">
        <v>11</v>
      </c>
      <c r="H2837">
        <v>7</v>
      </c>
      <c r="I2837" s="6">
        <v>102.13333333333334</v>
      </c>
      <c r="J2837" t="s">
        <v>8319</v>
      </c>
      <c r="K2837" t="s">
        <v>8347</v>
      </c>
    </row>
    <row r="2838" spans="1:11" x14ac:dyDescent="0.2">
      <c r="A2838">
        <v>3215</v>
      </c>
      <c r="B2838">
        <v>1</v>
      </c>
      <c r="C2838">
        <v>35000</v>
      </c>
      <c r="D2838" s="17">
        <v>37.500798611111115</v>
      </c>
      <c r="E2838">
        <v>134</v>
      </c>
      <c r="F2838" s="5">
        <v>262.11194029850748</v>
      </c>
      <c r="G2838" s="9">
        <v>8</v>
      </c>
      <c r="H2838">
        <v>1</v>
      </c>
      <c r="I2838" s="6">
        <v>100.35142857142858</v>
      </c>
      <c r="J2838" t="s">
        <v>8319</v>
      </c>
      <c r="K2838" t="s">
        <v>8347</v>
      </c>
    </row>
    <row r="2839" spans="1:11" x14ac:dyDescent="0.2">
      <c r="A2839">
        <v>3216</v>
      </c>
      <c r="B2839">
        <v>1</v>
      </c>
      <c r="C2839">
        <v>2000</v>
      </c>
      <c r="D2839" s="17">
        <v>31.141539351851851</v>
      </c>
      <c r="E2839">
        <v>35</v>
      </c>
      <c r="F2839" s="5">
        <v>57.171428571428571</v>
      </c>
      <c r="G2839" s="9">
        <v>6</v>
      </c>
      <c r="H2839">
        <v>3</v>
      </c>
      <c r="I2839" s="6">
        <v>100.05</v>
      </c>
      <c r="J2839" t="s">
        <v>8319</v>
      </c>
      <c r="K2839" t="s">
        <v>8347</v>
      </c>
    </row>
    <row r="2840" spans="1:11" x14ac:dyDescent="0.2">
      <c r="A2840">
        <v>3217</v>
      </c>
      <c r="B2840">
        <v>1</v>
      </c>
      <c r="C2840">
        <v>4500</v>
      </c>
      <c r="D2840" s="17">
        <v>30</v>
      </c>
      <c r="E2840">
        <v>104</v>
      </c>
      <c r="F2840" s="5">
        <v>50.20192307692308</v>
      </c>
      <c r="G2840" s="9">
        <v>10</v>
      </c>
      <c r="H2840">
        <v>3</v>
      </c>
      <c r="I2840" s="6">
        <v>116.02222222222223</v>
      </c>
      <c r="J2840" t="s">
        <v>8319</v>
      </c>
      <c r="K2840" t="s">
        <v>8347</v>
      </c>
    </row>
    <row r="2841" spans="1:11" x14ac:dyDescent="0.2">
      <c r="A2841">
        <v>3218</v>
      </c>
      <c r="B2841">
        <v>1</v>
      </c>
      <c r="C2841">
        <v>12000</v>
      </c>
      <c r="D2841" s="17">
        <v>32.997847222222227</v>
      </c>
      <c r="E2841">
        <v>184</v>
      </c>
      <c r="F2841" s="5">
        <v>66.586956521739125</v>
      </c>
      <c r="G2841" s="9">
        <v>11</v>
      </c>
      <c r="H2841">
        <v>4</v>
      </c>
      <c r="I2841" s="6">
        <v>102.1</v>
      </c>
      <c r="J2841" t="s">
        <v>8319</v>
      </c>
      <c r="K2841" t="s">
        <v>8347</v>
      </c>
    </row>
    <row r="2842" spans="1:11" x14ac:dyDescent="0.2">
      <c r="A2842">
        <v>3219</v>
      </c>
      <c r="B2842">
        <v>1</v>
      </c>
      <c r="C2842">
        <v>20000</v>
      </c>
      <c r="D2842" s="17">
        <v>34.958333333333336</v>
      </c>
      <c r="E2842">
        <v>119</v>
      </c>
      <c r="F2842" s="5">
        <v>168.25210084033614</v>
      </c>
      <c r="G2842" s="9">
        <v>2</v>
      </c>
      <c r="H2842">
        <v>7</v>
      </c>
      <c r="I2842" s="6">
        <v>100.11000000000001</v>
      </c>
      <c r="J2842" t="s">
        <v>8319</v>
      </c>
      <c r="K2842" t="s">
        <v>8347</v>
      </c>
    </row>
    <row r="2843" spans="1:11" x14ac:dyDescent="0.2">
      <c r="A2843">
        <v>3220</v>
      </c>
      <c r="B2843">
        <v>1</v>
      </c>
      <c r="C2843">
        <v>15000</v>
      </c>
      <c r="D2843" s="17">
        <v>34.041620370370374</v>
      </c>
      <c r="E2843">
        <v>59</v>
      </c>
      <c r="F2843" s="5">
        <v>256.37288135593218</v>
      </c>
      <c r="G2843" s="9">
        <v>2</v>
      </c>
      <c r="H2843">
        <v>1</v>
      </c>
      <c r="I2843" s="6">
        <v>100.84</v>
      </c>
      <c r="J2843" t="s">
        <v>8319</v>
      </c>
      <c r="K2843" t="s">
        <v>8347</v>
      </c>
    </row>
    <row r="2844" spans="1:11" x14ac:dyDescent="0.2">
      <c r="A2844">
        <v>3221</v>
      </c>
      <c r="B2844">
        <v>1</v>
      </c>
      <c r="C2844">
        <v>4000</v>
      </c>
      <c r="D2844" s="17">
        <v>35</v>
      </c>
      <c r="E2844">
        <v>113</v>
      </c>
      <c r="F2844" s="5">
        <v>36.610619469026545</v>
      </c>
      <c r="G2844" s="9">
        <v>5</v>
      </c>
      <c r="H2844">
        <v>7</v>
      </c>
      <c r="I2844" s="6">
        <v>103.42499999999998</v>
      </c>
      <c r="J2844" t="s">
        <v>8319</v>
      </c>
      <c r="K2844" t="s">
        <v>8347</v>
      </c>
    </row>
    <row r="2845" spans="1:11" x14ac:dyDescent="0.2">
      <c r="A2845">
        <v>3222</v>
      </c>
      <c r="B2845">
        <v>1</v>
      </c>
      <c r="C2845">
        <v>2500</v>
      </c>
      <c r="D2845" s="17">
        <v>31.312997685185184</v>
      </c>
      <c r="E2845">
        <v>84</v>
      </c>
      <c r="F2845" s="5">
        <v>37.142857142857146</v>
      </c>
      <c r="G2845" s="9">
        <v>9</v>
      </c>
      <c r="H2845">
        <v>3</v>
      </c>
      <c r="I2845" s="6">
        <v>124.8</v>
      </c>
      <c r="J2845" t="s">
        <v>8319</v>
      </c>
      <c r="K2845" t="s">
        <v>8347</v>
      </c>
    </row>
    <row r="2846" spans="1:11" x14ac:dyDescent="0.2">
      <c r="A2846">
        <v>3223</v>
      </c>
      <c r="B2846">
        <v>1</v>
      </c>
      <c r="C2846">
        <v>3100</v>
      </c>
      <c r="D2846" s="17">
        <v>30</v>
      </c>
      <c r="E2846">
        <v>74</v>
      </c>
      <c r="F2846" s="5">
        <v>45.878378378378379</v>
      </c>
      <c r="G2846" s="9">
        <v>7</v>
      </c>
      <c r="H2846">
        <v>2</v>
      </c>
      <c r="I2846" s="6">
        <v>109.51612903225806</v>
      </c>
      <c r="J2846" t="s">
        <v>8319</v>
      </c>
      <c r="K2846" t="s">
        <v>8347</v>
      </c>
    </row>
    <row r="2847" spans="1:11" x14ac:dyDescent="0.2">
      <c r="A2847">
        <v>3224</v>
      </c>
      <c r="B2847">
        <v>1</v>
      </c>
      <c r="C2847">
        <v>30000</v>
      </c>
      <c r="D2847" s="17">
        <v>47.357488425925929</v>
      </c>
      <c r="E2847">
        <v>216</v>
      </c>
      <c r="F2847" s="5">
        <v>141.71296296296296</v>
      </c>
      <c r="G2847" s="9">
        <v>11</v>
      </c>
      <c r="H2847">
        <v>3</v>
      </c>
      <c r="I2847" s="6">
        <v>102.03333333333333</v>
      </c>
      <c r="J2847" t="s">
        <v>8319</v>
      </c>
      <c r="K2847" t="s">
        <v>8347</v>
      </c>
    </row>
    <row r="2848" spans="1:11" x14ac:dyDescent="0.2">
      <c r="A2848">
        <v>3225</v>
      </c>
      <c r="B2848">
        <v>1</v>
      </c>
      <c r="C2848">
        <v>2000</v>
      </c>
      <c r="D2848" s="17">
        <v>21.315532407407407</v>
      </c>
      <c r="E2848">
        <v>39</v>
      </c>
      <c r="F2848" s="5">
        <v>52.487179487179489</v>
      </c>
      <c r="G2848" s="9">
        <v>5</v>
      </c>
      <c r="H2848">
        <v>5</v>
      </c>
      <c r="I2848" s="6">
        <v>102.35000000000001</v>
      </c>
      <c r="J2848" t="s">
        <v>8319</v>
      </c>
      <c r="K2848" t="s">
        <v>8347</v>
      </c>
    </row>
    <row r="2849" spans="1:11" x14ac:dyDescent="0.2">
      <c r="A2849">
        <v>3226</v>
      </c>
      <c r="B2849">
        <v>1</v>
      </c>
      <c r="C2849">
        <v>1200</v>
      </c>
      <c r="D2849" s="17">
        <v>30</v>
      </c>
      <c r="E2849">
        <v>21</v>
      </c>
      <c r="F2849" s="5">
        <v>59.523809523809526</v>
      </c>
      <c r="G2849" s="9">
        <v>9</v>
      </c>
      <c r="H2849">
        <v>3</v>
      </c>
      <c r="I2849" s="6">
        <v>104.16666666666667</v>
      </c>
      <c r="J2849" t="s">
        <v>8319</v>
      </c>
      <c r="K2849" t="s">
        <v>8347</v>
      </c>
    </row>
    <row r="2850" spans="1:11" x14ac:dyDescent="0.2">
      <c r="A2850">
        <v>3227</v>
      </c>
      <c r="B2850">
        <v>1</v>
      </c>
      <c r="C2850">
        <v>1200</v>
      </c>
      <c r="D2850" s="17">
        <v>30</v>
      </c>
      <c r="E2850">
        <v>30</v>
      </c>
      <c r="F2850" s="5">
        <v>50</v>
      </c>
      <c r="G2850" s="9">
        <v>12</v>
      </c>
      <c r="H2850">
        <v>7</v>
      </c>
      <c r="I2850" s="6">
        <v>125</v>
      </c>
      <c r="J2850" t="s">
        <v>8319</v>
      </c>
      <c r="K2850" t="s">
        <v>8347</v>
      </c>
    </row>
    <row r="2851" spans="1:11" x14ac:dyDescent="0.2">
      <c r="A2851">
        <v>3228</v>
      </c>
      <c r="B2851">
        <v>1</v>
      </c>
      <c r="C2851">
        <v>7000</v>
      </c>
      <c r="D2851" s="17">
        <v>31.498333333333331</v>
      </c>
      <c r="E2851">
        <v>37</v>
      </c>
      <c r="F2851" s="5">
        <v>193.62162162162161</v>
      </c>
      <c r="G2851" s="9">
        <v>11</v>
      </c>
      <c r="H2851">
        <v>7</v>
      </c>
      <c r="I2851" s="6">
        <v>102.34285714285714</v>
      </c>
      <c r="J2851" t="s">
        <v>8319</v>
      </c>
      <c r="K2851" t="s">
        <v>8347</v>
      </c>
    </row>
    <row r="2852" spans="1:11" x14ac:dyDescent="0.2">
      <c r="A2852">
        <v>3229</v>
      </c>
      <c r="B2852">
        <v>1</v>
      </c>
      <c r="C2852">
        <v>20000</v>
      </c>
      <c r="D2852" s="17">
        <v>30.041666666666668</v>
      </c>
      <c r="E2852">
        <v>202</v>
      </c>
      <c r="F2852" s="5">
        <v>106.79702970297029</v>
      </c>
      <c r="G2852" s="9">
        <v>10</v>
      </c>
      <c r="H2852">
        <v>1</v>
      </c>
      <c r="I2852" s="6">
        <v>107.86500000000001</v>
      </c>
      <c r="J2852" t="s">
        <v>8319</v>
      </c>
      <c r="K2852" t="s">
        <v>8347</v>
      </c>
    </row>
    <row r="2853" spans="1:11" x14ac:dyDescent="0.2">
      <c r="A2853">
        <v>3230</v>
      </c>
      <c r="B2853">
        <v>1</v>
      </c>
      <c r="C2853">
        <v>2600</v>
      </c>
      <c r="D2853" s="17">
        <v>14.997847222222225</v>
      </c>
      <c r="E2853">
        <v>37</v>
      </c>
      <c r="F2853" s="5">
        <v>77.21621621621621</v>
      </c>
      <c r="G2853" s="9">
        <v>9</v>
      </c>
      <c r="H2853">
        <v>1</v>
      </c>
      <c r="I2853" s="6">
        <v>109.88461538461539</v>
      </c>
      <c r="J2853" t="s">
        <v>8319</v>
      </c>
      <c r="K2853" t="s">
        <v>8347</v>
      </c>
    </row>
    <row r="2854" spans="1:11" x14ac:dyDescent="0.2">
      <c r="A2854">
        <v>3231</v>
      </c>
      <c r="B2854">
        <v>1</v>
      </c>
      <c r="C2854">
        <v>1000</v>
      </c>
      <c r="D2854" s="17">
        <v>30</v>
      </c>
      <c r="E2854">
        <v>28</v>
      </c>
      <c r="F2854" s="5">
        <v>57.5</v>
      </c>
      <c r="G2854" s="9">
        <v>3</v>
      </c>
      <c r="H2854">
        <v>4</v>
      </c>
      <c r="I2854" s="6">
        <v>161</v>
      </c>
      <c r="J2854" t="s">
        <v>8319</v>
      </c>
      <c r="K2854" t="s">
        <v>8347</v>
      </c>
    </row>
    <row r="2855" spans="1:11" x14ac:dyDescent="0.2">
      <c r="A2855">
        <v>3232</v>
      </c>
      <c r="B2855">
        <v>1</v>
      </c>
      <c r="C2855">
        <v>1000</v>
      </c>
      <c r="D2855" s="17">
        <v>30.352118055555561</v>
      </c>
      <c r="E2855">
        <v>26</v>
      </c>
      <c r="F2855" s="5">
        <v>50.46153846153846</v>
      </c>
      <c r="G2855" s="9">
        <v>4</v>
      </c>
      <c r="H2855">
        <v>7</v>
      </c>
      <c r="I2855" s="6">
        <v>131.20000000000002</v>
      </c>
      <c r="J2855" t="s">
        <v>8319</v>
      </c>
      <c r="K2855" t="s">
        <v>8347</v>
      </c>
    </row>
    <row r="2856" spans="1:11" x14ac:dyDescent="0.2">
      <c r="A2856">
        <v>3233</v>
      </c>
      <c r="B2856">
        <v>1</v>
      </c>
      <c r="C2856">
        <v>5000</v>
      </c>
      <c r="D2856" s="17">
        <v>30</v>
      </c>
      <c r="E2856">
        <v>61</v>
      </c>
      <c r="F2856" s="5">
        <v>97.377049180327873</v>
      </c>
      <c r="G2856" s="9">
        <v>1</v>
      </c>
      <c r="H2856">
        <v>2</v>
      </c>
      <c r="I2856" s="6">
        <v>118.8</v>
      </c>
      <c r="J2856" t="s">
        <v>8319</v>
      </c>
      <c r="K2856" t="s">
        <v>8347</v>
      </c>
    </row>
    <row r="2857" spans="1:11" x14ac:dyDescent="0.2">
      <c r="A2857">
        <v>3234</v>
      </c>
      <c r="B2857">
        <v>1</v>
      </c>
      <c r="C2857">
        <v>4000</v>
      </c>
      <c r="D2857" s="17">
        <v>33.190416666666664</v>
      </c>
      <c r="E2857">
        <v>115</v>
      </c>
      <c r="F2857" s="5">
        <v>34.91921739130435</v>
      </c>
      <c r="G2857" s="9">
        <v>12</v>
      </c>
      <c r="H2857">
        <v>5</v>
      </c>
      <c r="I2857" s="6">
        <v>100.39275000000001</v>
      </c>
      <c r="J2857" t="s">
        <v>8319</v>
      </c>
      <c r="K2857" t="s">
        <v>8347</v>
      </c>
    </row>
    <row r="2858" spans="1:11" x14ac:dyDescent="0.2">
      <c r="A2858">
        <v>3235</v>
      </c>
      <c r="B2858">
        <v>1</v>
      </c>
      <c r="C2858">
        <v>15000</v>
      </c>
      <c r="D2858" s="17">
        <v>30</v>
      </c>
      <c r="E2858">
        <v>181</v>
      </c>
      <c r="F2858" s="5">
        <v>85.530386740331494</v>
      </c>
      <c r="G2858" s="9">
        <v>6</v>
      </c>
      <c r="H2858">
        <v>3</v>
      </c>
      <c r="I2858" s="6">
        <v>103.20666666666666</v>
      </c>
      <c r="J2858" t="s">
        <v>8319</v>
      </c>
      <c r="K2858" t="s">
        <v>8347</v>
      </c>
    </row>
    <row r="2859" spans="1:11" x14ac:dyDescent="0.2">
      <c r="A2859">
        <v>3236</v>
      </c>
      <c r="B2859">
        <v>1</v>
      </c>
      <c r="C2859">
        <v>20000</v>
      </c>
      <c r="D2859" s="17">
        <v>30</v>
      </c>
      <c r="E2859">
        <v>110</v>
      </c>
      <c r="F2859" s="5">
        <v>182.90909090909091</v>
      </c>
      <c r="G2859" s="9">
        <v>11</v>
      </c>
      <c r="H2859">
        <v>1</v>
      </c>
      <c r="I2859" s="6">
        <v>100.6</v>
      </c>
      <c r="J2859" t="s">
        <v>8319</v>
      </c>
      <c r="K2859" t="s">
        <v>8347</v>
      </c>
    </row>
    <row r="2860" spans="1:11" x14ac:dyDescent="0.2">
      <c r="A2860">
        <v>3237</v>
      </c>
      <c r="B2860">
        <v>1</v>
      </c>
      <c r="C2860">
        <v>35000</v>
      </c>
      <c r="D2860" s="17">
        <v>23.691620370370373</v>
      </c>
      <c r="E2860">
        <v>269</v>
      </c>
      <c r="F2860" s="5">
        <v>131.13620817843866</v>
      </c>
      <c r="G2860" s="9">
        <v>9</v>
      </c>
      <c r="H2860">
        <v>6</v>
      </c>
      <c r="I2860" s="6">
        <v>100.78754285714287</v>
      </c>
      <c r="J2860" t="s">
        <v>8319</v>
      </c>
      <c r="K2860" t="s">
        <v>8347</v>
      </c>
    </row>
    <row r="2861" spans="1:11" x14ac:dyDescent="0.2">
      <c r="A2861">
        <v>3238</v>
      </c>
      <c r="B2861">
        <v>1</v>
      </c>
      <c r="C2861">
        <v>2800</v>
      </c>
      <c r="D2861" s="17">
        <v>30</v>
      </c>
      <c r="E2861">
        <v>79</v>
      </c>
      <c r="F2861" s="5">
        <v>39.810126582278478</v>
      </c>
      <c r="G2861" s="9">
        <v>6</v>
      </c>
      <c r="H2861">
        <v>1</v>
      </c>
      <c r="I2861" s="6">
        <v>112.32142857142857</v>
      </c>
      <c r="J2861" t="s">
        <v>8319</v>
      </c>
      <c r="K2861" t="s">
        <v>8347</v>
      </c>
    </row>
    <row r="2862" spans="1:11" x14ac:dyDescent="0.2">
      <c r="A2862">
        <v>3239</v>
      </c>
      <c r="B2862">
        <v>1</v>
      </c>
      <c r="C2862">
        <v>5862</v>
      </c>
      <c r="D2862" s="17">
        <v>24.910266203703703</v>
      </c>
      <c r="E2862">
        <v>104</v>
      </c>
      <c r="F2862" s="5">
        <v>59.701730769230764</v>
      </c>
      <c r="G2862" s="9">
        <v>9</v>
      </c>
      <c r="H2862">
        <v>3</v>
      </c>
      <c r="I2862" s="6">
        <v>105.91914022517912</v>
      </c>
      <c r="J2862" t="s">
        <v>8319</v>
      </c>
      <c r="K2862" t="s">
        <v>8347</v>
      </c>
    </row>
    <row r="2863" spans="1:11" x14ac:dyDescent="0.2">
      <c r="A2863">
        <v>3240</v>
      </c>
      <c r="B2863">
        <v>1</v>
      </c>
      <c r="C2863">
        <v>3000</v>
      </c>
      <c r="D2863" s="17">
        <v>28.26449074074074</v>
      </c>
      <c r="E2863">
        <v>34</v>
      </c>
      <c r="F2863" s="5">
        <v>88.735294117647058</v>
      </c>
      <c r="G2863" s="9">
        <v>1</v>
      </c>
      <c r="H2863">
        <v>4</v>
      </c>
      <c r="I2863" s="6">
        <v>100.56666666666668</v>
      </c>
      <c r="J2863" t="s">
        <v>8319</v>
      </c>
      <c r="K2863" t="s">
        <v>8347</v>
      </c>
    </row>
    <row r="2864" spans="1:11" x14ac:dyDescent="0.2">
      <c r="A2864">
        <v>3241</v>
      </c>
      <c r="B2864">
        <v>1</v>
      </c>
      <c r="C2864">
        <v>8500</v>
      </c>
      <c r="D2864" s="17">
        <v>32.966087962962959</v>
      </c>
      <c r="E2864">
        <v>167</v>
      </c>
      <c r="F2864" s="5">
        <v>58.688622754491021</v>
      </c>
      <c r="G2864" s="9">
        <v>9</v>
      </c>
      <c r="H2864">
        <v>3</v>
      </c>
      <c r="I2864" s="6">
        <v>115.30588235294117</v>
      </c>
      <c r="J2864" t="s">
        <v>8319</v>
      </c>
      <c r="K2864" t="s">
        <v>8347</v>
      </c>
    </row>
    <row r="2865" spans="1:11" x14ac:dyDescent="0.2">
      <c r="A2865">
        <v>3242</v>
      </c>
      <c r="B2865">
        <v>1</v>
      </c>
      <c r="C2865">
        <v>10000</v>
      </c>
      <c r="D2865" s="17">
        <v>30</v>
      </c>
      <c r="E2865">
        <v>183</v>
      </c>
      <c r="F2865" s="5">
        <v>69.56513661202186</v>
      </c>
      <c r="G2865" s="9">
        <v>8</v>
      </c>
      <c r="H2865">
        <v>3</v>
      </c>
      <c r="I2865" s="6">
        <v>127.30419999999999</v>
      </c>
      <c r="J2865" t="s">
        <v>8319</v>
      </c>
      <c r="K2865" t="s">
        <v>8347</v>
      </c>
    </row>
    <row r="2866" spans="1:11" x14ac:dyDescent="0.2">
      <c r="A2866">
        <v>3243</v>
      </c>
      <c r="B2866">
        <v>1</v>
      </c>
      <c r="C2866">
        <v>8000</v>
      </c>
      <c r="D2866" s="17">
        <v>23.903217592592593</v>
      </c>
      <c r="E2866">
        <v>71</v>
      </c>
      <c r="F2866" s="5">
        <v>115.87323943661971</v>
      </c>
      <c r="G2866" s="9">
        <v>9</v>
      </c>
      <c r="H2866">
        <v>1</v>
      </c>
      <c r="I2866" s="6">
        <v>102.83750000000001</v>
      </c>
      <c r="J2866" t="s">
        <v>8319</v>
      </c>
      <c r="K2866" t="s">
        <v>8347</v>
      </c>
    </row>
    <row r="2867" spans="1:11" x14ac:dyDescent="0.2">
      <c r="A2867">
        <v>3244</v>
      </c>
      <c r="B2867">
        <v>1</v>
      </c>
      <c r="C2867">
        <v>1600</v>
      </c>
      <c r="D2867" s="17">
        <v>30.041666666666668</v>
      </c>
      <c r="E2867">
        <v>69</v>
      </c>
      <c r="F2867" s="5">
        <v>23.869565217391305</v>
      </c>
      <c r="G2867" s="9">
        <v>11</v>
      </c>
      <c r="H2867">
        <v>2</v>
      </c>
      <c r="I2867" s="6">
        <v>102.9375</v>
      </c>
      <c r="J2867" t="s">
        <v>8319</v>
      </c>
      <c r="K2867" t="s">
        <v>8347</v>
      </c>
    </row>
    <row r="2868" spans="1:11" x14ac:dyDescent="0.2">
      <c r="A2868">
        <v>3245</v>
      </c>
      <c r="B2868">
        <v>1</v>
      </c>
      <c r="C2868">
        <v>21000</v>
      </c>
      <c r="D2868" s="17">
        <v>31.483124999999998</v>
      </c>
      <c r="E2868">
        <v>270</v>
      </c>
      <c r="F2868" s="5">
        <v>81.125925925925927</v>
      </c>
      <c r="G2868" s="9">
        <v>5</v>
      </c>
      <c r="H2868">
        <v>1</v>
      </c>
      <c r="I2868" s="6">
        <v>104.3047619047619</v>
      </c>
      <c r="J2868" t="s">
        <v>8319</v>
      </c>
      <c r="K2868" t="s">
        <v>8347</v>
      </c>
    </row>
    <row r="2869" spans="1:11" x14ac:dyDescent="0.2">
      <c r="A2869">
        <v>3246</v>
      </c>
      <c r="B2869">
        <v>1</v>
      </c>
      <c r="C2869">
        <v>10000</v>
      </c>
      <c r="D2869" s="17">
        <v>28.693749999999998</v>
      </c>
      <c r="E2869">
        <v>193</v>
      </c>
      <c r="F2869" s="5">
        <v>57.626943005181346</v>
      </c>
      <c r="G2869" s="9">
        <v>8</v>
      </c>
      <c r="H2869">
        <v>5</v>
      </c>
      <c r="I2869" s="6">
        <v>111.22000000000001</v>
      </c>
      <c r="J2869" t="s">
        <v>8319</v>
      </c>
      <c r="K2869" t="s">
        <v>8347</v>
      </c>
    </row>
    <row r="2870" spans="1:11" x14ac:dyDescent="0.2">
      <c r="A2870">
        <v>3247</v>
      </c>
      <c r="B2870">
        <v>1</v>
      </c>
      <c r="C2870">
        <v>2500</v>
      </c>
      <c r="D2870" s="17">
        <v>30</v>
      </c>
      <c r="E2870">
        <v>57</v>
      </c>
      <c r="F2870" s="5">
        <v>46.429824561403507</v>
      </c>
      <c r="G2870" s="9">
        <v>6</v>
      </c>
      <c r="H2870">
        <v>5</v>
      </c>
      <c r="I2870" s="6">
        <v>105.86</v>
      </c>
      <c r="J2870" t="s">
        <v>8319</v>
      </c>
      <c r="K2870" t="s">
        <v>8347</v>
      </c>
    </row>
    <row r="2871" spans="1:11" x14ac:dyDescent="0.2">
      <c r="A2871">
        <v>3248</v>
      </c>
      <c r="B2871">
        <v>1</v>
      </c>
      <c r="C2871">
        <v>12000</v>
      </c>
      <c r="D2871" s="17">
        <v>29.958333333333332</v>
      </c>
      <c r="E2871">
        <v>200</v>
      </c>
      <c r="F2871" s="5">
        <v>60.475000000000001</v>
      </c>
      <c r="G2871" s="9">
        <v>3</v>
      </c>
      <c r="H2871">
        <v>4</v>
      </c>
      <c r="I2871" s="6">
        <v>100.79166666666666</v>
      </c>
      <c r="J2871" t="s">
        <v>8319</v>
      </c>
      <c r="K2871" t="s">
        <v>8347</v>
      </c>
    </row>
    <row r="2872" spans="1:11" x14ac:dyDescent="0.2">
      <c r="A2872">
        <v>3249</v>
      </c>
      <c r="B2872">
        <v>1</v>
      </c>
      <c r="C2872">
        <v>5500</v>
      </c>
      <c r="D2872" s="17">
        <v>30</v>
      </c>
      <c r="E2872">
        <v>88</v>
      </c>
      <c r="F2872" s="5">
        <v>65.579545454545453</v>
      </c>
      <c r="G2872" s="9">
        <v>5</v>
      </c>
      <c r="H2872">
        <v>4</v>
      </c>
      <c r="I2872" s="6">
        <v>104.92727272727274</v>
      </c>
      <c r="J2872" t="s">
        <v>8319</v>
      </c>
      <c r="K2872" t="s">
        <v>8347</v>
      </c>
    </row>
    <row r="2873" spans="1:11" x14ac:dyDescent="0.2">
      <c r="A2873">
        <v>3250</v>
      </c>
      <c r="B2873">
        <v>1</v>
      </c>
      <c r="C2873">
        <v>25000</v>
      </c>
      <c r="D2873" s="17">
        <v>30.041666666666668</v>
      </c>
      <c r="E2873">
        <v>213</v>
      </c>
      <c r="F2873" s="5">
        <v>119.1924882629108</v>
      </c>
      <c r="G2873" s="9">
        <v>10</v>
      </c>
      <c r="H2873">
        <v>1</v>
      </c>
      <c r="I2873" s="6">
        <v>101.55199999999999</v>
      </c>
      <c r="J2873" t="s">
        <v>8319</v>
      </c>
      <c r="K2873" t="s">
        <v>8347</v>
      </c>
    </row>
    <row r="2874" spans="1:11" x14ac:dyDescent="0.2">
      <c r="A2874">
        <v>3251</v>
      </c>
      <c r="B2874">
        <v>1</v>
      </c>
      <c r="C2874">
        <v>1500</v>
      </c>
      <c r="D2874" s="17">
        <v>30</v>
      </c>
      <c r="E2874">
        <v>20</v>
      </c>
      <c r="F2874" s="5">
        <v>83.05</v>
      </c>
      <c r="G2874" s="9">
        <v>5</v>
      </c>
      <c r="H2874">
        <v>5</v>
      </c>
      <c r="I2874" s="6">
        <v>110.73333333333333</v>
      </c>
      <c r="J2874" t="s">
        <v>8319</v>
      </c>
      <c r="K2874" t="s">
        <v>8347</v>
      </c>
    </row>
    <row r="2875" spans="1:11" x14ac:dyDescent="0.2">
      <c r="A2875">
        <v>3252</v>
      </c>
      <c r="B2875">
        <v>1</v>
      </c>
      <c r="C2875">
        <v>2250</v>
      </c>
      <c r="D2875" s="17">
        <v>30</v>
      </c>
      <c r="E2875">
        <v>50</v>
      </c>
      <c r="F2875" s="5">
        <v>57.52</v>
      </c>
      <c r="G2875" s="9">
        <v>8</v>
      </c>
      <c r="H2875">
        <v>1</v>
      </c>
      <c r="I2875" s="6">
        <v>127.82222222222221</v>
      </c>
      <c r="J2875" t="s">
        <v>8319</v>
      </c>
      <c r="K2875" t="s">
        <v>8347</v>
      </c>
    </row>
    <row r="2876" spans="1:11" x14ac:dyDescent="0.2">
      <c r="A2876">
        <v>3253</v>
      </c>
      <c r="B2876">
        <v>1</v>
      </c>
      <c r="C2876">
        <v>20000</v>
      </c>
      <c r="D2876" s="17">
        <v>18.579537037037039</v>
      </c>
      <c r="E2876">
        <v>115</v>
      </c>
      <c r="F2876" s="5">
        <v>177.08695652173913</v>
      </c>
      <c r="G2876" s="9">
        <v>8</v>
      </c>
      <c r="H2876">
        <v>6</v>
      </c>
      <c r="I2876" s="6">
        <v>101.82500000000002</v>
      </c>
      <c r="J2876" t="s">
        <v>8319</v>
      </c>
      <c r="K2876" t="s">
        <v>8347</v>
      </c>
    </row>
    <row r="2877" spans="1:11" x14ac:dyDescent="0.2">
      <c r="A2877">
        <v>3254</v>
      </c>
      <c r="B2877">
        <v>1</v>
      </c>
      <c r="C2877">
        <v>13000</v>
      </c>
      <c r="D2877" s="17">
        <v>29.958333333333332</v>
      </c>
      <c r="E2877">
        <v>186</v>
      </c>
      <c r="F2877" s="5">
        <v>70.771505376344081</v>
      </c>
      <c r="G2877" s="9">
        <v>2</v>
      </c>
      <c r="H2877">
        <v>1</v>
      </c>
      <c r="I2877" s="6">
        <v>101.25769230769231</v>
      </c>
      <c r="J2877" t="s">
        <v>8319</v>
      </c>
      <c r="K2877" t="s">
        <v>8347</v>
      </c>
    </row>
    <row r="2878" spans="1:11" x14ac:dyDescent="0.2">
      <c r="A2878">
        <v>3255</v>
      </c>
      <c r="B2878">
        <v>1</v>
      </c>
      <c r="C2878">
        <v>300</v>
      </c>
      <c r="D2878" s="17">
        <v>30</v>
      </c>
      <c r="E2878">
        <v>18</v>
      </c>
      <c r="F2878" s="5">
        <v>29.166666666666668</v>
      </c>
      <c r="G2878" s="9">
        <v>9</v>
      </c>
      <c r="H2878">
        <v>7</v>
      </c>
      <c r="I2878" s="6">
        <v>175</v>
      </c>
      <c r="J2878" t="s">
        <v>8319</v>
      </c>
      <c r="K2878" t="s">
        <v>8347</v>
      </c>
    </row>
    <row r="2879" spans="1:11" x14ac:dyDescent="0.2">
      <c r="A2879">
        <v>3256</v>
      </c>
      <c r="B2879">
        <v>1</v>
      </c>
      <c r="C2879">
        <v>10000</v>
      </c>
      <c r="D2879" s="17">
        <v>21.592164351851853</v>
      </c>
      <c r="E2879">
        <v>176</v>
      </c>
      <c r="F2879" s="5">
        <v>72.76136363636364</v>
      </c>
      <c r="G2879" s="9">
        <v>5</v>
      </c>
      <c r="H2879">
        <v>3</v>
      </c>
      <c r="I2879" s="6">
        <v>128.06</v>
      </c>
      <c r="J2879" t="s">
        <v>8319</v>
      </c>
      <c r="K2879" t="s">
        <v>8347</v>
      </c>
    </row>
    <row r="2880" spans="1:11" x14ac:dyDescent="0.2">
      <c r="A2880">
        <v>3257</v>
      </c>
      <c r="B2880">
        <v>1</v>
      </c>
      <c r="C2880">
        <v>2000</v>
      </c>
      <c r="D2880" s="17">
        <v>30</v>
      </c>
      <c r="E2880">
        <v>41</v>
      </c>
      <c r="F2880" s="5">
        <v>51.853414634146333</v>
      </c>
      <c r="G2880" s="9">
        <v>1</v>
      </c>
      <c r="H2880">
        <v>1</v>
      </c>
      <c r="I2880" s="6">
        <v>106.29949999999999</v>
      </c>
      <c r="J2880" t="s">
        <v>8319</v>
      </c>
      <c r="K2880" t="s">
        <v>8347</v>
      </c>
    </row>
    <row r="2881" spans="1:11" x14ac:dyDescent="0.2">
      <c r="A2881">
        <v>3258</v>
      </c>
      <c r="B2881">
        <v>1</v>
      </c>
      <c r="C2881">
        <v>7000</v>
      </c>
      <c r="D2881" s="17">
        <v>30</v>
      </c>
      <c r="E2881">
        <v>75</v>
      </c>
      <c r="F2881" s="5">
        <v>98.2</v>
      </c>
      <c r="G2881" s="9">
        <v>12</v>
      </c>
      <c r="H2881">
        <v>2</v>
      </c>
      <c r="I2881" s="6">
        <v>105.21428571428571</v>
      </c>
      <c r="J2881" t="s">
        <v>8319</v>
      </c>
      <c r="K2881" t="s">
        <v>8347</v>
      </c>
    </row>
    <row r="2882" spans="1:11" x14ac:dyDescent="0.2">
      <c r="A2882">
        <v>3259</v>
      </c>
      <c r="B2882">
        <v>1</v>
      </c>
      <c r="C2882">
        <v>23000</v>
      </c>
      <c r="D2882" s="17">
        <v>29.405034722222222</v>
      </c>
      <c r="E2882">
        <v>97</v>
      </c>
      <c r="F2882" s="5">
        <v>251.7381443298969</v>
      </c>
      <c r="G2882" s="9">
        <v>9</v>
      </c>
      <c r="H2882">
        <v>4</v>
      </c>
      <c r="I2882" s="6">
        <v>106.16782608695652</v>
      </c>
      <c r="J2882" t="s">
        <v>8319</v>
      </c>
      <c r="K2882" t="s">
        <v>8347</v>
      </c>
    </row>
    <row r="2883" spans="1:11" x14ac:dyDescent="0.2">
      <c r="A2883">
        <v>3260</v>
      </c>
      <c r="B2883">
        <v>1</v>
      </c>
      <c r="C2883">
        <v>5000</v>
      </c>
      <c r="D2883" s="17">
        <v>35.041666666666664</v>
      </c>
      <c r="E2883">
        <v>73</v>
      </c>
      <c r="F2883" s="5">
        <v>74.821917808219183</v>
      </c>
      <c r="G2883" s="9">
        <v>10</v>
      </c>
      <c r="H2883">
        <v>1</v>
      </c>
      <c r="I2883" s="6">
        <v>109.24000000000001</v>
      </c>
      <c r="J2883" t="s">
        <v>8319</v>
      </c>
      <c r="K2883" t="s">
        <v>8347</v>
      </c>
    </row>
    <row r="2884" spans="1:11" x14ac:dyDescent="0.2">
      <c r="A2884">
        <v>3261</v>
      </c>
      <c r="B2884">
        <v>1</v>
      </c>
      <c r="C2884">
        <v>3300</v>
      </c>
      <c r="D2884" s="17">
        <v>30</v>
      </c>
      <c r="E2884">
        <v>49</v>
      </c>
      <c r="F2884" s="5">
        <v>67.65306122448979</v>
      </c>
      <c r="G2884" s="9">
        <v>6</v>
      </c>
      <c r="H2884">
        <v>2</v>
      </c>
      <c r="I2884" s="6">
        <v>100.45454545454547</v>
      </c>
      <c r="J2884" t="s">
        <v>8319</v>
      </c>
      <c r="K2884" t="s">
        <v>8347</v>
      </c>
    </row>
    <row r="2885" spans="1:11" x14ac:dyDescent="0.2">
      <c r="A2885">
        <v>3262</v>
      </c>
      <c r="B2885">
        <v>1</v>
      </c>
      <c r="C2885">
        <v>12200</v>
      </c>
      <c r="D2885" s="17">
        <v>30.851134259259258</v>
      </c>
      <c r="E2885">
        <v>134</v>
      </c>
      <c r="F2885" s="5">
        <v>93.81343283582089</v>
      </c>
      <c r="G2885" s="9">
        <v>11</v>
      </c>
      <c r="H2885">
        <v>4</v>
      </c>
      <c r="I2885" s="6">
        <v>103.04098360655738</v>
      </c>
      <c r="J2885" t="s">
        <v>8319</v>
      </c>
      <c r="K2885" t="s">
        <v>8347</v>
      </c>
    </row>
    <row r="2886" spans="1:11" x14ac:dyDescent="0.2">
      <c r="A2886">
        <v>3263</v>
      </c>
      <c r="B2886">
        <v>1</v>
      </c>
      <c r="C2886">
        <v>2500</v>
      </c>
      <c r="D2886" s="17">
        <v>23.358935185185189</v>
      </c>
      <c r="E2886">
        <v>68</v>
      </c>
      <c r="F2886" s="5">
        <v>41.237647058823526</v>
      </c>
      <c r="G2886" s="9">
        <v>10</v>
      </c>
      <c r="H2886">
        <v>3</v>
      </c>
      <c r="I2886" s="6">
        <v>112.1664</v>
      </c>
      <c r="J2886" t="s">
        <v>8319</v>
      </c>
      <c r="K2886" t="s">
        <v>8347</v>
      </c>
    </row>
    <row r="2887" spans="1:11" x14ac:dyDescent="0.2">
      <c r="A2887">
        <v>3264</v>
      </c>
      <c r="B2887">
        <v>1</v>
      </c>
      <c r="C2887">
        <v>2500</v>
      </c>
      <c r="D2887" s="17">
        <v>16.116458333333334</v>
      </c>
      <c r="E2887">
        <v>49</v>
      </c>
      <c r="F2887" s="5">
        <v>52.551020408163268</v>
      </c>
      <c r="G2887" s="9">
        <v>1</v>
      </c>
      <c r="H2887">
        <v>1</v>
      </c>
      <c r="I2887" s="6">
        <v>103</v>
      </c>
      <c r="J2887" t="s">
        <v>8319</v>
      </c>
      <c r="K2887" t="s">
        <v>8347</v>
      </c>
    </row>
    <row r="2888" spans="1:11" x14ac:dyDescent="0.2">
      <c r="A2888">
        <v>3265</v>
      </c>
      <c r="B2888">
        <v>1</v>
      </c>
      <c r="C2888">
        <v>2700</v>
      </c>
      <c r="D2888" s="17">
        <v>29.996354166666666</v>
      </c>
      <c r="E2888">
        <v>63</v>
      </c>
      <c r="F2888" s="5">
        <v>70.285714285714292</v>
      </c>
      <c r="G2888" s="9">
        <v>11</v>
      </c>
      <c r="H2888">
        <v>2</v>
      </c>
      <c r="I2888" s="6">
        <v>164</v>
      </c>
      <c r="J2888" t="s">
        <v>8319</v>
      </c>
      <c r="K2888" t="s">
        <v>8347</v>
      </c>
    </row>
    <row r="2889" spans="1:11" x14ac:dyDescent="0.2">
      <c r="A2889">
        <v>3266</v>
      </c>
      <c r="B2889">
        <v>1</v>
      </c>
      <c r="C2889">
        <v>6000</v>
      </c>
      <c r="D2889" s="17">
        <v>31.33886574074074</v>
      </c>
      <c r="E2889">
        <v>163</v>
      </c>
      <c r="F2889" s="5">
        <v>48.325153374233132</v>
      </c>
      <c r="G2889" s="9">
        <v>5</v>
      </c>
      <c r="H2889">
        <v>2</v>
      </c>
      <c r="I2889" s="6">
        <v>131.28333333333333</v>
      </c>
      <c r="J2889" t="s">
        <v>8319</v>
      </c>
      <c r="K2889" t="s">
        <v>8347</v>
      </c>
    </row>
    <row r="2890" spans="1:11" x14ac:dyDescent="0.2">
      <c r="A2890">
        <v>3267</v>
      </c>
      <c r="B2890">
        <v>1</v>
      </c>
      <c r="C2890">
        <v>15000</v>
      </c>
      <c r="D2890" s="17">
        <v>30</v>
      </c>
      <c r="E2890">
        <v>288</v>
      </c>
      <c r="F2890" s="5">
        <v>53.177083333333336</v>
      </c>
      <c r="G2890" s="9">
        <v>6</v>
      </c>
      <c r="H2890">
        <v>3</v>
      </c>
      <c r="I2890" s="6">
        <v>102.1</v>
      </c>
      <c r="J2890" t="s">
        <v>8319</v>
      </c>
      <c r="K2890" t="s">
        <v>8347</v>
      </c>
    </row>
    <row r="2891" spans="1:11" x14ac:dyDescent="0.2">
      <c r="A2891">
        <v>3268</v>
      </c>
      <c r="B2891">
        <v>1</v>
      </c>
      <c r="C2891">
        <v>2000</v>
      </c>
      <c r="D2891" s="17">
        <v>16</v>
      </c>
      <c r="E2891">
        <v>42</v>
      </c>
      <c r="F2891" s="5">
        <v>60.952380952380949</v>
      </c>
      <c r="G2891" s="9">
        <v>8</v>
      </c>
      <c r="H2891">
        <v>1</v>
      </c>
      <c r="I2891" s="6">
        <v>128</v>
      </c>
      <c r="J2891" t="s">
        <v>8319</v>
      </c>
      <c r="K2891" t="s">
        <v>8347</v>
      </c>
    </row>
    <row r="2892" spans="1:11" x14ac:dyDescent="0.2">
      <c r="A2892">
        <v>3269</v>
      </c>
      <c r="B2892">
        <v>1</v>
      </c>
      <c r="C2892">
        <v>8000</v>
      </c>
      <c r="D2892" s="17">
        <v>34.062534722222225</v>
      </c>
      <c r="E2892">
        <v>70</v>
      </c>
      <c r="F2892" s="5">
        <v>116</v>
      </c>
      <c r="G2892" s="9">
        <v>5</v>
      </c>
      <c r="H2892">
        <v>3</v>
      </c>
      <c r="I2892" s="6">
        <v>101.49999999999999</v>
      </c>
      <c r="J2892" t="s">
        <v>8319</v>
      </c>
      <c r="K2892" t="s">
        <v>8347</v>
      </c>
    </row>
    <row r="2893" spans="1:11" x14ac:dyDescent="0.2">
      <c r="A2893">
        <v>3270</v>
      </c>
      <c r="B2893">
        <v>1</v>
      </c>
      <c r="C2893">
        <v>1800</v>
      </c>
      <c r="D2893" s="17">
        <v>30</v>
      </c>
      <c r="E2893">
        <v>30</v>
      </c>
      <c r="F2893" s="5">
        <v>61</v>
      </c>
      <c r="G2893" s="9">
        <v>6</v>
      </c>
      <c r="H2893">
        <v>5</v>
      </c>
      <c r="I2893" s="6">
        <v>101.66666666666666</v>
      </c>
      <c r="J2893" t="s">
        <v>8319</v>
      </c>
      <c r="K2893" t="s">
        <v>8347</v>
      </c>
    </row>
    <row r="2894" spans="1:11" x14ac:dyDescent="0.2">
      <c r="A2894">
        <v>3271</v>
      </c>
      <c r="B2894">
        <v>1</v>
      </c>
      <c r="C2894">
        <v>1500</v>
      </c>
      <c r="D2894" s="17">
        <v>30.041666666666668</v>
      </c>
      <c r="E2894">
        <v>51</v>
      </c>
      <c r="F2894" s="5">
        <v>38.235294117647058</v>
      </c>
      <c r="G2894" s="9">
        <v>10</v>
      </c>
      <c r="H2894">
        <v>5</v>
      </c>
      <c r="I2894" s="6">
        <v>130</v>
      </c>
      <c r="J2894" t="s">
        <v>8319</v>
      </c>
      <c r="K2894" t="s">
        <v>8347</v>
      </c>
    </row>
    <row r="2895" spans="1:11" x14ac:dyDescent="0.2">
      <c r="A2895">
        <v>3272</v>
      </c>
      <c r="B2895">
        <v>1</v>
      </c>
      <c r="C2895">
        <v>10000</v>
      </c>
      <c r="D2895" s="17">
        <v>30.041666666666668</v>
      </c>
      <c r="E2895">
        <v>145</v>
      </c>
      <c r="F2895" s="5">
        <v>106.50344827586207</v>
      </c>
      <c r="G2895" s="9">
        <v>10</v>
      </c>
      <c r="H2895">
        <v>3</v>
      </c>
      <c r="I2895" s="6">
        <v>154.43</v>
      </c>
      <c r="J2895" t="s">
        <v>8319</v>
      </c>
      <c r="K2895" t="s">
        <v>8347</v>
      </c>
    </row>
    <row r="2896" spans="1:11" x14ac:dyDescent="0.2">
      <c r="A2896">
        <v>3273</v>
      </c>
      <c r="B2896">
        <v>1</v>
      </c>
      <c r="C2896">
        <v>4000</v>
      </c>
      <c r="D2896" s="17">
        <v>15.99025462962963</v>
      </c>
      <c r="E2896">
        <v>21</v>
      </c>
      <c r="F2896" s="5">
        <v>204.57142857142858</v>
      </c>
      <c r="G2896" s="9">
        <v>8</v>
      </c>
      <c r="H2896">
        <v>1</v>
      </c>
      <c r="I2896" s="6">
        <v>107.4</v>
      </c>
      <c r="J2896" t="s">
        <v>8319</v>
      </c>
      <c r="K2896" t="s">
        <v>8347</v>
      </c>
    </row>
    <row r="2897" spans="1:11" x14ac:dyDescent="0.2">
      <c r="A2897">
        <v>3274</v>
      </c>
      <c r="B2897">
        <v>1</v>
      </c>
      <c r="C2897">
        <v>15500</v>
      </c>
      <c r="D2897" s="17">
        <v>44.170462962962965</v>
      </c>
      <c r="E2897">
        <v>286</v>
      </c>
      <c r="F2897" s="5">
        <v>54.912587412587413</v>
      </c>
      <c r="G2897" s="9">
        <v>1</v>
      </c>
      <c r="H2897">
        <v>7</v>
      </c>
      <c r="I2897" s="6">
        <v>101.32258064516128</v>
      </c>
      <c r="J2897" t="s">
        <v>8319</v>
      </c>
      <c r="K2897" t="s">
        <v>8347</v>
      </c>
    </row>
    <row r="2898" spans="1:11" x14ac:dyDescent="0.2">
      <c r="A2898">
        <v>3275</v>
      </c>
      <c r="B2898">
        <v>1</v>
      </c>
      <c r="C2898">
        <v>1800</v>
      </c>
      <c r="D2898" s="17">
        <v>26.307048611111114</v>
      </c>
      <c r="E2898">
        <v>12</v>
      </c>
      <c r="F2898" s="5">
        <v>150.41666666666666</v>
      </c>
      <c r="G2898" s="9">
        <v>1</v>
      </c>
      <c r="H2898">
        <v>2</v>
      </c>
      <c r="I2898" s="6">
        <v>100.27777777777777</v>
      </c>
      <c r="J2898" t="s">
        <v>8319</v>
      </c>
      <c r="K2898" t="s">
        <v>8347</v>
      </c>
    </row>
    <row r="2899" spans="1:11" x14ac:dyDescent="0.2">
      <c r="A2899">
        <v>3276</v>
      </c>
      <c r="B2899">
        <v>1</v>
      </c>
      <c r="C2899">
        <v>4500</v>
      </c>
      <c r="D2899" s="17">
        <v>34.2159837962963</v>
      </c>
      <c r="E2899">
        <v>100</v>
      </c>
      <c r="F2899" s="5">
        <v>52.58</v>
      </c>
      <c r="G2899" s="9">
        <v>2</v>
      </c>
      <c r="H2899">
        <v>5</v>
      </c>
      <c r="I2899" s="6">
        <v>116.84444444444443</v>
      </c>
      <c r="J2899" t="s">
        <v>8319</v>
      </c>
      <c r="K2899" t="s">
        <v>8347</v>
      </c>
    </row>
    <row r="2900" spans="1:11" x14ac:dyDescent="0.2">
      <c r="A2900">
        <v>3277</v>
      </c>
      <c r="B2900">
        <v>1</v>
      </c>
      <c r="C2900">
        <v>5000</v>
      </c>
      <c r="D2900" s="17">
        <v>30.041666666666668</v>
      </c>
      <c r="E2900">
        <v>100</v>
      </c>
      <c r="F2900" s="5">
        <v>54.3</v>
      </c>
      <c r="G2900" s="9">
        <v>10</v>
      </c>
      <c r="H2900">
        <v>7</v>
      </c>
      <c r="I2900" s="6">
        <v>108.60000000000001</v>
      </c>
      <c r="J2900" t="s">
        <v>8319</v>
      </c>
      <c r="K2900" t="s">
        <v>8347</v>
      </c>
    </row>
    <row r="2901" spans="1:11" x14ac:dyDescent="0.2">
      <c r="A2901">
        <v>3278</v>
      </c>
      <c r="B2901">
        <v>1</v>
      </c>
      <c r="C2901">
        <v>2500</v>
      </c>
      <c r="D2901" s="17">
        <v>30</v>
      </c>
      <c r="E2901">
        <v>34</v>
      </c>
      <c r="F2901" s="5">
        <v>76.029411764705884</v>
      </c>
      <c r="G2901" s="9">
        <v>4</v>
      </c>
      <c r="H2901">
        <v>4</v>
      </c>
      <c r="I2901" s="6">
        <v>103.4</v>
      </c>
      <c r="J2901" t="s">
        <v>8319</v>
      </c>
      <c r="K2901" t="s">
        <v>8347</v>
      </c>
    </row>
    <row r="2902" spans="1:11" x14ac:dyDescent="0.2">
      <c r="A2902">
        <v>3279</v>
      </c>
      <c r="B2902">
        <v>1</v>
      </c>
      <c r="C2902">
        <v>5800</v>
      </c>
      <c r="D2902" s="17">
        <v>29.958333333333332</v>
      </c>
      <c r="E2902">
        <v>63</v>
      </c>
      <c r="F2902" s="5">
        <v>105.2063492063492</v>
      </c>
      <c r="G2902" s="9">
        <v>3</v>
      </c>
      <c r="H2902">
        <v>2</v>
      </c>
      <c r="I2902" s="6">
        <v>114.27586206896552</v>
      </c>
      <c r="J2902" t="s">
        <v>8319</v>
      </c>
      <c r="K2902" t="s">
        <v>8347</v>
      </c>
    </row>
    <row r="2903" spans="1:11" x14ac:dyDescent="0.2">
      <c r="A2903">
        <v>3280</v>
      </c>
      <c r="B2903">
        <v>1</v>
      </c>
      <c r="C2903">
        <v>2000</v>
      </c>
      <c r="D2903" s="17">
        <v>34.451412037037038</v>
      </c>
      <c r="E2903">
        <v>30</v>
      </c>
      <c r="F2903" s="5">
        <v>68.666666666666671</v>
      </c>
      <c r="G2903" s="9">
        <v>4</v>
      </c>
      <c r="H2903">
        <v>1</v>
      </c>
      <c r="I2903" s="6">
        <v>103</v>
      </c>
      <c r="J2903" t="s">
        <v>8319</v>
      </c>
      <c r="K2903" t="s">
        <v>8347</v>
      </c>
    </row>
    <row r="2904" spans="1:11" x14ac:dyDescent="0.2">
      <c r="A2904">
        <v>3281</v>
      </c>
      <c r="B2904">
        <v>1</v>
      </c>
      <c r="C2904">
        <v>5000</v>
      </c>
      <c r="D2904" s="17">
        <v>30</v>
      </c>
      <c r="E2904">
        <v>47</v>
      </c>
      <c r="F2904" s="5">
        <v>129.36170212765958</v>
      </c>
      <c r="G2904" s="9">
        <v>8</v>
      </c>
      <c r="H2904">
        <v>7</v>
      </c>
      <c r="I2904" s="6">
        <v>121.6</v>
      </c>
      <c r="J2904" t="s">
        <v>8319</v>
      </c>
      <c r="K2904" t="s">
        <v>8347</v>
      </c>
    </row>
    <row r="2905" spans="1:11" x14ac:dyDescent="0.2">
      <c r="A2905">
        <v>3282</v>
      </c>
      <c r="B2905">
        <v>1</v>
      </c>
      <c r="C2905">
        <v>31000</v>
      </c>
      <c r="D2905" s="17">
        <v>44</v>
      </c>
      <c r="E2905">
        <v>237</v>
      </c>
      <c r="F2905" s="5">
        <v>134.26371308016877</v>
      </c>
      <c r="G2905" s="9">
        <v>3</v>
      </c>
      <c r="H2905">
        <v>2</v>
      </c>
      <c r="I2905" s="6">
        <v>102.6467741935484</v>
      </c>
      <c r="J2905" t="s">
        <v>8319</v>
      </c>
      <c r="K2905" t="s">
        <v>8347</v>
      </c>
    </row>
    <row r="2906" spans="1:11" x14ac:dyDescent="0.2">
      <c r="A2906">
        <v>3283</v>
      </c>
      <c r="B2906">
        <v>1</v>
      </c>
      <c r="C2906">
        <v>800</v>
      </c>
      <c r="D2906" s="17">
        <v>31.130810185185187</v>
      </c>
      <c r="E2906">
        <v>47</v>
      </c>
      <c r="F2906" s="5">
        <v>17.829787234042552</v>
      </c>
      <c r="G2906" s="9">
        <v>1</v>
      </c>
      <c r="H2906">
        <v>7</v>
      </c>
      <c r="I2906" s="6">
        <v>104.75000000000001</v>
      </c>
      <c r="J2906" t="s">
        <v>8319</v>
      </c>
      <c r="K2906" t="s">
        <v>8347</v>
      </c>
    </row>
    <row r="2907" spans="1:11" x14ac:dyDescent="0.2">
      <c r="A2907">
        <v>3284</v>
      </c>
      <c r="B2907">
        <v>1</v>
      </c>
      <c r="C2907">
        <v>3000</v>
      </c>
      <c r="D2907" s="17">
        <v>17.364432870370369</v>
      </c>
      <c r="E2907">
        <v>15</v>
      </c>
      <c r="F2907" s="5">
        <v>203.2</v>
      </c>
      <c r="G2907" s="9">
        <v>1</v>
      </c>
      <c r="H2907">
        <v>1</v>
      </c>
      <c r="I2907" s="6">
        <v>101.6</v>
      </c>
      <c r="J2907" t="s">
        <v>8319</v>
      </c>
      <c r="K2907" t="s">
        <v>8347</v>
      </c>
    </row>
    <row r="2908" spans="1:11" x14ac:dyDescent="0.2">
      <c r="A2908">
        <v>3285</v>
      </c>
      <c r="B2908">
        <v>1</v>
      </c>
      <c r="C2908">
        <v>4999</v>
      </c>
      <c r="D2908" s="17">
        <v>31.265902777777779</v>
      </c>
      <c r="E2908">
        <v>81</v>
      </c>
      <c r="F2908" s="5">
        <v>69.18518518518519</v>
      </c>
      <c r="G2908" s="9">
        <v>1</v>
      </c>
      <c r="H2908">
        <v>5</v>
      </c>
      <c r="I2908" s="6">
        <v>112.10242048409683</v>
      </c>
      <c r="J2908" t="s">
        <v>8319</v>
      </c>
      <c r="K2908" t="s">
        <v>8347</v>
      </c>
    </row>
    <row r="2909" spans="1:11" x14ac:dyDescent="0.2">
      <c r="A2909">
        <v>3286</v>
      </c>
      <c r="B2909">
        <v>1</v>
      </c>
      <c r="C2909">
        <v>15000</v>
      </c>
      <c r="D2909" s="17">
        <v>30</v>
      </c>
      <c r="E2909">
        <v>122</v>
      </c>
      <c r="F2909" s="5">
        <v>125.12295081967213</v>
      </c>
      <c r="G2909" s="9">
        <v>7</v>
      </c>
      <c r="H2909">
        <v>6</v>
      </c>
      <c r="I2909" s="6">
        <v>101.76666666666667</v>
      </c>
      <c r="J2909" t="s">
        <v>8319</v>
      </c>
      <c r="K2909" t="s">
        <v>8347</v>
      </c>
    </row>
    <row r="2910" spans="1:11" x14ac:dyDescent="0.2">
      <c r="A2910">
        <v>3287</v>
      </c>
      <c r="B2910">
        <v>1</v>
      </c>
      <c r="C2910">
        <v>2500</v>
      </c>
      <c r="D2910" s="17">
        <v>25</v>
      </c>
      <c r="E2910">
        <v>34</v>
      </c>
      <c r="F2910" s="5">
        <v>73.529411764705884</v>
      </c>
      <c r="G2910" s="9">
        <v>11</v>
      </c>
      <c r="H2910">
        <v>2</v>
      </c>
      <c r="I2910" s="6">
        <v>100</v>
      </c>
      <c r="J2910" t="s">
        <v>8319</v>
      </c>
      <c r="K2910" t="s">
        <v>8347</v>
      </c>
    </row>
    <row r="2911" spans="1:11" x14ac:dyDescent="0.2">
      <c r="A2911">
        <v>3288</v>
      </c>
      <c r="B2911">
        <v>1</v>
      </c>
      <c r="C2911">
        <v>10000</v>
      </c>
      <c r="D2911" s="17">
        <v>36.18385416666667</v>
      </c>
      <c r="E2911">
        <v>207</v>
      </c>
      <c r="F2911" s="5">
        <v>48.437149758454105</v>
      </c>
      <c r="G2911" s="9">
        <v>5</v>
      </c>
      <c r="H2911">
        <v>7</v>
      </c>
      <c r="I2911" s="6">
        <v>100.26489999999998</v>
      </c>
      <c r="J2911" t="s">
        <v>8319</v>
      </c>
      <c r="K2911" t="s">
        <v>8347</v>
      </c>
    </row>
    <row r="2912" spans="1:11" x14ac:dyDescent="0.2">
      <c r="A2912">
        <v>3289</v>
      </c>
      <c r="B2912">
        <v>1</v>
      </c>
      <c r="C2912">
        <v>500</v>
      </c>
      <c r="D2912" s="17">
        <v>28</v>
      </c>
      <c r="E2912">
        <v>25</v>
      </c>
      <c r="F2912" s="5">
        <v>26.608400000000003</v>
      </c>
      <c r="G2912" s="9">
        <v>1</v>
      </c>
      <c r="H2912">
        <v>1</v>
      </c>
      <c r="I2912" s="6">
        <v>133.04200000000003</v>
      </c>
      <c r="J2912" t="s">
        <v>8319</v>
      </c>
      <c r="K2912" t="s">
        <v>8347</v>
      </c>
    </row>
    <row r="2913" spans="1:11" x14ac:dyDescent="0.2">
      <c r="A2913">
        <v>3290</v>
      </c>
      <c r="B2913">
        <v>1</v>
      </c>
      <c r="C2913">
        <v>2000</v>
      </c>
      <c r="D2913" s="17">
        <v>30</v>
      </c>
      <c r="E2913">
        <v>72</v>
      </c>
      <c r="F2913" s="5">
        <v>33.666666666666664</v>
      </c>
      <c r="G2913" s="9">
        <v>2</v>
      </c>
      <c r="H2913">
        <v>4</v>
      </c>
      <c r="I2913" s="6">
        <v>121.2</v>
      </c>
      <c r="J2913" t="s">
        <v>8319</v>
      </c>
      <c r="K2913" t="s">
        <v>8347</v>
      </c>
    </row>
    <row r="2914" spans="1:11" x14ac:dyDescent="0.2">
      <c r="A2914">
        <v>3291</v>
      </c>
      <c r="B2914">
        <v>1</v>
      </c>
      <c r="C2914">
        <v>500</v>
      </c>
      <c r="D2914" s="17">
        <v>31.463425925925929</v>
      </c>
      <c r="E2914">
        <v>14</v>
      </c>
      <c r="F2914" s="5">
        <v>40.714285714285715</v>
      </c>
      <c r="G2914" s="9">
        <v>8</v>
      </c>
      <c r="H2914">
        <v>7</v>
      </c>
      <c r="I2914" s="6">
        <v>113.99999999999999</v>
      </c>
      <c r="J2914" t="s">
        <v>8319</v>
      </c>
      <c r="K2914" t="s">
        <v>8347</v>
      </c>
    </row>
    <row r="2915" spans="1:11" x14ac:dyDescent="0.2">
      <c r="A2915">
        <v>3292</v>
      </c>
      <c r="B2915">
        <v>1</v>
      </c>
      <c r="C2915">
        <v>101</v>
      </c>
      <c r="D2915" s="17">
        <v>60.041666666666664</v>
      </c>
      <c r="E2915">
        <v>15</v>
      </c>
      <c r="F2915" s="5">
        <v>19.266666666666666</v>
      </c>
      <c r="G2915" s="9">
        <v>10</v>
      </c>
      <c r="H2915">
        <v>1</v>
      </c>
      <c r="I2915" s="6">
        <v>286.13861386138615</v>
      </c>
      <c r="J2915" t="s">
        <v>8319</v>
      </c>
      <c r="K2915" t="s">
        <v>8347</v>
      </c>
    </row>
    <row r="2916" spans="1:11" x14ac:dyDescent="0.2">
      <c r="A2916">
        <v>3293</v>
      </c>
      <c r="B2916">
        <v>1</v>
      </c>
      <c r="C2916">
        <v>4500</v>
      </c>
      <c r="D2916" s="17">
        <v>30</v>
      </c>
      <c r="E2916">
        <v>91</v>
      </c>
      <c r="F2916" s="5">
        <v>84.285714285714292</v>
      </c>
      <c r="G2916" s="9">
        <v>2</v>
      </c>
      <c r="H2916">
        <v>4</v>
      </c>
      <c r="I2916" s="6">
        <v>170.44444444444446</v>
      </c>
      <c r="J2916" t="s">
        <v>8319</v>
      </c>
      <c r="K2916" t="s">
        <v>8347</v>
      </c>
    </row>
    <row r="2917" spans="1:11" x14ac:dyDescent="0.2">
      <c r="A2917">
        <v>3294</v>
      </c>
      <c r="B2917">
        <v>1</v>
      </c>
      <c r="C2917">
        <v>600</v>
      </c>
      <c r="D2917" s="17">
        <v>30</v>
      </c>
      <c r="E2917">
        <v>24</v>
      </c>
      <c r="F2917" s="5">
        <v>29.583333333333332</v>
      </c>
      <c r="G2917" s="9">
        <v>5</v>
      </c>
      <c r="H2917">
        <v>7</v>
      </c>
      <c r="I2917" s="6">
        <v>118.33333333333333</v>
      </c>
      <c r="J2917" t="s">
        <v>8319</v>
      </c>
      <c r="K2917" t="s">
        <v>8347</v>
      </c>
    </row>
    <row r="2918" spans="1:11" x14ac:dyDescent="0.2">
      <c r="A2918">
        <v>3295</v>
      </c>
      <c r="B2918">
        <v>1</v>
      </c>
      <c r="C2918">
        <v>700</v>
      </c>
      <c r="D2918" s="17">
        <v>30</v>
      </c>
      <c r="E2918">
        <v>27</v>
      </c>
      <c r="F2918" s="5">
        <v>26.667037037037037</v>
      </c>
      <c r="G2918" s="9">
        <v>8</v>
      </c>
      <c r="H2918">
        <v>6</v>
      </c>
      <c r="I2918" s="6">
        <v>102.85857142857142</v>
      </c>
      <c r="J2918" t="s">
        <v>8319</v>
      </c>
      <c r="K2918" t="s">
        <v>8347</v>
      </c>
    </row>
    <row r="2919" spans="1:11" x14ac:dyDescent="0.2">
      <c r="A2919">
        <v>3296</v>
      </c>
      <c r="B2919">
        <v>1</v>
      </c>
      <c r="C2919">
        <v>1500</v>
      </c>
      <c r="D2919" s="17">
        <v>21.160046296296297</v>
      </c>
      <c r="E2919">
        <v>47</v>
      </c>
      <c r="F2919" s="5">
        <v>45.978723404255319</v>
      </c>
      <c r="G2919" s="9">
        <v>11</v>
      </c>
      <c r="H2919">
        <v>7</v>
      </c>
      <c r="I2919" s="6">
        <v>144.06666666666666</v>
      </c>
      <c r="J2919" t="s">
        <v>8319</v>
      </c>
      <c r="K2919" t="s">
        <v>8347</v>
      </c>
    </row>
    <row r="2920" spans="1:11" x14ac:dyDescent="0.2">
      <c r="A2920">
        <v>3297</v>
      </c>
      <c r="B2920">
        <v>1</v>
      </c>
      <c r="C2920">
        <v>5500</v>
      </c>
      <c r="D2920" s="17">
        <v>19.186157407407407</v>
      </c>
      <c r="E2920">
        <v>44</v>
      </c>
      <c r="F2920" s="5">
        <v>125.09090909090909</v>
      </c>
      <c r="G2920" s="9">
        <v>7</v>
      </c>
      <c r="H2920">
        <v>3</v>
      </c>
      <c r="I2920" s="6">
        <v>100.07272727272726</v>
      </c>
      <c r="J2920" t="s">
        <v>8319</v>
      </c>
      <c r="K2920" t="s">
        <v>8347</v>
      </c>
    </row>
    <row r="2921" spans="1:11" x14ac:dyDescent="0.2">
      <c r="A2921">
        <v>3298</v>
      </c>
      <c r="B2921">
        <v>1</v>
      </c>
      <c r="C2921">
        <v>10000</v>
      </c>
      <c r="D2921" s="17">
        <v>20.042037037037037</v>
      </c>
      <c r="E2921">
        <v>72</v>
      </c>
      <c r="F2921" s="5">
        <v>141.29166666666666</v>
      </c>
      <c r="G2921" s="9">
        <v>8</v>
      </c>
      <c r="H2921">
        <v>7</v>
      </c>
      <c r="I2921" s="6">
        <v>101.73</v>
      </c>
      <c r="J2921" t="s">
        <v>8319</v>
      </c>
      <c r="K2921" t="s">
        <v>8347</v>
      </c>
    </row>
    <row r="2922" spans="1:11" x14ac:dyDescent="0.2">
      <c r="A2922">
        <v>3299</v>
      </c>
      <c r="B2922">
        <v>1</v>
      </c>
      <c r="C2922">
        <v>3000</v>
      </c>
      <c r="D2922" s="17">
        <v>30</v>
      </c>
      <c r="E2922">
        <v>63</v>
      </c>
      <c r="F2922" s="5">
        <v>55.333333333333336</v>
      </c>
      <c r="G2922" s="9">
        <v>9</v>
      </c>
      <c r="H2922">
        <v>1</v>
      </c>
      <c r="I2922" s="6">
        <v>116.19999999999999</v>
      </c>
      <c r="J2922" t="s">
        <v>8319</v>
      </c>
      <c r="K2922" t="s">
        <v>8347</v>
      </c>
    </row>
    <row r="2923" spans="1:11" x14ac:dyDescent="0.2">
      <c r="A2923">
        <v>3300</v>
      </c>
      <c r="B2923">
        <v>1</v>
      </c>
      <c r="C2923">
        <v>3000</v>
      </c>
      <c r="D2923" s="17">
        <v>21</v>
      </c>
      <c r="E2923">
        <v>88</v>
      </c>
      <c r="F2923" s="5">
        <v>46.420454545454547</v>
      </c>
      <c r="G2923" s="9">
        <v>4</v>
      </c>
      <c r="H2923">
        <v>3</v>
      </c>
      <c r="I2923" s="6">
        <v>136.16666666666666</v>
      </c>
      <c r="J2923" t="s">
        <v>8319</v>
      </c>
      <c r="K2923" t="s">
        <v>8347</v>
      </c>
    </row>
    <row r="2924" spans="1:11" x14ac:dyDescent="0.2">
      <c r="A2924">
        <v>3301</v>
      </c>
      <c r="B2924">
        <v>1</v>
      </c>
      <c r="C2924">
        <v>3000</v>
      </c>
      <c r="D2924" s="17">
        <v>44.555138888888884</v>
      </c>
      <c r="E2924">
        <v>70</v>
      </c>
      <c r="F2924" s="5">
        <v>57.2</v>
      </c>
      <c r="G2924" s="9">
        <v>6</v>
      </c>
      <c r="H2924">
        <v>5</v>
      </c>
      <c r="I2924" s="6">
        <v>133.46666666666667</v>
      </c>
      <c r="J2924" t="s">
        <v>8319</v>
      </c>
      <c r="K2924" t="s">
        <v>8347</v>
      </c>
    </row>
    <row r="2925" spans="1:11" x14ac:dyDescent="0.2">
      <c r="A2925">
        <v>3302</v>
      </c>
      <c r="B2925">
        <v>1</v>
      </c>
      <c r="C2925">
        <v>8400</v>
      </c>
      <c r="D2925" s="17">
        <v>30</v>
      </c>
      <c r="E2925">
        <v>50</v>
      </c>
      <c r="F2925" s="5">
        <v>173.7</v>
      </c>
      <c r="G2925" s="9">
        <v>11</v>
      </c>
      <c r="H2925">
        <v>1</v>
      </c>
      <c r="I2925" s="6">
        <v>103.39285714285715</v>
      </c>
      <c r="J2925" t="s">
        <v>8319</v>
      </c>
      <c r="K2925" t="s">
        <v>8347</v>
      </c>
    </row>
    <row r="2926" spans="1:11" x14ac:dyDescent="0.2">
      <c r="A2926">
        <v>3303</v>
      </c>
      <c r="B2926">
        <v>1</v>
      </c>
      <c r="C2926">
        <v>1800</v>
      </c>
      <c r="D2926" s="17">
        <v>34.958333333333336</v>
      </c>
      <c r="E2926">
        <v>35</v>
      </c>
      <c r="F2926" s="5">
        <v>59.6</v>
      </c>
      <c r="G2926" s="9">
        <v>2</v>
      </c>
      <c r="H2926">
        <v>6</v>
      </c>
      <c r="I2926" s="6">
        <v>115.88888888888889</v>
      </c>
      <c r="J2926" t="s">
        <v>8319</v>
      </c>
      <c r="K2926" t="s">
        <v>8347</v>
      </c>
    </row>
    <row r="2927" spans="1:11" x14ac:dyDescent="0.2">
      <c r="A2927">
        <v>3304</v>
      </c>
      <c r="B2927">
        <v>1</v>
      </c>
      <c r="C2927">
        <v>15000</v>
      </c>
      <c r="D2927" s="17">
        <v>30</v>
      </c>
      <c r="E2927">
        <v>175</v>
      </c>
      <c r="F2927" s="5">
        <v>89.585714285714289</v>
      </c>
      <c r="G2927" s="9">
        <v>11</v>
      </c>
      <c r="H2927">
        <v>2</v>
      </c>
      <c r="I2927" s="6">
        <v>104.51666666666665</v>
      </c>
      <c r="J2927" t="s">
        <v>8319</v>
      </c>
      <c r="K2927" t="s">
        <v>8347</v>
      </c>
    </row>
    <row r="2928" spans="1:11" x14ac:dyDescent="0.2">
      <c r="A2928">
        <v>3305</v>
      </c>
      <c r="B2928">
        <v>1</v>
      </c>
      <c r="C2928">
        <v>4000</v>
      </c>
      <c r="D2928" s="17">
        <v>30</v>
      </c>
      <c r="E2928">
        <v>20</v>
      </c>
      <c r="F2928" s="5">
        <v>204.05</v>
      </c>
      <c r="G2928" s="9">
        <v>7</v>
      </c>
      <c r="H2928">
        <v>3</v>
      </c>
      <c r="I2928" s="6">
        <v>102.02500000000001</v>
      </c>
      <c r="J2928" t="s">
        <v>8319</v>
      </c>
      <c r="K2928" t="s">
        <v>8347</v>
      </c>
    </row>
    <row r="2929" spans="1:11" x14ac:dyDescent="0.2">
      <c r="A2929">
        <v>3306</v>
      </c>
      <c r="B2929">
        <v>1</v>
      </c>
      <c r="C2929">
        <v>1500</v>
      </c>
      <c r="D2929" s="17">
        <v>37.905763888888892</v>
      </c>
      <c r="E2929">
        <v>54</v>
      </c>
      <c r="F2929" s="5">
        <v>48.703703703703702</v>
      </c>
      <c r="G2929" s="9">
        <v>5</v>
      </c>
      <c r="H2929">
        <v>1</v>
      </c>
      <c r="I2929" s="6">
        <v>175.33333333333334</v>
      </c>
      <c r="J2929" t="s">
        <v>8319</v>
      </c>
      <c r="K2929" t="s">
        <v>8347</v>
      </c>
    </row>
    <row r="2930" spans="1:11" x14ac:dyDescent="0.2">
      <c r="A2930">
        <v>3307</v>
      </c>
      <c r="B2930">
        <v>1</v>
      </c>
      <c r="C2930">
        <v>1000</v>
      </c>
      <c r="D2930" s="17">
        <v>30</v>
      </c>
      <c r="E2930">
        <v>20</v>
      </c>
      <c r="F2930" s="5">
        <v>53.339999999999996</v>
      </c>
      <c r="G2930" s="9">
        <v>4</v>
      </c>
      <c r="H2930">
        <v>4</v>
      </c>
      <c r="I2930" s="6">
        <v>106.67999999999999</v>
      </c>
      <c r="J2930" t="s">
        <v>8319</v>
      </c>
      <c r="K2930" t="s">
        <v>8347</v>
      </c>
    </row>
    <row r="2931" spans="1:11" x14ac:dyDescent="0.2">
      <c r="A2931">
        <v>3308</v>
      </c>
      <c r="B2931">
        <v>1</v>
      </c>
      <c r="C2931">
        <v>3500</v>
      </c>
      <c r="D2931" s="17">
        <v>21</v>
      </c>
      <c r="E2931">
        <v>57</v>
      </c>
      <c r="F2931" s="5">
        <v>75.087719298245617</v>
      </c>
      <c r="G2931" s="9">
        <v>3</v>
      </c>
      <c r="H2931">
        <v>3</v>
      </c>
      <c r="I2931" s="6">
        <v>122.28571428571429</v>
      </c>
      <c r="J2931" t="s">
        <v>8319</v>
      </c>
      <c r="K2931" t="s">
        <v>8347</v>
      </c>
    </row>
    <row r="2932" spans="1:11" x14ac:dyDescent="0.2">
      <c r="A2932">
        <v>3309</v>
      </c>
      <c r="B2932">
        <v>1</v>
      </c>
      <c r="C2932">
        <v>350</v>
      </c>
      <c r="D2932" s="17">
        <v>31</v>
      </c>
      <c r="E2932">
        <v>31</v>
      </c>
      <c r="F2932" s="5">
        <v>18</v>
      </c>
      <c r="G2932" s="9">
        <v>9</v>
      </c>
      <c r="H2932">
        <v>4</v>
      </c>
      <c r="I2932" s="6">
        <v>159.42857142857144</v>
      </c>
      <c r="J2932" t="s">
        <v>8319</v>
      </c>
      <c r="K2932" t="s">
        <v>8347</v>
      </c>
    </row>
    <row r="2933" spans="1:11" x14ac:dyDescent="0.2">
      <c r="A2933">
        <v>3310</v>
      </c>
      <c r="B2933">
        <v>1</v>
      </c>
      <c r="C2933">
        <v>6500</v>
      </c>
      <c r="D2933" s="17">
        <v>30</v>
      </c>
      <c r="E2933">
        <v>31</v>
      </c>
      <c r="F2933" s="5">
        <v>209.83870967741936</v>
      </c>
      <c r="G2933" s="9">
        <v>9</v>
      </c>
      <c r="H2933">
        <v>7</v>
      </c>
      <c r="I2933" s="6">
        <v>100.07692307692308</v>
      </c>
      <c r="J2933" t="s">
        <v>8319</v>
      </c>
      <c r="K2933" t="s">
        <v>8347</v>
      </c>
    </row>
    <row r="2934" spans="1:11" x14ac:dyDescent="0.2">
      <c r="A2934">
        <v>3311</v>
      </c>
      <c r="B2934">
        <v>1</v>
      </c>
      <c r="C2934">
        <v>2500</v>
      </c>
      <c r="D2934" s="17">
        <v>30</v>
      </c>
      <c r="E2934">
        <v>45</v>
      </c>
      <c r="F2934" s="5">
        <v>61.022222222222226</v>
      </c>
      <c r="G2934" s="9">
        <v>9</v>
      </c>
      <c r="H2934">
        <v>3</v>
      </c>
      <c r="I2934" s="6">
        <v>109.84</v>
      </c>
      <c r="J2934" t="s">
        <v>8319</v>
      </c>
      <c r="K2934" t="s">
        <v>8347</v>
      </c>
    </row>
    <row r="2935" spans="1:11" x14ac:dyDescent="0.2">
      <c r="A2935">
        <v>3312</v>
      </c>
      <c r="B2935">
        <v>1</v>
      </c>
      <c r="C2935">
        <v>2500</v>
      </c>
      <c r="D2935" s="17">
        <v>21.107106481481484</v>
      </c>
      <c r="E2935">
        <v>41</v>
      </c>
      <c r="F2935" s="5">
        <v>61</v>
      </c>
      <c r="G2935" s="9">
        <v>10</v>
      </c>
      <c r="H2935">
        <v>5</v>
      </c>
      <c r="I2935" s="6">
        <v>100.03999999999999</v>
      </c>
      <c r="J2935" t="s">
        <v>8319</v>
      </c>
      <c r="K2935" t="s">
        <v>8347</v>
      </c>
    </row>
    <row r="2936" spans="1:11" x14ac:dyDescent="0.2">
      <c r="A2936">
        <v>3313</v>
      </c>
      <c r="B2936">
        <v>1</v>
      </c>
      <c r="C2936">
        <v>2000</v>
      </c>
      <c r="D2936" s="17">
        <v>13.797256944444444</v>
      </c>
      <c r="E2936">
        <v>29</v>
      </c>
      <c r="F2936" s="5">
        <v>80.034482758620683</v>
      </c>
      <c r="G2936" s="9">
        <v>1</v>
      </c>
      <c r="H2936">
        <v>2</v>
      </c>
      <c r="I2936" s="6">
        <v>116.05000000000001</v>
      </c>
      <c r="J2936" t="s">
        <v>8319</v>
      </c>
      <c r="K2936" t="s">
        <v>8347</v>
      </c>
    </row>
    <row r="2937" spans="1:11" x14ac:dyDescent="0.2">
      <c r="A2937">
        <v>3314</v>
      </c>
      <c r="B2937">
        <v>1</v>
      </c>
      <c r="C2937">
        <v>800</v>
      </c>
      <c r="D2937" s="17">
        <v>27.569317129629628</v>
      </c>
      <c r="E2937">
        <v>58</v>
      </c>
      <c r="F2937" s="5">
        <v>29.068965517241381</v>
      </c>
      <c r="G2937" s="9">
        <v>4</v>
      </c>
      <c r="H2937">
        <v>5</v>
      </c>
      <c r="I2937" s="6">
        <v>210.75</v>
      </c>
      <c r="J2937" t="s">
        <v>8319</v>
      </c>
      <c r="K2937" t="s">
        <v>8347</v>
      </c>
    </row>
    <row r="2938" spans="1:11" x14ac:dyDescent="0.2">
      <c r="A2938">
        <v>3315</v>
      </c>
      <c r="B2938">
        <v>1</v>
      </c>
      <c r="C2938">
        <v>4000</v>
      </c>
      <c r="D2938" s="17">
        <v>30</v>
      </c>
      <c r="E2938">
        <v>89</v>
      </c>
      <c r="F2938" s="5">
        <v>49.438202247191015</v>
      </c>
      <c r="G2938" s="9">
        <v>4</v>
      </c>
      <c r="H2938">
        <v>2</v>
      </c>
      <c r="I2938" s="6">
        <v>110.00000000000001</v>
      </c>
      <c r="J2938" t="s">
        <v>8319</v>
      </c>
      <c r="K2938" t="s">
        <v>8347</v>
      </c>
    </row>
    <row r="2939" spans="1:11" x14ac:dyDescent="0.2">
      <c r="A2939">
        <v>3316</v>
      </c>
      <c r="B2939">
        <v>1</v>
      </c>
      <c r="C2939">
        <v>11737</v>
      </c>
      <c r="D2939" s="17">
        <v>32.707928240740735</v>
      </c>
      <c r="E2939">
        <v>125</v>
      </c>
      <c r="F2939" s="5">
        <v>93.977440000000001</v>
      </c>
      <c r="G2939" s="9">
        <v>7</v>
      </c>
      <c r="H2939">
        <v>7</v>
      </c>
      <c r="I2939" s="6">
        <v>100.08673425918037</v>
      </c>
      <c r="J2939" t="s">
        <v>8319</v>
      </c>
      <c r="K2939" t="s">
        <v>8347</v>
      </c>
    </row>
    <row r="2940" spans="1:11" x14ac:dyDescent="0.2">
      <c r="A2940">
        <v>3317</v>
      </c>
      <c r="B2940">
        <v>1</v>
      </c>
      <c r="C2940">
        <v>1050</v>
      </c>
      <c r="D2940" s="17">
        <v>30</v>
      </c>
      <c r="E2940">
        <v>18</v>
      </c>
      <c r="F2940" s="5">
        <v>61.944444444444443</v>
      </c>
      <c r="G2940" s="9">
        <v>5</v>
      </c>
      <c r="H2940">
        <v>7</v>
      </c>
      <c r="I2940" s="6">
        <v>106.19047619047619</v>
      </c>
      <c r="J2940" t="s">
        <v>8319</v>
      </c>
      <c r="K2940" t="s">
        <v>8347</v>
      </c>
    </row>
    <row r="2941" spans="1:11" x14ac:dyDescent="0.2">
      <c r="A2941">
        <v>3318</v>
      </c>
      <c r="B2941">
        <v>1</v>
      </c>
      <c r="C2941">
        <v>2000</v>
      </c>
      <c r="D2941" s="17">
        <v>39.80216435185185</v>
      </c>
      <c r="E2941">
        <v>32</v>
      </c>
      <c r="F2941" s="5">
        <v>78.5</v>
      </c>
      <c r="G2941" s="9">
        <v>3</v>
      </c>
      <c r="H2941">
        <v>2</v>
      </c>
      <c r="I2941" s="6">
        <v>125.6</v>
      </c>
      <c r="J2941" t="s">
        <v>8319</v>
      </c>
      <c r="K2941" t="s">
        <v>8347</v>
      </c>
    </row>
    <row r="2942" spans="1:11" x14ac:dyDescent="0.2">
      <c r="A2942">
        <v>3319</v>
      </c>
      <c r="B2942">
        <v>1</v>
      </c>
      <c r="C2942">
        <v>500</v>
      </c>
      <c r="D2942" s="17">
        <v>45</v>
      </c>
      <c r="E2942">
        <v>16</v>
      </c>
      <c r="F2942" s="5">
        <v>33.75</v>
      </c>
      <c r="G2942" s="9">
        <v>12</v>
      </c>
      <c r="H2942">
        <v>3</v>
      </c>
      <c r="I2942" s="6">
        <v>108</v>
      </c>
      <c r="J2942" t="s">
        <v>8319</v>
      </c>
      <c r="K2942" t="s">
        <v>8347</v>
      </c>
    </row>
    <row r="2943" spans="1:11" x14ac:dyDescent="0.2">
      <c r="A2943">
        <v>3320</v>
      </c>
      <c r="B2943">
        <v>1</v>
      </c>
      <c r="C2943">
        <v>2500</v>
      </c>
      <c r="D2943" s="17">
        <v>30</v>
      </c>
      <c r="E2943">
        <v>38</v>
      </c>
      <c r="F2943" s="5">
        <v>66.44736842105263</v>
      </c>
      <c r="G2943" s="9">
        <v>5</v>
      </c>
      <c r="H2943">
        <v>7</v>
      </c>
      <c r="I2943" s="6">
        <v>101</v>
      </c>
      <c r="J2943" t="s">
        <v>8319</v>
      </c>
      <c r="K2943" t="s">
        <v>8347</v>
      </c>
    </row>
    <row r="2944" spans="1:11" x14ac:dyDescent="0.2">
      <c r="A2944">
        <v>3321</v>
      </c>
      <c r="B2944">
        <v>1</v>
      </c>
      <c r="C2944">
        <v>500</v>
      </c>
      <c r="D2944" s="17">
        <v>14.065682870370368</v>
      </c>
      <c r="E2944">
        <v>15</v>
      </c>
      <c r="F2944" s="5">
        <v>35.799999999999997</v>
      </c>
      <c r="G2944" s="9">
        <v>10</v>
      </c>
      <c r="H2944">
        <v>3</v>
      </c>
      <c r="I2944" s="6">
        <v>107.4</v>
      </c>
      <c r="J2944" t="s">
        <v>8319</v>
      </c>
      <c r="K2944" t="s">
        <v>8347</v>
      </c>
    </row>
    <row r="2945" spans="1:11" x14ac:dyDescent="0.2">
      <c r="A2945">
        <v>3322</v>
      </c>
      <c r="B2945">
        <v>1</v>
      </c>
      <c r="C2945">
        <v>3300</v>
      </c>
      <c r="D2945" s="17">
        <v>22.152824074074076</v>
      </c>
      <c r="E2945">
        <v>23</v>
      </c>
      <c r="F2945" s="5">
        <v>145.65217391304347</v>
      </c>
      <c r="G2945" s="9">
        <v>5</v>
      </c>
      <c r="H2945">
        <v>1</v>
      </c>
      <c r="I2945" s="6">
        <v>101.51515151515152</v>
      </c>
      <c r="J2945" t="s">
        <v>8319</v>
      </c>
      <c r="K2945" t="s">
        <v>8347</v>
      </c>
    </row>
    <row r="2946" spans="1:11" x14ac:dyDescent="0.2">
      <c r="A2946">
        <v>3323</v>
      </c>
      <c r="B2946">
        <v>1</v>
      </c>
      <c r="C2946">
        <v>1000</v>
      </c>
      <c r="D2946" s="17">
        <v>30</v>
      </c>
      <c r="E2946">
        <v>49</v>
      </c>
      <c r="F2946" s="5">
        <v>25.693877551020407</v>
      </c>
      <c r="G2946" s="9">
        <v>8</v>
      </c>
      <c r="H2946">
        <v>5</v>
      </c>
      <c r="I2946" s="6">
        <v>125.89999999999999</v>
      </c>
      <c r="J2946" t="s">
        <v>8319</v>
      </c>
      <c r="K2946" t="s">
        <v>8347</v>
      </c>
    </row>
    <row r="2947" spans="1:11" x14ac:dyDescent="0.2">
      <c r="A2947">
        <v>3324</v>
      </c>
      <c r="B2947">
        <v>1</v>
      </c>
      <c r="C2947">
        <v>1500</v>
      </c>
      <c r="D2947" s="17">
        <v>14</v>
      </c>
      <c r="E2947">
        <v>10</v>
      </c>
      <c r="F2947" s="5">
        <v>152.5</v>
      </c>
      <c r="G2947" s="9">
        <v>5</v>
      </c>
      <c r="H2947">
        <v>7</v>
      </c>
      <c r="I2947" s="6">
        <v>101.66666666666666</v>
      </c>
      <c r="J2947" t="s">
        <v>8319</v>
      </c>
      <c r="K2947" t="s">
        <v>8347</v>
      </c>
    </row>
    <row r="2948" spans="1:11" x14ac:dyDescent="0.2">
      <c r="A2948">
        <v>3325</v>
      </c>
      <c r="B2948">
        <v>1</v>
      </c>
      <c r="C2948">
        <v>400</v>
      </c>
      <c r="D2948" s="17">
        <v>34.958333333333336</v>
      </c>
      <c r="E2948">
        <v>15</v>
      </c>
      <c r="F2948" s="5">
        <v>30</v>
      </c>
      <c r="G2948" s="9">
        <v>3</v>
      </c>
      <c r="H2948">
        <v>7</v>
      </c>
      <c r="I2948" s="6">
        <v>112.5</v>
      </c>
      <c r="J2948" t="s">
        <v>8319</v>
      </c>
      <c r="K2948" t="s">
        <v>8347</v>
      </c>
    </row>
    <row r="2949" spans="1:11" x14ac:dyDescent="0.2">
      <c r="A2949">
        <v>3326</v>
      </c>
      <c r="B2949">
        <v>1</v>
      </c>
      <c r="C2949">
        <v>8000</v>
      </c>
      <c r="D2949" s="17">
        <v>29.958333333333332</v>
      </c>
      <c r="E2949">
        <v>57</v>
      </c>
      <c r="F2949" s="5">
        <v>142.28070175438597</v>
      </c>
      <c r="G2949" s="9">
        <v>2</v>
      </c>
      <c r="H2949">
        <v>5</v>
      </c>
      <c r="I2949" s="6">
        <v>101.375</v>
      </c>
      <c r="J2949" t="s">
        <v>8319</v>
      </c>
      <c r="K2949" t="s">
        <v>8347</v>
      </c>
    </row>
    <row r="2950" spans="1:11" x14ac:dyDescent="0.2">
      <c r="A2950">
        <v>3327</v>
      </c>
      <c r="B2950">
        <v>1</v>
      </c>
      <c r="C2950">
        <v>800</v>
      </c>
      <c r="D2950" s="17">
        <v>30</v>
      </c>
      <c r="E2950">
        <v>33</v>
      </c>
      <c r="F2950" s="5">
        <v>24.545454545454547</v>
      </c>
      <c r="G2950" s="9">
        <v>4</v>
      </c>
      <c r="H2950">
        <v>5</v>
      </c>
      <c r="I2950" s="6">
        <v>101.25</v>
      </c>
      <c r="J2950" t="s">
        <v>8319</v>
      </c>
      <c r="K2950" t="s">
        <v>8347</v>
      </c>
    </row>
    <row r="2951" spans="1:11" x14ac:dyDescent="0.2">
      <c r="A2951">
        <v>3328</v>
      </c>
      <c r="B2951">
        <v>1</v>
      </c>
      <c r="C2951">
        <v>1800</v>
      </c>
      <c r="D2951" s="17">
        <v>2.4666319444444444</v>
      </c>
      <c r="E2951">
        <v>9</v>
      </c>
      <c r="F2951" s="5">
        <v>292.77777777777777</v>
      </c>
      <c r="G2951" s="9">
        <v>7</v>
      </c>
      <c r="H2951">
        <v>3</v>
      </c>
      <c r="I2951" s="6">
        <v>146.38888888888889</v>
      </c>
      <c r="J2951" t="s">
        <v>8319</v>
      </c>
      <c r="K2951" t="s">
        <v>8347</v>
      </c>
    </row>
    <row r="2952" spans="1:11" x14ac:dyDescent="0.2">
      <c r="A2952">
        <v>3329</v>
      </c>
      <c r="B2952">
        <v>1</v>
      </c>
      <c r="C2952">
        <v>1000</v>
      </c>
      <c r="D2952" s="17">
        <v>10.635324074074074</v>
      </c>
      <c r="E2952">
        <v>26</v>
      </c>
      <c r="F2952" s="5">
        <v>44.92307692307692</v>
      </c>
      <c r="G2952" s="9">
        <v>7</v>
      </c>
      <c r="H2952">
        <v>3</v>
      </c>
      <c r="I2952" s="6">
        <v>116.8</v>
      </c>
      <c r="J2952" t="s">
        <v>8319</v>
      </c>
      <c r="K2952" t="s">
        <v>8347</v>
      </c>
    </row>
    <row r="2953" spans="1:11" x14ac:dyDescent="0.2">
      <c r="A2953">
        <v>3330</v>
      </c>
      <c r="B2953">
        <v>1</v>
      </c>
      <c r="C2953">
        <v>1500</v>
      </c>
      <c r="D2953" s="17">
        <v>29.958333333333332</v>
      </c>
      <c r="E2953">
        <v>69</v>
      </c>
      <c r="F2953" s="5">
        <v>23.10144927536232</v>
      </c>
      <c r="G2953" s="9">
        <v>3</v>
      </c>
      <c r="H2953">
        <v>1</v>
      </c>
      <c r="I2953" s="6">
        <v>106.26666666666667</v>
      </c>
      <c r="J2953" t="s">
        <v>8319</v>
      </c>
      <c r="K2953" t="s">
        <v>8347</v>
      </c>
    </row>
    <row r="2954" spans="1:11" x14ac:dyDescent="0.2">
      <c r="A2954">
        <v>3331</v>
      </c>
      <c r="B2954">
        <v>1</v>
      </c>
      <c r="C2954">
        <v>5000</v>
      </c>
      <c r="D2954" s="17">
        <v>35</v>
      </c>
      <c r="E2954">
        <v>65</v>
      </c>
      <c r="F2954" s="5">
        <v>80.400000000000006</v>
      </c>
      <c r="G2954" s="9">
        <v>9</v>
      </c>
      <c r="H2954">
        <v>2</v>
      </c>
      <c r="I2954" s="6">
        <v>104.52</v>
      </c>
      <c r="J2954" t="s">
        <v>8319</v>
      </c>
      <c r="K2954" t="s">
        <v>8347</v>
      </c>
    </row>
    <row r="2955" spans="1:11" x14ac:dyDescent="0.2">
      <c r="A2955">
        <v>3332</v>
      </c>
      <c r="B2955">
        <v>1</v>
      </c>
      <c r="C2955">
        <v>6000</v>
      </c>
      <c r="D2955" s="17">
        <v>30</v>
      </c>
      <c r="E2955">
        <v>83</v>
      </c>
      <c r="F2955" s="5">
        <v>72.289156626506028</v>
      </c>
      <c r="G2955" s="9">
        <v>6</v>
      </c>
      <c r="H2955">
        <v>4</v>
      </c>
      <c r="I2955" s="6">
        <v>100</v>
      </c>
      <c r="J2955" t="s">
        <v>8319</v>
      </c>
      <c r="K2955" t="s">
        <v>8347</v>
      </c>
    </row>
    <row r="2956" spans="1:11" x14ac:dyDescent="0.2">
      <c r="A2956">
        <v>3333</v>
      </c>
      <c r="B2956">
        <v>1</v>
      </c>
      <c r="C2956">
        <v>3500</v>
      </c>
      <c r="D2956" s="17">
        <v>22</v>
      </c>
      <c r="E2956">
        <v>111</v>
      </c>
      <c r="F2956" s="5">
        <v>32.972972972972975</v>
      </c>
      <c r="G2956" s="9">
        <v>5</v>
      </c>
      <c r="H2956">
        <v>7</v>
      </c>
      <c r="I2956" s="6">
        <v>104.57142857142858</v>
      </c>
      <c r="J2956" t="s">
        <v>8319</v>
      </c>
      <c r="K2956" t="s">
        <v>8347</v>
      </c>
    </row>
    <row r="2957" spans="1:11" x14ac:dyDescent="0.2">
      <c r="A2957">
        <v>3334</v>
      </c>
      <c r="B2957">
        <v>1</v>
      </c>
      <c r="C2957">
        <v>3871</v>
      </c>
      <c r="D2957" s="17">
        <v>30</v>
      </c>
      <c r="E2957">
        <v>46</v>
      </c>
      <c r="F2957" s="5">
        <v>116.65217391304348</v>
      </c>
      <c r="G2957" s="9">
        <v>6</v>
      </c>
      <c r="H2957">
        <v>2</v>
      </c>
      <c r="I2957" s="6">
        <v>138.62051149573753</v>
      </c>
      <c r="J2957" t="s">
        <v>8319</v>
      </c>
      <c r="K2957" t="s">
        <v>8347</v>
      </c>
    </row>
    <row r="2958" spans="1:11" x14ac:dyDescent="0.2">
      <c r="A2958">
        <v>3335</v>
      </c>
      <c r="B2958">
        <v>1</v>
      </c>
      <c r="C2958">
        <v>5000</v>
      </c>
      <c r="D2958" s="17">
        <v>27.284189814814813</v>
      </c>
      <c r="E2958">
        <v>63</v>
      </c>
      <c r="F2958" s="5">
        <v>79.61904761904762</v>
      </c>
      <c r="G2958" s="9">
        <v>7</v>
      </c>
      <c r="H2958">
        <v>1</v>
      </c>
      <c r="I2958" s="6">
        <v>100.32000000000001</v>
      </c>
      <c r="J2958" t="s">
        <v>8319</v>
      </c>
      <c r="K2958" t="s">
        <v>8347</v>
      </c>
    </row>
    <row r="2959" spans="1:11" x14ac:dyDescent="0.2">
      <c r="A2959">
        <v>3336</v>
      </c>
      <c r="B2959">
        <v>1</v>
      </c>
      <c r="C2959">
        <v>250</v>
      </c>
      <c r="D2959" s="17">
        <v>27.958333333333332</v>
      </c>
      <c r="E2959">
        <v>9</v>
      </c>
      <c r="F2959" s="5">
        <v>27.777777777777779</v>
      </c>
      <c r="G2959" s="9">
        <v>3</v>
      </c>
      <c r="H2959">
        <v>2</v>
      </c>
      <c r="I2959" s="6">
        <v>100</v>
      </c>
      <c r="J2959" t="s">
        <v>8319</v>
      </c>
      <c r="K2959" t="s">
        <v>8347</v>
      </c>
    </row>
    <row r="2960" spans="1:11" x14ac:dyDescent="0.2">
      <c r="A2960">
        <v>3337</v>
      </c>
      <c r="B2960">
        <v>1</v>
      </c>
      <c r="C2960">
        <v>2500</v>
      </c>
      <c r="D2960" s="17">
        <v>21.592974537037037</v>
      </c>
      <c r="E2960">
        <v>34</v>
      </c>
      <c r="F2960" s="5">
        <v>81.029411764705884</v>
      </c>
      <c r="G2960" s="9">
        <v>9</v>
      </c>
      <c r="H2960">
        <v>4</v>
      </c>
      <c r="I2960" s="6">
        <v>110.2</v>
      </c>
      <c r="J2960" t="s">
        <v>8319</v>
      </c>
      <c r="K2960" t="s">
        <v>8347</v>
      </c>
    </row>
    <row r="2961" spans="1:11" x14ac:dyDescent="0.2">
      <c r="A2961">
        <v>3338</v>
      </c>
      <c r="B2961">
        <v>1</v>
      </c>
      <c r="C2961">
        <v>15000</v>
      </c>
      <c r="D2961" s="17">
        <v>21</v>
      </c>
      <c r="E2961">
        <v>112</v>
      </c>
      <c r="F2961" s="5">
        <v>136.84821428571428</v>
      </c>
      <c r="G2961" s="9">
        <v>2</v>
      </c>
      <c r="H2961">
        <v>5</v>
      </c>
      <c r="I2961" s="6">
        <v>102.18</v>
      </c>
      <c r="J2961" t="s">
        <v>8319</v>
      </c>
      <c r="K2961" t="s">
        <v>8347</v>
      </c>
    </row>
    <row r="2962" spans="1:11" x14ac:dyDescent="0.2">
      <c r="A2962">
        <v>3339</v>
      </c>
      <c r="B2962">
        <v>1</v>
      </c>
      <c r="C2962">
        <v>8000</v>
      </c>
      <c r="D2962" s="17">
        <v>30</v>
      </c>
      <c r="E2962">
        <v>47</v>
      </c>
      <c r="F2962" s="5">
        <v>177.61702127659575</v>
      </c>
      <c r="G2962" s="9">
        <v>6</v>
      </c>
      <c r="H2962">
        <v>2</v>
      </c>
      <c r="I2962" s="6">
        <v>104.35000000000001</v>
      </c>
      <c r="J2962" t="s">
        <v>8319</v>
      </c>
      <c r="K2962" t="s">
        <v>8347</v>
      </c>
    </row>
    <row r="2963" spans="1:11" x14ac:dyDescent="0.2">
      <c r="A2963">
        <v>3340</v>
      </c>
      <c r="B2963">
        <v>1</v>
      </c>
      <c r="C2963">
        <v>3000</v>
      </c>
      <c r="D2963" s="17">
        <v>25</v>
      </c>
      <c r="E2963">
        <v>38</v>
      </c>
      <c r="F2963" s="5">
        <v>109.07894736842105</v>
      </c>
      <c r="G2963" s="9">
        <v>11</v>
      </c>
      <c r="H2963">
        <v>5</v>
      </c>
      <c r="I2963" s="6">
        <v>138.16666666666666</v>
      </c>
      <c r="J2963" t="s">
        <v>8319</v>
      </c>
      <c r="K2963" t="s">
        <v>8347</v>
      </c>
    </row>
    <row r="2964" spans="1:11" x14ac:dyDescent="0.2">
      <c r="A2964">
        <v>3341</v>
      </c>
      <c r="B2964">
        <v>1</v>
      </c>
      <c r="C2964">
        <v>3350</v>
      </c>
      <c r="D2964" s="17">
        <v>22.909479166666667</v>
      </c>
      <c r="E2964">
        <v>28</v>
      </c>
      <c r="F2964" s="5">
        <v>119.64285714285714</v>
      </c>
      <c r="G2964" s="9">
        <v>5</v>
      </c>
      <c r="H2964">
        <v>5</v>
      </c>
      <c r="I2964" s="6">
        <v>100</v>
      </c>
      <c r="J2964" t="s">
        <v>8319</v>
      </c>
      <c r="K2964" t="s">
        <v>8347</v>
      </c>
    </row>
    <row r="2965" spans="1:11" x14ac:dyDescent="0.2">
      <c r="A2965">
        <v>3342</v>
      </c>
      <c r="B2965">
        <v>1</v>
      </c>
      <c r="C2965">
        <v>6000</v>
      </c>
      <c r="D2965" s="17">
        <v>32.91122685185185</v>
      </c>
      <c r="E2965">
        <v>78</v>
      </c>
      <c r="F2965" s="5">
        <v>78.205128205128204</v>
      </c>
      <c r="G2965" s="9">
        <v>2</v>
      </c>
      <c r="H2965">
        <v>4</v>
      </c>
      <c r="I2965" s="6">
        <v>101.66666666666666</v>
      </c>
      <c r="J2965" t="s">
        <v>8319</v>
      </c>
      <c r="K2965" t="s">
        <v>8347</v>
      </c>
    </row>
    <row r="2966" spans="1:11" x14ac:dyDescent="0.2">
      <c r="A2966">
        <v>3343</v>
      </c>
      <c r="B2966">
        <v>1</v>
      </c>
      <c r="C2966">
        <v>700</v>
      </c>
      <c r="D2966" s="17">
        <v>20.637685185185184</v>
      </c>
      <c r="E2966">
        <v>23</v>
      </c>
      <c r="F2966" s="5">
        <v>52.173913043478258</v>
      </c>
      <c r="G2966" s="9">
        <v>3</v>
      </c>
      <c r="H2966">
        <v>3</v>
      </c>
      <c r="I2966" s="6">
        <v>171.42857142857142</v>
      </c>
      <c r="J2966" t="s">
        <v>8319</v>
      </c>
      <c r="K2966" t="s">
        <v>8347</v>
      </c>
    </row>
    <row r="2967" spans="1:11" x14ac:dyDescent="0.2">
      <c r="A2967">
        <v>3344</v>
      </c>
      <c r="B2967">
        <v>1</v>
      </c>
      <c r="C2967">
        <v>4500</v>
      </c>
      <c r="D2967" s="17">
        <v>30</v>
      </c>
      <c r="E2967">
        <v>40</v>
      </c>
      <c r="F2967" s="5">
        <v>114.125</v>
      </c>
      <c r="G2967" s="9">
        <v>7</v>
      </c>
      <c r="H2967">
        <v>3</v>
      </c>
      <c r="I2967" s="6">
        <v>101.44444444444444</v>
      </c>
      <c r="J2967" t="s">
        <v>8319</v>
      </c>
      <c r="K2967" t="s">
        <v>8347</v>
      </c>
    </row>
    <row r="2968" spans="1:11" x14ac:dyDescent="0.2">
      <c r="A2968">
        <v>3345</v>
      </c>
      <c r="B2968">
        <v>1</v>
      </c>
      <c r="C2968">
        <v>500</v>
      </c>
      <c r="D2968" s="17">
        <v>58.919583333333328</v>
      </c>
      <c r="E2968">
        <v>13</v>
      </c>
      <c r="F2968" s="5">
        <v>50</v>
      </c>
      <c r="G2968" s="9">
        <v>2</v>
      </c>
      <c r="H2968">
        <v>2</v>
      </c>
      <c r="I2968" s="6">
        <v>130</v>
      </c>
      <c r="J2968" t="s">
        <v>8319</v>
      </c>
      <c r="K2968" t="s">
        <v>8347</v>
      </c>
    </row>
    <row r="2969" spans="1:11" x14ac:dyDescent="0.2">
      <c r="A2969">
        <v>3346</v>
      </c>
      <c r="B2969">
        <v>1</v>
      </c>
      <c r="C2969">
        <v>1500</v>
      </c>
      <c r="D2969" s="17">
        <v>7</v>
      </c>
      <c r="E2969">
        <v>18</v>
      </c>
      <c r="F2969" s="5">
        <v>91.666666666666671</v>
      </c>
      <c r="G2969" s="9">
        <v>2</v>
      </c>
      <c r="H2969">
        <v>3</v>
      </c>
      <c r="I2969" s="6">
        <v>110.00000000000001</v>
      </c>
      <c r="J2969" t="s">
        <v>8319</v>
      </c>
      <c r="K2969" t="s">
        <v>8347</v>
      </c>
    </row>
    <row r="2970" spans="1:11" x14ac:dyDescent="0.2">
      <c r="A2970">
        <v>3347</v>
      </c>
      <c r="B2970">
        <v>1</v>
      </c>
      <c r="C2970">
        <v>2000</v>
      </c>
      <c r="D2970" s="17">
        <v>14.323449074074075</v>
      </c>
      <c r="E2970">
        <v>22</v>
      </c>
      <c r="F2970" s="5">
        <v>108.59090909090909</v>
      </c>
      <c r="G2970" s="9">
        <v>4</v>
      </c>
      <c r="H2970">
        <v>7</v>
      </c>
      <c r="I2970" s="6">
        <v>119.44999999999999</v>
      </c>
      <c r="J2970" t="s">
        <v>8319</v>
      </c>
      <c r="K2970" t="s">
        <v>8347</v>
      </c>
    </row>
    <row r="2971" spans="1:11" x14ac:dyDescent="0.2">
      <c r="A2971">
        <v>3348</v>
      </c>
      <c r="B2971">
        <v>1</v>
      </c>
      <c r="C2971">
        <v>5500</v>
      </c>
      <c r="D2971" s="17">
        <v>23.60717592592593</v>
      </c>
      <c r="E2971">
        <v>79</v>
      </c>
      <c r="F2971" s="5">
        <v>69.822784810126578</v>
      </c>
      <c r="G2971" s="9">
        <v>4</v>
      </c>
      <c r="H2971">
        <v>3</v>
      </c>
      <c r="I2971" s="6">
        <v>100.2909090909091</v>
      </c>
      <c r="J2971" t="s">
        <v>8319</v>
      </c>
      <c r="K2971" t="s">
        <v>8347</v>
      </c>
    </row>
    <row r="2972" spans="1:11" x14ac:dyDescent="0.2">
      <c r="A2972">
        <v>3349</v>
      </c>
      <c r="B2972">
        <v>1</v>
      </c>
      <c r="C2972">
        <v>1000</v>
      </c>
      <c r="D2972" s="17">
        <v>21.597546296296297</v>
      </c>
      <c r="E2972">
        <v>14</v>
      </c>
      <c r="F2972" s="5">
        <v>109.57142857142857</v>
      </c>
      <c r="G2972" s="9">
        <v>5</v>
      </c>
      <c r="H2972">
        <v>7</v>
      </c>
      <c r="I2972" s="6">
        <v>153.4</v>
      </c>
      <c r="J2972" t="s">
        <v>8319</v>
      </c>
      <c r="K2972" t="s">
        <v>8347</v>
      </c>
    </row>
    <row r="2973" spans="1:11" x14ac:dyDescent="0.2">
      <c r="A2973">
        <v>3350</v>
      </c>
      <c r="B2973">
        <v>1</v>
      </c>
      <c r="C2973">
        <v>3500</v>
      </c>
      <c r="D2973" s="17">
        <v>35.256817129629631</v>
      </c>
      <c r="E2973">
        <v>51</v>
      </c>
      <c r="F2973" s="5">
        <v>71.666666666666671</v>
      </c>
      <c r="G2973" s="9">
        <v>10</v>
      </c>
      <c r="H2973">
        <v>7</v>
      </c>
      <c r="I2973" s="6">
        <v>104.42857142857143</v>
      </c>
      <c r="J2973" t="s">
        <v>8319</v>
      </c>
      <c r="K2973" t="s">
        <v>8347</v>
      </c>
    </row>
    <row r="2974" spans="1:11" x14ac:dyDescent="0.2">
      <c r="A2974">
        <v>3351</v>
      </c>
      <c r="B2974">
        <v>1</v>
      </c>
      <c r="C2974">
        <v>5000</v>
      </c>
      <c r="D2974" s="17">
        <v>37.062905092592594</v>
      </c>
      <c r="E2974">
        <v>54</v>
      </c>
      <c r="F2974" s="5">
        <v>93.611111111111114</v>
      </c>
      <c r="G2974" s="9">
        <v>6</v>
      </c>
      <c r="H2974">
        <v>1</v>
      </c>
      <c r="I2974" s="6">
        <v>101.1</v>
      </c>
      <c r="J2974" t="s">
        <v>8319</v>
      </c>
      <c r="K2974" t="s">
        <v>8347</v>
      </c>
    </row>
    <row r="2975" spans="1:11" x14ac:dyDescent="0.2">
      <c r="A2975">
        <v>3352</v>
      </c>
      <c r="B2975">
        <v>1</v>
      </c>
      <c r="C2975">
        <v>5000</v>
      </c>
      <c r="D2975" s="17">
        <v>56.965532407407409</v>
      </c>
      <c r="E2975">
        <v>70</v>
      </c>
      <c r="F2975" s="5">
        <v>76.8</v>
      </c>
      <c r="G2975" s="9">
        <v>5</v>
      </c>
      <c r="H2975">
        <v>4</v>
      </c>
      <c r="I2975" s="6">
        <v>107.52</v>
      </c>
      <c r="J2975" t="s">
        <v>8319</v>
      </c>
      <c r="K2975" t="s">
        <v>8347</v>
      </c>
    </row>
    <row r="2976" spans="1:11" x14ac:dyDescent="0.2">
      <c r="A2976">
        <v>3353</v>
      </c>
      <c r="B2976">
        <v>1</v>
      </c>
      <c r="C2976">
        <v>500</v>
      </c>
      <c r="D2976" s="17">
        <v>13.526041666666666</v>
      </c>
      <c r="E2976">
        <v>44</v>
      </c>
      <c r="F2976" s="5">
        <v>35.795454545454547</v>
      </c>
      <c r="G2976" s="9">
        <v>4</v>
      </c>
      <c r="H2976">
        <v>2</v>
      </c>
      <c r="I2976" s="6">
        <v>315</v>
      </c>
      <c r="J2976" t="s">
        <v>8319</v>
      </c>
      <c r="K2976" t="s">
        <v>8347</v>
      </c>
    </row>
    <row r="2977" spans="1:11" x14ac:dyDescent="0.2">
      <c r="A2977">
        <v>3354</v>
      </c>
      <c r="B2977">
        <v>1</v>
      </c>
      <c r="C2977">
        <v>3000</v>
      </c>
      <c r="D2977" s="17">
        <v>35.440439814814816</v>
      </c>
      <c r="E2977">
        <v>55</v>
      </c>
      <c r="F2977" s="5">
        <v>55.6</v>
      </c>
      <c r="G2977" s="9">
        <v>9</v>
      </c>
      <c r="H2977">
        <v>3</v>
      </c>
      <c r="I2977" s="6">
        <v>101.93333333333334</v>
      </c>
      <c r="J2977" t="s">
        <v>8319</v>
      </c>
      <c r="K2977" t="s">
        <v>8347</v>
      </c>
    </row>
    <row r="2978" spans="1:11" x14ac:dyDescent="0.2">
      <c r="A2978">
        <v>3355</v>
      </c>
      <c r="B2978">
        <v>1</v>
      </c>
      <c r="C2978">
        <v>1750</v>
      </c>
      <c r="D2978" s="17">
        <v>10.850613425925927</v>
      </c>
      <c r="E2978">
        <v>15</v>
      </c>
      <c r="F2978" s="5">
        <v>147.33333333333334</v>
      </c>
      <c r="G2978" s="9">
        <v>4</v>
      </c>
      <c r="H2978">
        <v>5</v>
      </c>
      <c r="I2978" s="6">
        <v>126.28571428571429</v>
      </c>
      <c r="J2978" t="s">
        <v>8319</v>
      </c>
      <c r="K2978" t="s">
        <v>8347</v>
      </c>
    </row>
    <row r="2979" spans="1:11" x14ac:dyDescent="0.2">
      <c r="A2979">
        <v>3356</v>
      </c>
      <c r="B2979">
        <v>1</v>
      </c>
      <c r="C2979">
        <v>1500</v>
      </c>
      <c r="D2979" s="17">
        <v>30</v>
      </c>
      <c r="E2979">
        <v>27</v>
      </c>
      <c r="F2979" s="5">
        <v>56.333333333333336</v>
      </c>
      <c r="G2979" s="9">
        <v>6</v>
      </c>
      <c r="H2979">
        <v>3</v>
      </c>
      <c r="I2979" s="6">
        <v>101.4</v>
      </c>
      <c r="J2979" t="s">
        <v>8319</v>
      </c>
      <c r="K2979" t="s">
        <v>8347</v>
      </c>
    </row>
    <row r="2980" spans="1:11" x14ac:dyDescent="0.2">
      <c r="A2980">
        <v>3357</v>
      </c>
      <c r="B2980">
        <v>1</v>
      </c>
      <c r="C2980">
        <v>2000</v>
      </c>
      <c r="D2980" s="17">
        <v>30</v>
      </c>
      <c r="E2980">
        <v>21</v>
      </c>
      <c r="F2980" s="5">
        <v>96.19047619047619</v>
      </c>
      <c r="G2980" s="9">
        <v>7</v>
      </c>
      <c r="H2980">
        <v>3</v>
      </c>
      <c r="I2980" s="6">
        <v>101</v>
      </c>
      <c r="J2980" t="s">
        <v>8319</v>
      </c>
      <c r="K2980" t="s">
        <v>8347</v>
      </c>
    </row>
    <row r="2981" spans="1:11" x14ac:dyDescent="0.2">
      <c r="A2981">
        <v>3358</v>
      </c>
      <c r="B2981">
        <v>1</v>
      </c>
      <c r="C2981">
        <v>10000</v>
      </c>
      <c r="D2981" s="17">
        <v>30.041666666666668</v>
      </c>
      <c r="E2981">
        <v>162</v>
      </c>
      <c r="F2981" s="5">
        <v>63.574074074074076</v>
      </c>
      <c r="G2981" s="9">
        <v>10</v>
      </c>
      <c r="H2981">
        <v>7</v>
      </c>
      <c r="I2981" s="6">
        <v>102.99000000000001</v>
      </c>
      <c r="J2981" t="s">
        <v>8319</v>
      </c>
      <c r="K2981" t="s">
        <v>8347</v>
      </c>
    </row>
    <row r="2982" spans="1:11" x14ac:dyDescent="0.2">
      <c r="A2982">
        <v>3359</v>
      </c>
      <c r="B2982">
        <v>1</v>
      </c>
      <c r="C2982">
        <v>4000</v>
      </c>
      <c r="D2982" s="17">
        <v>45</v>
      </c>
      <c r="E2982">
        <v>23</v>
      </c>
      <c r="F2982" s="5">
        <v>184.78260869565219</v>
      </c>
      <c r="G2982" s="9">
        <v>1</v>
      </c>
      <c r="H2982">
        <v>2</v>
      </c>
      <c r="I2982" s="6">
        <v>106.25</v>
      </c>
      <c r="J2982" t="s">
        <v>8319</v>
      </c>
      <c r="K2982" t="s">
        <v>8347</v>
      </c>
    </row>
    <row r="2983" spans="1:11" x14ac:dyDescent="0.2">
      <c r="A2983">
        <v>3360</v>
      </c>
      <c r="B2983">
        <v>1</v>
      </c>
      <c r="C2983">
        <v>9000</v>
      </c>
      <c r="D2983" s="17">
        <v>21.583298611111115</v>
      </c>
      <c r="E2983">
        <v>72</v>
      </c>
      <c r="F2983" s="5">
        <v>126.72222222222223</v>
      </c>
      <c r="G2983" s="9">
        <v>11</v>
      </c>
      <c r="H2983">
        <v>2</v>
      </c>
      <c r="I2983" s="6">
        <v>101.37777777777779</v>
      </c>
      <c r="J2983" t="s">
        <v>8319</v>
      </c>
      <c r="K2983" t="s">
        <v>8347</v>
      </c>
    </row>
    <row r="2984" spans="1:11" x14ac:dyDescent="0.2">
      <c r="A2984">
        <v>3361</v>
      </c>
      <c r="B2984">
        <v>1</v>
      </c>
      <c r="C2984">
        <v>5000</v>
      </c>
      <c r="D2984" s="17">
        <v>17.640625</v>
      </c>
      <c r="E2984">
        <v>68</v>
      </c>
      <c r="F2984" s="5">
        <v>83.42647058823529</v>
      </c>
      <c r="G2984" s="9">
        <v>8</v>
      </c>
      <c r="H2984">
        <v>4</v>
      </c>
      <c r="I2984" s="6">
        <v>113.46000000000001</v>
      </c>
      <c r="J2984" t="s">
        <v>8319</v>
      </c>
      <c r="K2984" t="s">
        <v>8347</v>
      </c>
    </row>
    <row r="2985" spans="1:11" x14ac:dyDescent="0.2">
      <c r="A2985">
        <v>3362</v>
      </c>
      <c r="B2985">
        <v>1</v>
      </c>
      <c r="C2985">
        <v>500</v>
      </c>
      <c r="D2985" s="17">
        <v>14.113229166666665</v>
      </c>
      <c r="E2985">
        <v>20</v>
      </c>
      <c r="F2985" s="5">
        <v>54.5</v>
      </c>
      <c r="G2985" s="9">
        <v>2</v>
      </c>
      <c r="H2985">
        <v>5</v>
      </c>
      <c r="I2985" s="6">
        <v>218.00000000000003</v>
      </c>
      <c r="J2985" t="s">
        <v>8319</v>
      </c>
      <c r="K2985" t="s">
        <v>8347</v>
      </c>
    </row>
    <row r="2986" spans="1:11" x14ac:dyDescent="0.2">
      <c r="A2986">
        <v>3363</v>
      </c>
      <c r="B2986">
        <v>1</v>
      </c>
      <c r="C2986">
        <v>7750</v>
      </c>
      <c r="D2986" s="17">
        <v>18.895312499999999</v>
      </c>
      <c r="E2986">
        <v>26</v>
      </c>
      <c r="F2986" s="5">
        <v>302.30769230769232</v>
      </c>
      <c r="G2986" s="9">
        <v>7</v>
      </c>
      <c r="H2986">
        <v>4</v>
      </c>
      <c r="I2986" s="6">
        <v>101.41935483870968</v>
      </c>
      <c r="J2986" t="s">
        <v>8319</v>
      </c>
      <c r="K2986" t="s">
        <v>8347</v>
      </c>
    </row>
    <row r="2987" spans="1:11" x14ac:dyDescent="0.2">
      <c r="A2987">
        <v>3364</v>
      </c>
      <c r="B2987">
        <v>1</v>
      </c>
      <c r="C2987">
        <v>3000</v>
      </c>
      <c r="D2987" s="17">
        <v>21.897581018518519</v>
      </c>
      <c r="E2987">
        <v>72</v>
      </c>
      <c r="F2987" s="5">
        <v>44.138888888888886</v>
      </c>
      <c r="G2987" s="9">
        <v>2</v>
      </c>
      <c r="H2987">
        <v>1</v>
      </c>
      <c r="I2987" s="6">
        <v>105.93333333333332</v>
      </c>
      <c r="J2987" t="s">
        <v>8319</v>
      </c>
      <c r="K2987" t="s">
        <v>8347</v>
      </c>
    </row>
    <row r="2988" spans="1:11" x14ac:dyDescent="0.2">
      <c r="A2988">
        <v>3365</v>
      </c>
      <c r="B2988">
        <v>1</v>
      </c>
      <c r="C2988">
        <v>2500</v>
      </c>
      <c r="D2988" s="17">
        <v>30</v>
      </c>
      <c r="E2988">
        <v>3</v>
      </c>
      <c r="F2988" s="5">
        <v>866.66666666666663</v>
      </c>
      <c r="G2988" s="9">
        <v>11</v>
      </c>
      <c r="H2988">
        <v>4</v>
      </c>
      <c r="I2988" s="6">
        <v>104</v>
      </c>
      <c r="J2988" t="s">
        <v>8319</v>
      </c>
      <c r="K2988" t="s">
        <v>8347</v>
      </c>
    </row>
    <row r="2989" spans="1:11" x14ac:dyDescent="0.2">
      <c r="A2989">
        <v>3366</v>
      </c>
      <c r="B2989">
        <v>1</v>
      </c>
      <c r="C2989">
        <v>500</v>
      </c>
      <c r="D2989" s="17">
        <v>30</v>
      </c>
      <c r="E2989">
        <v>18</v>
      </c>
      <c r="F2989" s="5">
        <v>61.388888888888886</v>
      </c>
      <c r="G2989" s="9">
        <v>4</v>
      </c>
      <c r="H2989">
        <v>7</v>
      </c>
      <c r="I2989" s="6">
        <v>221</v>
      </c>
      <c r="J2989" t="s">
        <v>8319</v>
      </c>
      <c r="K2989" t="s">
        <v>8347</v>
      </c>
    </row>
    <row r="2990" spans="1:11" x14ac:dyDescent="0.2">
      <c r="A2990">
        <v>3367</v>
      </c>
      <c r="B2990">
        <v>1</v>
      </c>
      <c r="C2990">
        <v>750</v>
      </c>
      <c r="D2990" s="17">
        <v>25</v>
      </c>
      <c r="E2990">
        <v>30</v>
      </c>
      <c r="F2990" s="5">
        <v>29.666666666666668</v>
      </c>
      <c r="G2990" s="9">
        <v>7</v>
      </c>
      <c r="H2990">
        <v>2</v>
      </c>
      <c r="I2990" s="6">
        <v>118.66666666666667</v>
      </c>
      <c r="J2990" t="s">
        <v>8319</v>
      </c>
      <c r="K2990" t="s">
        <v>8347</v>
      </c>
    </row>
    <row r="2991" spans="1:11" x14ac:dyDescent="0.2">
      <c r="A2991">
        <v>3368</v>
      </c>
      <c r="B2991">
        <v>1</v>
      </c>
      <c r="C2991">
        <v>1000</v>
      </c>
      <c r="D2991" s="17">
        <v>36.008576388888891</v>
      </c>
      <c r="E2991">
        <v>23</v>
      </c>
      <c r="F2991" s="5">
        <v>45.478260869565219</v>
      </c>
      <c r="G2991" s="9">
        <v>11</v>
      </c>
      <c r="H2991">
        <v>2</v>
      </c>
      <c r="I2991" s="6">
        <v>104.60000000000001</v>
      </c>
      <c r="J2991" t="s">
        <v>8319</v>
      </c>
      <c r="K2991" t="s">
        <v>8347</v>
      </c>
    </row>
    <row r="2992" spans="1:11" x14ac:dyDescent="0.2">
      <c r="A2992">
        <v>3369</v>
      </c>
      <c r="B2992">
        <v>1</v>
      </c>
      <c r="C2992">
        <v>5000</v>
      </c>
      <c r="D2992" s="17">
        <v>60</v>
      </c>
      <c r="E2992">
        <v>54</v>
      </c>
      <c r="F2992" s="5">
        <v>96.203703703703709</v>
      </c>
      <c r="G2992" s="9">
        <v>11</v>
      </c>
      <c r="H2992">
        <v>2</v>
      </c>
      <c r="I2992" s="6">
        <v>103.89999999999999</v>
      </c>
      <c r="J2992" t="s">
        <v>8319</v>
      </c>
      <c r="K2992" t="s">
        <v>8347</v>
      </c>
    </row>
    <row r="2993" spans="1:11" x14ac:dyDescent="0.2">
      <c r="A2993">
        <v>3370</v>
      </c>
      <c r="B2993">
        <v>1</v>
      </c>
      <c r="C2993">
        <v>1500</v>
      </c>
      <c r="D2993" s="17">
        <v>30.999016203703704</v>
      </c>
      <c r="E2993">
        <v>26</v>
      </c>
      <c r="F2993" s="5">
        <v>67.92307692307692</v>
      </c>
      <c r="G2993" s="9">
        <v>11</v>
      </c>
      <c r="H2993">
        <v>3</v>
      </c>
      <c r="I2993" s="6">
        <v>117.73333333333333</v>
      </c>
      <c r="J2993" t="s">
        <v>8319</v>
      </c>
      <c r="K2993" t="s">
        <v>8347</v>
      </c>
    </row>
    <row r="2994" spans="1:11" x14ac:dyDescent="0.2">
      <c r="A2994">
        <v>3371</v>
      </c>
      <c r="B2994">
        <v>1</v>
      </c>
      <c r="C2994">
        <v>200</v>
      </c>
      <c r="D2994" s="17">
        <v>28</v>
      </c>
      <c r="E2994">
        <v>9</v>
      </c>
      <c r="F2994" s="5">
        <v>30.777777777777779</v>
      </c>
      <c r="G2994" s="9">
        <v>11</v>
      </c>
      <c r="H2994">
        <v>3</v>
      </c>
      <c r="I2994" s="6">
        <v>138.5</v>
      </c>
      <c r="J2994" t="s">
        <v>8319</v>
      </c>
      <c r="K2994" t="s">
        <v>8347</v>
      </c>
    </row>
    <row r="2995" spans="1:11" x14ac:dyDescent="0.2">
      <c r="A2995">
        <v>3372</v>
      </c>
      <c r="B2995">
        <v>1</v>
      </c>
      <c r="C2995">
        <v>1000</v>
      </c>
      <c r="D2995" s="17">
        <v>20.659537037037037</v>
      </c>
      <c r="E2995">
        <v>27</v>
      </c>
      <c r="F2995" s="5">
        <v>38.333333333333336</v>
      </c>
      <c r="G2995" s="9">
        <v>8</v>
      </c>
      <c r="H2995">
        <v>1</v>
      </c>
      <c r="I2995" s="6">
        <v>103.49999999999999</v>
      </c>
      <c r="J2995" t="s">
        <v>8319</v>
      </c>
      <c r="K2995" t="s">
        <v>8347</v>
      </c>
    </row>
    <row r="2996" spans="1:11" x14ac:dyDescent="0.2">
      <c r="A2996">
        <v>3373</v>
      </c>
      <c r="B2996">
        <v>1</v>
      </c>
      <c r="C2996">
        <v>2000</v>
      </c>
      <c r="D2996" s="17">
        <v>23.81203703703704</v>
      </c>
      <c r="E2996">
        <v>30</v>
      </c>
      <c r="F2996" s="5">
        <v>66.833333333333329</v>
      </c>
      <c r="G2996" s="9">
        <v>6</v>
      </c>
      <c r="H2996">
        <v>3</v>
      </c>
      <c r="I2996" s="6">
        <v>100.25</v>
      </c>
      <c r="J2996" t="s">
        <v>8319</v>
      </c>
      <c r="K2996" t="s">
        <v>8347</v>
      </c>
    </row>
    <row r="2997" spans="1:11" x14ac:dyDescent="0.2">
      <c r="A2997">
        <v>3374</v>
      </c>
      <c r="B2997">
        <v>1</v>
      </c>
      <c r="C2997">
        <v>3500</v>
      </c>
      <c r="D2997" s="17">
        <v>30</v>
      </c>
      <c r="E2997">
        <v>52</v>
      </c>
      <c r="F2997" s="5">
        <v>71.730769230769226</v>
      </c>
      <c r="G2997" s="9">
        <v>9</v>
      </c>
      <c r="H2997">
        <v>1</v>
      </c>
      <c r="I2997" s="6">
        <v>106.57142857142856</v>
      </c>
      <c r="J2997" t="s">
        <v>8319</v>
      </c>
      <c r="K2997" t="s">
        <v>8347</v>
      </c>
    </row>
    <row r="2998" spans="1:11" x14ac:dyDescent="0.2">
      <c r="A2998">
        <v>3375</v>
      </c>
      <c r="B2998">
        <v>1</v>
      </c>
      <c r="C2998">
        <v>3000</v>
      </c>
      <c r="D2998" s="17">
        <v>12</v>
      </c>
      <c r="E2998">
        <v>17</v>
      </c>
      <c r="F2998" s="5">
        <v>176.47058823529412</v>
      </c>
      <c r="G2998" s="9">
        <v>5</v>
      </c>
      <c r="H2998">
        <v>2</v>
      </c>
      <c r="I2998" s="6">
        <v>100</v>
      </c>
      <c r="J2998" t="s">
        <v>8319</v>
      </c>
      <c r="K2998" t="s">
        <v>8347</v>
      </c>
    </row>
    <row r="2999" spans="1:11" x14ac:dyDescent="0.2">
      <c r="A2999">
        <v>3376</v>
      </c>
      <c r="B2999">
        <v>1</v>
      </c>
      <c r="C2999">
        <v>8000</v>
      </c>
      <c r="D2999" s="17">
        <v>59.958333333333336</v>
      </c>
      <c r="E2999">
        <v>19</v>
      </c>
      <c r="F2999" s="5">
        <v>421.10526315789474</v>
      </c>
      <c r="G2999" s="9">
        <v>2</v>
      </c>
      <c r="H2999">
        <v>2</v>
      </c>
      <c r="I2999" s="6">
        <v>100.01249999999999</v>
      </c>
      <c r="J2999" t="s">
        <v>8319</v>
      </c>
      <c r="K2999" t="s">
        <v>8347</v>
      </c>
    </row>
    <row r="3000" spans="1:11" x14ac:dyDescent="0.2">
      <c r="A3000">
        <v>3377</v>
      </c>
      <c r="B3000">
        <v>1</v>
      </c>
      <c r="C3000">
        <v>8000</v>
      </c>
      <c r="D3000" s="17">
        <v>29.972928240740742</v>
      </c>
      <c r="E3000">
        <v>77</v>
      </c>
      <c r="F3000" s="5">
        <v>104.98701298701299</v>
      </c>
      <c r="G3000" s="9">
        <v>2</v>
      </c>
      <c r="H3000">
        <v>3</v>
      </c>
      <c r="I3000" s="6">
        <v>101.05</v>
      </c>
      <c r="J3000" t="s">
        <v>8319</v>
      </c>
      <c r="K3000" t="s">
        <v>8347</v>
      </c>
    </row>
    <row r="3001" spans="1:11" x14ac:dyDescent="0.2">
      <c r="A3001">
        <v>3378</v>
      </c>
      <c r="B3001">
        <v>1</v>
      </c>
      <c r="C3001">
        <v>550</v>
      </c>
      <c r="D3001" s="17">
        <v>24.191828703703703</v>
      </c>
      <c r="E3001">
        <v>21</v>
      </c>
      <c r="F3001" s="5">
        <v>28.19047619047619</v>
      </c>
      <c r="G3001" s="9">
        <v>8</v>
      </c>
      <c r="H3001">
        <v>4</v>
      </c>
      <c r="I3001" s="6">
        <v>107.63636363636364</v>
      </c>
      <c r="J3001" t="s">
        <v>8319</v>
      </c>
      <c r="K3001" t="s">
        <v>8347</v>
      </c>
    </row>
    <row r="3002" spans="1:11" x14ac:dyDescent="0.2">
      <c r="A3002">
        <v>3379</v>
      </c>
      <c r="B3002">
        <v>1</v>
      </c>
      <c r="C3002">
        <v>2000</v>
      </c>
      <c r="D3002" s="17">
        <v>17.444444444444446</v>
      </c>
      <c r="E3002">
        <v>38</v>
      </c>
      <c r="F3002" s="5">
        <v>54.55263157894737</v>
      </c>
      <c r="G3002" s="9">
        <v>8</v>
      </c>
      <c r="H3002">
        <v>7</v>
      </c>
      <c r="I3002" s="6">
        <v>103.64999999999999</v>
      </c>
      <c r="J3002" t="s">
        <v>8319</v>
      </c>
      <c r="K3002" t="s">
        <v>8347</v>
      </c>
    </row>
    <row r="3003" spans="1:11" x14ac:dyDescent="0.2">
      <c r="A3003">
        <v>3380</v>
      </c>
      <c r="B3003">
        <v>1</v>
      </c>
      <c r="C3003">
        <v>3000</v>
      </c>
      <c r="D3003" s="17">
        <v>35.041666666666664</v>
      </c>
      <c r="E3003">
        <v>28</v>
      </c>
      <c r="F3003" s="5">
        <v>111.89285714285714</v>
      </c>
      <c r="G3003" s="9">
        <v>10</v>
      </c>
      <c r="H3003">
        <v>6</v>
      </c>
      <c r="I3003" s="6">
        <v>104.43333333333334</v>
      </c>
      <c r="J3003" t="s">
        <v>8319</v>
      </c>
      <c r="K3003" t="s">
        <v>8347</v>
      </c>
    </row>
    <row r="3004" spans="1:11" x14ac:dyDescent="0.2">
      <c r="A3004">
        <v>3381</v>
      </c>
      <c r="B3004">
        <v>1</v>
      </c>
      <c r="C3004">
        <v>4000</v>
      </c>
      <c r="D3004" s="17">
        <v>29.958333333333332</v>
      </c>
      <c r="E3004">
        <v>48</v>
      </c>
      <c r="F3004" s="5">
        <v>85.208333333333329</v>
      </c>
      <c r="G3004" s="9">
        <v>2</v>
      </c>
      <c r="H3004">
        <v>7</v>
      </c>
      <c r="I3004" s="6">
        <v>102.25</v>
      </c>
      <c r="J3004" t="s">
        <v>8319</v>
      </c>
      <c r="K3004" t="s">
        <v>8347</v>
      </c>
    </row>
    <row r="3005" spans="1:11" x14ac:dyDescent="0.2">
      <c r="A3005">
        <v>3382</v>
      </c>
      <c r="B3005">
        <v>1</v>
      </c>
      <c r="C3005">
        <v>3500</v>
      </c>
      <c r="D3005" s="17">
        <v>24.526435185185182</v>
      </c>
      <c r="E3005">
        <v>46</v>
      </c>
      <c r="F3005" s="5">
        <v>76.652173913043484</v>
      </c>
      <c r="G3005" s="9">
        <v>7</v>
      </c>
      <c r="H3005">
        <v>5</v>
      </c>
      <c r="I3005" s="6">
        <v>100.74285714285713</v>
      </c>
      <c r="J3005" t="s">
        <v>8319</v>
      </c>
      <c r="K3005" t="s">
        <v>8347</v>
      </c>
    </row>
    <row r="3006" spans="1:11" x14ac:dyDescent="0.2">
      <c r="A3006">
        <v>3383</v>
      </c>
      <c r="B3006">
        <v>1</v>
      </c>
      <c r="C3006">
        <v>1750</v>
      </c>
      <c r="D3006" s="17">
        <v>20</v>
      </c>
      <c r="E3006">
        <v>30</v>
      </c>
      <c r="F3006" s="5">
        <v>65.166666666666671</v>
      </c>
      <c r="G3006" s="9">
        <v>6</v>
      </c>
      <c r="H3006">
        <v>5</v>
      </c>
      <c r="I3006" s="6">
        <v>111.71428571428572</v>
      </c>
      <c r="J3006" t="s">
        <v>8319</v>
      </c>
      <c r="K3006" t="s">
        <v>8347</v>
      </c>
    </row>
    <row r="3007" spans="1:11" x14ac:dyDescent="0.2">
      <c r="A3007">
        <v>3384</v>
      </c>
      <c r="B3007">
        <v>1</v>
      </c>
      <c r="C3007">
        <v>6000</v>
      </c>
      <c r="D3007" s="17">
        <v>37.037407407407407</v>
      </c>
      <c r="E3007">
        <v>64</v>
      </c>
      <c r="F3007" s="5">
        <v>93.760312499999998</v>
      </c>
      <c r="G3007" s="9">
        <v>10</v>
      </c>
      <c r="H3007">
        <v>3</v>
      </c>
      <c r="I3007" s="6">
        <v>100.01100000000001</v>
      </c>
      <c r="J3007" t="s">
        <v>8319</v>
      </c>
      <c r="K3007" t="s">
        <v>8347</v>
      </c>
    </row>
    <row r="3008" spans="1:11" x14ac:dyDescent="0.2">
      <c r="A3008">
        <v>3385</v>
      </c>
      <c r="B3008">
        <v>1</v>
      </c>
      <c r="C3008">
        <v>2000</v>
      </c>
      <c r="D3008" s="17">
        <v>30</v>
      </c>
      <c r="E3008">
        <v>15</v>
      </c>
      <c r="F3008" s="5">
        <v>133.33333333333334</v>
      </c>
      <c r="G3008" s="9">
        <v>11</v>
      </c>
      <c r="H3008">
        <v>1</v>
      </c>
      <c r="I3008" s="6">
        <v>100</v>
      </c>
      <c r="J3008" t="s">
        <v>8319</v>
      </c>
      <c r="K3008" t="s">
        <v>8347</v>
      </c>
    </row>
    <row r="3009" spans="1:11" x14ac:dyDescent="0.2">
      <c r="A3009">
        <v>3386</v>
      </c>
      <c r="B3009">
        <v>1</v>
      </c>
      <c r="C3009">
        <v>2000</v>
      </c>
      <c r="D3009" s="17">
        <v>30</v>
      </c>
      <c r="E3009">
        <v>41</v>
      </c>
      <c r="F3009" s="5">
        <v>51.219512195121951</v>
      </c>
      <c r="G3009" s="9">
        <v>11</v>
      </c>
      <c r="H3009">
        <v>1</v>
      </c>
      <c r="I3009" s="6">
        <v>105</v>
      </c>
      <c r="J3009" t="s">
        <v>8319</v>
      </c>
      <c r="K3009" t="s">
        <v>8347</v>
      </c>
    </row>
    <row r="3010" spans="1:11" x14ac:dyDescent="0.2">
      <c r="A3010">
        <v>3387</v>
      </c>
      <c r="B3010">
        <v>1</v>
      </c>
      <c r="C3010">
        <v>3000</v>
      </c>
      <c r="D3010" s="17">
        <v>40</v>
      </c>
      <c r="E3010">
        <v>35</v>
      </c>
      <c r="F3010" s="5">
        <v>100.17142857142858</v>
      </c>
      <c r="G3010" s="9">
        <v>11</v>
      </c>
      <c r="H3010">
        <v>2</v>
      </c>
      <c r="I3010" s="6">
        <v>116.86666666666667</v>
      </c>
      <c r="J3010" t="s">
        <v>8319</v>
      </c>
      <c r="K3010" t="s">
        <v>8347</v>
      </c>
    </row>
    <row r="3011" spans="1:11" x14ac:dyDescent="0.2">
      <c r="A3011">
        <v>3388</v>
      </c>
      <c r="B3011">
        <v>1</v>
      </c>
      <c r="C3011">
        <v>1500</v>
      </c>
      <c r="D3011" s="17">
        <v>30</v>
      </c>
      <c r="E3011">
        <v>45</v>
      </c>
      <c r="F3011" s="5">
        <v>34.6</v>
      </c>
      <c r="G3011" s="9">
        <v>5</v>
      </c>
      <c r="H3011">
        <v>2</v>
      </c>
      <c r="I3011" s="6">
        <v>103.8</v>
      </c>
      <c r="J3011" t="s">
        <v>8319</v>
      </c>
      <c r="K3011" t="s">
        <v>8347</v>
      </c>
    </row>
    <row r="3012" spans="1:11" x14ac:dyDescent="0.2">
      <c r="A3012">
        <v>3389</v>
      </c>
      <c r="B3012">
        <v>1</v>
      </c>
      <c r="C3012">
        <v>10000</v>
      </c>
      <c r="D3012" s="17">
        <v>30</v>
      </c>
      <c r="E3012">
        <v>62</v>
      </c>
      <c r="F3012" s="5">
        <v>184.67741935483872</v>
      </c>
      <c r="G3012" s="9">
        <v>5</v>
      </c>
      <c r="H3012">
        <v>3</v>
      </c>
      <c r="I3012" s="6">
        <v>114.5</v>
      </c>
      <c r="J3012" t="s">
        <v>8319</v>
      </c>
      <c r="K3012" t="s">
        <v>8347</v>
      </c>
    </row>
    <row r="3013" spans="1:11" x14ac:dyDescent="0.2">
      <c r="A3013">
        <v>3390</v>
      </c>
      <c r="B3013">
        <v>1</v>
      </c>
      <c r="C3013">
        <v>1500</v>
      </c>
      <c r="D3013" s="17">
        <v>15</v>
      </c>
      <c r="E3013">
        <v>22</v>
      </c>
      <c r="F3013" s="5">
        <v>69.818181818181813</v>
      </c>
      <c r="G3013" s="9">
        <v>6</v>
      </c>
      <c r="H3013">
        <v>3</v>
      </c>
      <c r="I3013" s="6">
        <v>102.4</v>
      </c>
      <c r="J3013" t="s">
        <v>8319</v>
      </c>
      <c r="K3013" t="s">
        <v>8347</v>
      </c>
    </row>
    <row r="3014" spans="1:11" x14ac:dyDescent="0.2">
      <c r="A3014">
        <v>3391</v>
      </c>
      <c r="B3014">
        <v>1</v>
      </c>
      <c r="C3014">
        <v>500</v>
      </c>
      <c r="D3014" s="17">
        <v>29.390416666666667</v>
      </c>
      <c r="E3014">
        <v>18</v>
      </c>
      <c r="F3014" s="5">
        <v>61.944444444444443</v>
      </c>
      <c r="G3014" s="9">
        <v>7</v>
      </c>
      <c r="H3014">
        <v>4</v>
      </c>
      <c r="I3014" s="6">
        <v>223</v>
      </c>
      <c r="J3014" t="s">
        <v>8319</v>
      </c>
      <c r="K3014" t="s">
        <v>8347</v>
      </c>
    </row>
    <row r="3015" spans="1:11" x14ac:dyDescent="0.2">
      <c r="A3015">
        <v>3392</v>
      </c>
      <c r="B3015">
        <v>1</v>
      </c>
      <c r="C3015">
        <v>500</v>
      </c>
      <c r="D3015" s="17">
        <v>50</v>
      </c>
      <c r="E3015">
        <v>12</v>
      </c>
      <c r="F3015" s="5">
        <v>41.666666666666664</v>
      </c>
      <c r="G3015" s="9">
        <v>3</v>
      </c>
      <c r="H3015">
        <v>4</v>
      </c>
      <c r="I3015" s="6">
        <v>100</v>
      </c>
      <c r="J3015" t="s">
        <v>8319</v>
      </c>
      <c r="K3015" t="s">
        <v>8347</v>
      </c>
    </row>
    <row r="3016" spans="1:11" x14ac:dyDescent="0.2">
      <c r="A3016">
        <v>3393</v>
      </c>
      <c r="B3016">
        <v>1</v>
      </c>
      <c r="C3016">
        <v>1500</v>
      </c>
      <c r="D3016" s="17">
        <v>25.110300925925927</v>
      </c>
      <c r="E3016">
        <v>44</v>
      </c>
      <c r="F3016" s="5">
        <v>36.06818181818182</v>
      </c>
      <c r="G3016" s="9">
        <v>10</v>
      </c>
      <c r="H3016">
        <v>6</v>
      </c>
      <c r="I3016" s="6">
        <v>105.80000000000001</v>
      </c>
      <c r="J3016" t="s">
        <v>8319</v>
      </c>
      <c r="K3016" t="s">
        <v>8347</v>
      </c>
    </row>
    <row r="3017" spans="1:11" x14ac:dyDescent="0.2">
      <c r="A3017">
        <v>3394</v>
      </c>
      <c r="B3017">
        <v>1</v>
      </c>
      <c r="C3017">
        <v>550</v>
      </c>
      <c r="D3017" s="17">
        <v>30</v>
      </c>
      <c r="E3017">
        <v>27</v>
      </c>
      <c r="F3017" s="5">
        <v>29</v>
      </c>
      <c r="G3017" s="9">
        <v>6</v>
      </c>
      <c r="H3017">
        <v>5</v>
      </c>
      <c r="I3017" s="6">
        <v>142.36363636363635</v>
      </c>
      <c r="J3017" t="s">
        <v>8319</v>
      </c>
      <c r="K3017" t="s">
        <v>8347</v>
      </c>
    </row>
    <row r="3018" spans="1:11" x14ac:dyDescent="0.2">
      <c r="A3018">
        <v>3395</v>
      </c>
      <c r="B3018">
        <v>1</v>
      </c>
      <c r="C3018">
        <v>500</v>
      </c>
      <c r="D3018" s="17">
        <v>14.044629629629631</v>
      </c>
      <c r="E3018">
        <v>38</v>
      </c>
      <c r="F3018" s="5">
        <v>24.210526315789473</v>
      </c>
      <c r="G3018" s="9">
        <v>5</v>
      </c>
      <c r="H3018">
        <v>6</v>
      </c>
      <c r="I3018" s="6">
        <v>184</v>
      </c>
      <c r="J3018" t="s">
        <v>8319</v>
      </c>
      <c r="K3018" t="s">
        <v>8347</v>
      </c>
    </row>
    <row r="3019" spans="1:11" x14ac:dyDescent="0.2">
      <c r="A3019">
        <v>3396</v>
      </c>
      <c r="B3019">
        <v>1</v>
      </c>
      <c r="C3019">
        <v>1500</v>
      </c>
      <c r="D3019" s="17">
        <v>26.719340277777775</v>
      </c>
      <c r="E3019">
        <v>28</v>
      </c>
      <c r="F3019" s="5">
        <v>55.892857142857146</v>
      </c>
      <c r="G3019" s="9">
        <v>5</v>
      </c>
      <c r="H3019">
        <v>1</v>
      </c>
      <c r="I3019" s="6">
        <v>104.33333333333333</v>
      </c>
      <c r="J3019" t="s">
        <v>8319</v>
      </c>
      <c r="K3019" t="s">
        <v>8347</v>
      </c>
    </row>
    <row r="3020" spans="1:11" x14ac:dyDescent="0.2">
      <c r="A3020">
        <v>3397</v>
      </c>
      <c r="B3020">
        <v>1</v>
      </c>
      <c r="C3020">
        <v>250</v>
      </c>
      <c r="D3020" s="17">
        <v>40.43832175925926</v>
      </c>
      <c r="E3020">
        <v>24</v>
      </c>
      <c r="F3020" s="5">
        <v>11.666666666666666</v>
      </c>
      <c r="G3020" s="9">
        <v>1</v>
      </c>
      <c r="H3020">
        <v>6</v>
      </c>
      <c r="I3020" s="6">
        <v>112.00000000000001</v>
      </c>
      <c r="J3020" t="s">
        <v>8319</v>
      </c>
      <c r="K3020" t="s">
        <v>8347</v>
      </c>
    </row>
    <row r="3021" spans="1:11" x14ac:dyDescent="0.2">
      <c r="A3021">
        <v>3398</v>
      </c>
      <c r="B3021">
        <v>1</v>
      </c>
      <c r="C3021">
        <v>4000</v>
      </c>
      <c r="D3021" s="17">
        <v>22.956296296296298</v>
      </c>
      <c r="E3021">
        <v>65</v>
      </c>
      <c r="F3021" s="5">
        <v>68.353846153846149</v>
      </c>
      <c r="G3021" s="9">
        <v>10</v>
      </c>
      <c r="H3021">
        <v>3</v>
      </c>
      <c r="I3021" s="6">
        <v>111.07499999999999</v>
      </c>
      <c r="J3021" t="s">
        <v>8319</v>
      </c>
      <c r="K3021" t="s">
        <v>8347</v>
      </c>
    </row>
    <row r="3022" spans="1:11" x14ac:dyDescent="0.2">
      <c r="A3022">
        <v>3399</v>
      </c>
      <c r="B3022">
        <v>1</v>
      </c>
      <c r="C3022">
        <v>1200</v>
      </c>
      <c r="D3022" s="17">
        <v>30</v>
      </c>
      <c r="E3022">
        <v>46</v>
      </c>
      <c r="F3022" s="5">
        <v>27.065217391304348</v>
      </c>
      <c r="G3022" s="9">
        <v>1</v>
      </c>
      <c r="H3022">
        <v>4</v>
      </c>
      <c r="I3022" s="6">
        <v>103.75000000000001</v>
      </c>
      <c r="J3022" t="s">
        <v>8319</v>
      </c>
      <c r="K3022" t="s">
        <v>8347</v>
      </c>
    </row>
    <row r="3023" spans="1:11" x14ac:dyDescent="0.2">
      <c r="A3023">
        <v>3400</v>
      </c>
      <c r="B3023">
        <v>1</v>
      </c>
      <c r="C3023">
        <v>10000</v>
      </c>
      <c r="D3023" s="17">
        <v>45</v>
      </c>
      <c r="E3023">
        <v>85</v>
      </c>
      <c r="F3023" s="5">
        <v>118.12941176470588</v>
      </c>
      <c r="G3023" s="9">
        <v>7</v>
      </c>
      <c r="H3023">
        <v>1</v>
      </c>
      <c r="I3023" s="6">
        <v>100.41</v>
      </c>
      <c r="J3023" t="s">
        <v>8319</v>
      </c>
      <c r="K3023" t="s">
        <v>8347</v>
      </c>
    </row>
    <row r="3024" spans="1:11" x14ac:dyDescent="0.2">
      <c r="A3024">
        <v>3401</v>
      </c>
      <c r="B3024">
        <v>1</v>
      </c>
      <c r="C3024">
        <v>2900</v>
      </c>
      <c r="D3024" s="17">
        <v>30</v>
      </c>
      <c r="E3024">
        <v>66</v>
      </c>
      <c r="F3024" s="5">
        <v>44.757575757575758</v>
      </c>
      <c r="G3024" s="9">
        <v>7</v>
      </c>
      <c r="H3024">
        <v>3</v>
      </c>
      <c r="I3024" s="6">
        <v>101.86206896551724</v>
      </c>
      <c r="J3024" t="s">
        <v>8319</v>
      </c>
      <c r="K3024" t="s">
        <v>8347</v>
      </c>
    </row>
    <row r="3025" spans="1:11" x14ac:dyDescent="0.2">
      <c r="A3025">
        <v>3402</v>
      </c>
      <c r="B3025">
        <v>1</v>
      </c>
      <c r="C3025">
        <v>15000</v>
      </c>
      <c r="D3025" s="17">
        <v>29.486307870370368</v>
      </c>
      <c r="E3025">
        <v>165</v>
      </c>
      <c r="F3025" s="5">
        <v>99.787878787878782</v>
      </c>
      <c r="G3025" s="9">
        <v>10</v>
      </c>
      <c r="H3025">
        <v>2</v>
      </c>
      <c r="I3025" s="6">
        <v>109.76666666666665</v>
      </c>
      <c r="J3025" t="s">
        <v>8319</v>
      </c>
      <c r="K3025" t="s">
        <v>8347</v>
      </c>
    </row>
    <row r="3026" spans="1:11" x14ac:dyDescent="0.2">
      <c r="A3026">
        <v>3403</v>
      </c>
      <c r="B3026">
        <v>1</v>
      </c>
      <c r="C3026">
        <v>2000</v>
      </c>
      <c r="D3026" s="17">
        <v>30</v>
      </c>
      <c r="E3026">
        <v>17</v>
      </c>
      <c r="F3026" s="5">
        <v>117.64705882352941</v>
      </c>
      <c r="G3026" s="9">
        <v>5</v>
      </c>
      <c r="H3026">
        <v>2</v>
      </c>
      <c r="I3026" s="6">
        <v>100</v>
      </c>
      <c r="J3026" t="s">
        <v>8319</v>
      </c>
      <c r="K3026" t="s">
        <v>8347</v>
      </c>
    </row>
    <row r="3027" spans="1:11" x14ac:dyDescent="0.2">
      <c r="A3027">
        <v>3404</v>
      </c>
      <c r="B3027">
        <v>1</v>
      </c>
      <c r="C3027">
        <v>500</v>
      </c>
      <c r="D3027" s="17">
        <v>20</v>
      </c>
      <c r="E3027">
        <v>3</v>
      </c>
      <c r="F3027" s="5">
        <v>203.33333333333334</v>
      </c>
      <c r="G3027" s="9">
        <v>5</v>
      </c>
      <c r="H3027">
        <v>4</v>
      </c>
      <c r="I3027" s="6">
        <v>122</v>
      </c>
      <c r="J3027" t="s">
        <v>8319</v>
      </c>
      <c r="K3027" t="s">
        <v>8347</v>
      </c>
    </row>
    <row r="3028" spans="1:11" x14ac:dyDescent="0.2">
      <c r="A3028">
        <v>3405</v>
      </c>
      <c r="B3028">
        <v>1</v>
      </c>
      <c r="C3028">
        <v>350</v>
      </c>
      <c r="D3028" s="17">
        <v>20.982106481481484</v>
      </c>
      <c r="E3028">
        <v>17</v>
      </c>
      <c r="F3028" s="5">
        <v>28.323529411764707</v>
      </c>
      <c r="G3028" s="9">
        <v>2</v>
      </c>
      <c r="H3028">
        <v>2</v>
      </c>
      <c r="I3028" s="6">
        <v>137.57142857142856</v>
      </c>
      <c r="J3028" t="s">
        <v>8319</v>
      </c>
      <c r="K3028" t="s">
        <v>8347</v>
      </c>
    </row>
    <row r="3029" spans="1:11" x14ac:dyDescent="0.2">
      <c r="A3029">
        <v>3406</v>
      </c>
      <c r="B3029">
        <v>1</v>
      </c>
      <c r="C3029">
        <v>10000</v>
      </c>
      <c r="D3029" s="17">
        <v>45</v>
      </c>
      <c r="E3029">
        <v>91</v>
      </c>
      <c r="F3029" s="5">
        <v>110.23076923076923</v>
      </c>
      <c r="G3029" s="9">
        <v>6</v>
      </c>
      <c r="H3029">
        <v>7</v>
      </c>
      <c r="I3029" s="6">
        <v>100.31000000000002</v>
      </c>
      <c r="J3029" t="s">
        <v>8319</v>
      </c>
      <c r="K3029" t="s">
        <v>8347</v>
      </c>
    </row>
    <row r="3030" spans="1:11" x14ac:dyDescent="0.2">
      <c r="A3030">
        <v>3407</v>
      </c>
      <c r="B3030">
        <v>1</v>
      </c>
      <c r="C3030">
        <v>2000</v>
      </c>
      <c r="D3030" s="17">
        <v>30</v>
      </c>
      <c r="E3030">
        <v>67</v>
      </c>
      <c r="F3030" s="5">
        <v>31.970149253731343</v>
      </c>
      <c r="G3030" s="9">
        <v>6</v>
      </c>
      <c r="H3030">
        <v>5</v>
      </c>
      <c r="I3030" s="6">
        <v>107.1</v>
      </c>
      <c r="J3030" t="s">
        <v>8319</v>
      </c>
      <c r="K3030" t="s">
        <v>8347</v>
      </c>
    </row>
    <row r="3031" spans="1:11" x14ac:dyDescent="0.2">
      <c r="A3031">
        <v>3408</v>
      </c>
      <c r="B3031">
        <v>1</v>
      </c>
      <c r="C3031">
        <v>500</v>
      </c>
      <c r="D3031" s="17">
        <v>30</v>
      </c>
      <c r="E3031">
        <v>18</v>
      </c>
      <c r="F3031" s="5">
        <v>58.611111111111114</v>
      </c>
      <c r="G3031" s="9">
        <v>6</v>
      </c>
      <c r="H3031">
        <v>3</v>
      </c>
      <c r="I3031" s="6">
        <v>211</v>
      </c>
      <c r="J3031" t="s">
        <v>8319</v>
      </c>
      <c r="K3031" t="s">
        <v>8347</v>
      </c>
    </row>
    <row r="3032" spans="1:11" x14ac:dyDescent="0.2">
      <c r="A3032">
        <v>3409</v>
      </c>
      <c r="B3032">
        <v>1</v>
      </c>
      <c r="C3032">
        <v>500</v>
      </c>
      <c r="D3032" s="17">
        <v>38.059282407407409</v>
      </c>
      <c r="E3032">
        <v>21</v>
      </c>
      <c r="F3032" s="5">
        <v>29.428571428571427</v>
      </c>
      <c r="G3032" s="9">
        <v>6</v>
      </c>
      <c r="H3032">
        <v>4</v>
      </c>
      <c r="I3032" s="6">
        <v>123.6</v>
      </c>
      <c r="J3032" t="s">
        <v>8319</v>
      </c>
      <c r="K3032" t="s">
        <v>8347</v>
      </c>
    </row>
    <row r="3033" spans="1:11" x14ac:dyDescent="0.2">
      <c r="A3033">
        <v>3410</v>
      </c>
      <c r="B3033">
        <v>1</v>
      </c>
      <c r="C3033">
        <v>3000</v>
      </c>
      <c r="D3033" s="17">
        <v>27.250115740740739</v>
      </c>
      <c r="E3033">
        <v>40</v>
      </c>
      <c r="F3033" s="5">
        <v>81.375</v>
      </c>
      <c r="G3033" s="9">
        <v>5</v>
      </c>
      <c r="H3033">
        <v>1</v>
      </c>
      <c r="I3033" s="6">
        <v>108.5</v>
      </c>
      <c r="J3033" t="s">
        <v>8319</v>
      </c>
      <c r="K3033" t="s">
        <v>8347</v>
      </c>
    </row>
    <row r="3034" spans="1:11" x14ac:dyDescent="0.2">
      <c r="A3034">
        <v>3411</v>
      </c>
      <c r="B3034">
        <v>1</v>
      </c>
      <c r="C3034">
        <v>15000</v>
      </c>
      <c r="D3034" s="17">
        <v>20</v>
      </c>
      <c r="E3034">
        <v>78</v>
      </c>
      <c r="F3034" s="5">
        <v>199.16666666666666</v>
      </c>
      <c r="G3034" s="9">
        <v>9</v>
      </c>
      <c r="H3034">
        <v>4</v>
      </c>
      <c r="I3034" s="6">
        <v>103.56666666666668</v>
      </c>
      <c r="J3034" t="s">
        <v>8319</v>
      </c>
      <c r="K3034" t="s">
        <v>8347</v>
      </c>
    </row>
    <row r="3035" spans="1:11" x14ac:dyDescent="0.2">
      <c r="A3035">
        <v>3412</v>
      </c>
      <c r="B3035">
        <v>1</v>
      </c>
      <c r="C3035">
        <v>3000</v>
      </c>
      <c r="D3035" s="17">
        <v>30</v>
      </c>
      <c r="E3035">
        <v>26</v>
      </c>
      <c r="F3035" s="5">
        <v>115.38461538461539</v>
      </c>
      <c r="G3035" s="9">
        <v>8</v>
      </c>
      <c r="H3035">
        <v>4</v>
      </c>
      <c r="I3035" s="6">
        <v>100</v>
      </c>
      <c r="J3035" t="s">
        <v>8319</v>
      </c>
      <c r="K3035" t="s">
        <v>8347</v>
      </c>
    </row>
    <row r="3036" spans="1:11" x14ac:dyDescent="0.2">
      <c r="A3036">
        <v>3413</v>
      </c>
      <c r="B3036">
        <v>1</v>
      </c>
      <c r="C3036">
        <v>500</v>
      </c>
      <c r="D3036" s="17">
        <v>9.4745601851851848</v>
      </c>
      <c r="E3036">
        <v>14</v>
      </c>
      <c r="F3036" s="5">
        <v>46.428571428571431</v>
      </c>
      <c r="G3036" s="9">
        <v>2</v>
      </c>
      <c r="H3036">
        <v>3</v>
      </c>
      <c r="I3036" s="6">
        <v>130</v>
      </c>
      <c r="J3036" t="s">
        <v>8319</v>
      </c>
      <c r="K3036" t="s">
        <v>8347</v>
      </c>
    </row>
    <row r="3037" spans="1:11" x14ac:dyDescent="0.2">
      <c r="A3037">
        <v>3414</v>
      </c>
      <c r="B3037">
        <v>1</v>
      </c>
      <c r="C3037">
        <v>3000</v>
      </c>
      <c r="D3037" s="17">
        <v>29.500173611111112</v>
      </c>
      <c r="E3037">
        <v>44</v>
      </c>
      <c r="F3037" s="5">
        <v>70.568181818181813</v>
      </c>
      <c r="G3037" s="9">
        <v>11</v>
      </c>
      <c r="H3037">
        <v>2</v>
      </c>
      <c r="I3037" s="6">
        <v>103.49999999999999</v>
      </c>
      <c r="J3037" t="s">
        <v>8319</v>
      </c>
      <c r="K3037" t="s">
        <v>8347</v>
      </c>
    </row>
    <row r="3038" spans="1:11" x14ac:dyDescent="0.2">
      <c r="A3038">
        <v>3415</v>
      </c>
      <c r="B3038">
        <v>1</v>
      </c>
      <c r="C3038">
        <v>200</v>
      </c>
      <c r="D3038" s="17">
        <v>10.835000000000001</v>
      </c>
      <c r="E3038">
        <v>9</v>
      </c>
      <c r="F3038" s="5">
        <v>22.222222222222221</v>
      </c>
      <c r="G3038" s="9">
        <v>4</v>
      </c>
      <c r="H3038">
        <v>3</v>
      </c>
      <c r="I3038" s="6">
        <v>100</v>
      </c>
      <c r="J3038" t="s">
        <v>8319</v>
      </c>
      <c r="K3038" t="s">
        <v>8347</v>
      </c>
    </row>
    <row r="3039" spans="1:11" x14ac:dyDescent="0.2">
      <c r="A3039">
        <v>3416</v>
      </c>
      <c r="B3039">
        <v>1</v>
      </c>
      <c r="C3039">
        <v>4000</v>
      </c>
      <c r="D3039" s="17">
        <v>28.358275462962961</v>
      </c>
      <c r="E3039">
        <v>30</v>
      </c>
      <c r="F3039" s="5">
        <v>159.46666666666667</v>
      </c>
      <c r="G3039" s="9">
        <v>3</v>
      </c>
      <c r="H3039">
        <v>4</v>
      </c>
      <c r="I3039" s="6">
        <v>119.6</v>
      </c>
      <c r="J3039" t="s">
        <v>8319</v>
      </c>
      <c r="K3039" t="s">
        <v>8347</v>
      </c>
    </row>
    <row r="3040" spans="1:11" x14ac:dyDescent="0.2">
      <c r="A3040">
        <v>3417</v>
      </c>
      <c r="B3040">
        <v>1</v>
      </c>
      <c r="C3040">
        <v>1700</v>
      </c>
      <c r="D3040" s="17">
        <v>43.11611111111111</v>
      </c>
      <c r="E3040">
        <v>45</v>
      </c>
      <c r="F3040" s="5">
        <v>37.777999999999999</v>
      </c>
      <c r="G3040" s="9">
        <v>9</v>
      </c>
      <c r="H3040">
        <v>5</v>
      </c>
      <c r="I3040" s="6">
        <v>100.00058823529412</v>
      </c>
      <c r="J3040" t="s">
        <v>8319</v>
      </c>
      <c r="K3040" t="s">
        <v>8347</v>
      </c>
    </row>
    <row r="3041" spans="1:11" x14ac:dyDescent="0.2">
      <c r="A3041">
        <v>3418</v>
      </c>
      <c r="B3041">
        <v>1</v>
      </c>
      <c r="C3041">
        <v>4000</v>
      </c>
      <c r="D3041" s="17">
        <v>30</v>
      </c>
      <c r="E3041">
        <v>56</v>
      </c>
      <c r="F3041" s="5">
        <v>72.053571428571431</v>
      </c>
      <c r="G3041" s="9">
        <v>4</v>
      </c>
      <c r="H3041">
        <v>3</v>
      </c>
      <c r="I3041" s="6">
        <v>100.875</v>
      </c>
      <c r="J3041" t="s">
        <v>8319</v>
      </c>
      <c r="K3041" t="s">
        <v>8347</v>
      </c>
    </row>
    <row r="3042" spans="1:11" x14ac:dyDescent="0.2">
      <c r="A3042">
        <v>3419</v>
      </c>
      <c r="B3042">
        <v>1</v>
      </c>
      <c r="C3042">
        <v>2750</v>
      </c>
      <c r="D3042" s="17">
        <v>18.074247685185188</v>
      </c>
      <c r="E3042">
        <v>46</v>
      </c>
      <c r="F3042" s="5">
        <v>63.695652173913047</v>
      </c>
      <c r="G3042" s="9">
        <v>3</v>
      </c>
      <c r="H3042">
        <v>6</v>
      </c>
      <c r="I3042" s="6">
        <v>106.54545454545455</v>
      </c>
      <c r="J3042" t="s">
        <v>8319</v>
      </c>
      <c r="K3042" t="s">
        <v>8347</v>
      </c>
    </row>
    <row r="3043" spans="1:11" x14ac:dyDescent="0.2">
      <c r="A3043">
        <v>3420</v>
      </c>
      <c r="B3043">
        <v>1</v>
      </c>
      <c r="C3043">
        <v>700</v>
      </c>
      <c r="D3043" s="17">
        <v>8.9096990740740747</v>
      </c>
      <c r="E3043">
        <v>34</v>
      </c>
      <c r="F3043" s="5">
        <v>28.411764705882351</v>
      </c>
      <c r="G3043" s="9">
        <v>2</v>
      </c>
      <c r="H3043">
        <v>4</v>
      </c>
      <c r="I3043" s="6">
        <v>138</v>
      </c>
      <c r="J3043" t="s">
        <v>8319</v>
      </c>
      <c r="K3043" t="s">
        <v>8347</v>
      </c>
    </row>
    <row r="3044" spans="1:11" x14ac:dyDescent="0.2">
      <c r="A3044">
        <v>3421</v>
      </c>
      <c r="B3044">
        <v>1</v>
      </c>
      <c r="C3044">
        <v>10000</v>
      </c>
      <c r="D3044" s="17">
        <v>30</v>
      </c>
      <c r="E3044">
        <v>98</v>
      </c>
      <c r="F3044" s="5">
        <v>103.21428571428571</v>
      </c>
      <c r="G3044" s="9">
        <v>2</v>
      </c>
      <c r="H3044">
        <v>1</v>
      </c>
      <c r="I3044" s="6">
        <v>101.15</v>
      </c>
      <c r="J3044" t="s">
        <v>8319</v>
      </c>
      <c r="K3044" t="s">
        <v>8347</v>
      </c>
    </row>
    <row r="3045" spans="1:11" x14ac:dyDescent="0.2">
      <c r="A3045">
        <v>3422</v>
      </c>
      <c r="B3045">
        <v>1</v>
      </c>
      <c r="C3045">
        <v>3000</v>
      </c>
      <c r="D3045" s="17">
        <v>28.437777777777779</v>
      </c>
      <c r="E3045">
        <v>46</v>
      </c>
      <c r="F3045" s="5">
        <v>71.152173913043484</v>
      </c>
      <c r="G3045" s="9">
        <v>11</v>
      </c>
      <c r="H3045">
        <v>7</v>
      </c>
      <c r="I3045" s="6">
        <v>109.1</v>
      </c>
      <c r="J3045" t="s">
        <v>8319</v>
      </c>
      <c r="K3045" t="s">
        <v>8347</v>
      </c>
    </row>
    <row r="3046" spans="1:11" x14ac:dyDescent="0.2">
      <c r="A3046">
        <v>3423</v>
      </c>
      <c r="B3046">
        <v>1</v>
      </c>
      <c r="C3046">
        <v>250</v>
      </c>
      <c r="D3046" s="17">
        <v>30</v>
      </c>
      <c r="E3046">
        <v>10</v>
      </c>
      <c r="F3046" s="5">
        <v>35</v>
      </c>
      <c r="G3046" s="9">
        <v>3</v>
      </c>
      <c r="H3046">
        <v>3</v>
      </c>
      <c r="I3046" s="6">
        <v>140</v>
      </c>
      <c r="J3046" t="s">
        <v>8319</v>
      </c>
      <c r="K3046" t="s">
        <v>8347</v>
      </c>
    </row>
    <row r="3047" spans="1:11" x14ac:dyDescent="0.2">
      <c r="A3047">
        <v>3424</v>
      </c>
      <c r="B3047">
        <v>1</v>
      </c>
      <c r="C3047">
        <v>6000</v>
      </c>
      <c r="D3047" s="17">
        <v>21.614074074074072</v>
      </c>
      <c r="E3047">
        <v>76</v>
      </c>
      <c r="F3047" s="5">
        <v>81.776315789473685</v>
      </c>
      <c r="G3047" s="9">
        <v>1</v>
      </c>
      <c r="H3047">
        <v>3</v>
      </c>
      <c r="I3047" s="6">
        <v>103.58333333333334</v>
      </c>
      <c r="J3047" t="s">
        <v>8319</v>
      </c>
      <c r="K3047" t="s">
        <v>8347</v>
      </c>
    </row>
    <row r="3048" spans="1:11" x14ac:dyDescent="0.2">
      <c r="A3048">
        <v>3425</v>
      </c>
      <c r="B3048">
        <v>1</v>
      </c>
      <c r="C3048">
        <v>30000</v>
      </c>
      <c r="D3048" s="17">
        <v>32</v>
      </c>
      <c r="E3048">
        <v>104</v>
      </c>
      <c r="F3048" s="5">
        <v>297.02980769230766</v>
      </c>
      <c r="G3048" s="9">
        <v>9</v>
      </c>
      <c r="H3048">
        <v>2</v>
      </c>
      <c r="I3048" s="6">
        <v>102.97033333333331</v>
      </c>
      <c r="J3048" t="s">
        <v>8319</v>
      </c>
      <c r="K3048" t="s">
        <v>8347</v>
      </c>
    </row>
    <row r="3049" spans="1:11" x14ac:dyDescent="0.2">
      <c r="A3049">
        <v>3426</v>
      </c>
      <c r="B3049">
        <v>1</v>
      </c>
      <c r="C3049">
        <v>3750</v>
      </c>
      <c r="D3049" s="17">
        <v>19.026585648148146</v>
      </c>
      <c r="E3049">
        <v>87</v>
      </c>
      <c r="F3049" s="5">
        <v>46.609195402298852</v>
      </c>
      <c r="G3049" s="9">
        <v>9</v>
      </c>
      <c r="H3049">
        <v>1</v>
      </c>
      <c r="I3049" s="6">
        <v>108.13333333333333</v>
      </c>
      <c r="J3049" t="s">
        <v>8319</v>
      </c>
      <c r="K3049" t="s">
        <v>8347</v>
      </c>
    </row>
    <row r="3050" spans="1:11" x14ac:dyDescent="0.2">
      <c r="A3050">
        <v>3427</v>
      </c>
      <c r="B3050">
        <v>1</v>
      </c>
      <c r="C3050">
        <v>1500</v>
      </c>
      <c r="D3050" s="17">
        <v>30</v>
      </c>
      <c r="E3050">
        <v>29</v>
      </c>
      <c r="F3050" s="5">
        <v>51.724137931034484</v>
      </c>
      <c r="G3050" s="9">
        <v>6</v>
      </c>
      <c r="H3050">
        <v>1</v>
      </c>
      <c r="I3050" s="6">
        <v>100</v>
      </c>
      <c r="J3050" t="s">
        <v>8319</v>
      </c>
      <c r="K3050" t="s">
        <v>8347</v>
      </c>
    </row>
    <row r="3051" spans="1:11" x14ac:dyDescent="0.2">
      <c r="A3051">
        <v>3428</v>
      </c>
      <c r="B3051">
        <v>1</v>
      </c>
      <c r="C3051">
        <v>2000</v>
      </c>
      <c r="D3051" s="17">
        <v>24.98788194444445</v>
      </c>
      <c r="E3051">
        <v>51</v>
      </c>
      <c r="F3051" s="5">
        <v>40.294117647058826</v>
      </c>
      <c r="G3051" s="9">
        <v>2</v>
      </c>
      <c r="H3051">
        <v>2</v>
      </c>
      <c r="I3051" s="6">
        <v>102.75000000000001</v>
      </c>
      <c r="J3051" t="s">
        <v>8319</v>
      </c>
      <c r="K3051" t="s">
        <v>8347</v>
      </c>
    </row>
    <row r="3052" spans="1:11" x14ac:dyDescent="0.2">
      <c r="A3052">
        <v>3429</v>
      </c>
      <c r="B3052">
        <v>1</v>
      </c>
      <c r="C3052">
        <v>150</v>
      </c>
      <c r="D3052" s="17">
        <v>14</v>
      </c>
      <c r="E3052">
        <v>12</v>
      </c>
      <c r="F3052" s="5">
        <v>16.25</v>
      </c>
      <c r="G3052" s="9">
        <v>10</v>
      </c>
      <c r="H3052">
        <v>2</v>
      </c>
      <c r="I3052" s="6">
        <v>130</v>
      </c>
      <c r="J3052" t="s">
        <v>8319</v>
      </c>
      <c r="K3052" t="s">
        <v>8347</v>
      </c>
    </row>
    <row r="3053" spans="1:11" x14ac:dyDescent="0.2">
      <c r="A3053">
        <v>3430</v>
      </c>
      <c r="B3053">
        <v>1</v>
      </c>
      <c r="C3053">
        <v>2000</v>
      </c>
      <c r="D3053" s="17">
        <v>30</v>
      </c>
      <c r="E3053">
        <v>72</v>
      </c>
      <c r="F3053" s="5">
        <v>30.152638888888887</v>
      </c>
      <c r="G3053" s="9">
        <v>6</v>
      </c>
      <c r="H3053">
        <v>1</v>
      </c>
      <c r="I3053" s="6">
        <v>108.54949999999999</v>
      </c>
      <c r="J3053" t="s">
        <v>8319</v>
      </c>
      <c r="K3053" t="s">
        <v>8347</v>
      </c>
    </row>
    <row r="3054" spans="1:11" x14ac:dyDescent="0.2">
      <c r="A3054">
        <v>3431</v>
      </c>
      <c r="B3054">
        <v>1</v>
      </c>
      <c r="C3054">
        <v>2000</v>
      </c>
      <c r="D3054" s="17">
        <v>30</v>
      </c>
      <c r="E3054">
        <v>21</v>
      </c>
      <c r="F3054" s="5">
        <v>95.238095238095241</v>
      </c>
      <c r="G3054" s="9">
        <v>7</v>
      </c>
      <c r="H3054">
        <v>6</v>
      </c>
      <c r="I3054" s="6">
        <v>100</v>
      </c>
      <c r="J3054" t="s">
        <v>8319</v>
      </c>
      <c r="K3054" t="s">
        <v>8347</v>
      </c>
    </row>
    <row r="3055" spans="1:11" x14ac:dyDescent="0.2">
      <c r="A3055">
        <v>3432</v>
      </c>
      <c r="B3055">
        <v>1</v>
      </c>
      <c r="C3055">
        <v>2000</v>
      </c>
      <c r="D3055" s="17">
        <v>25.335486111111109</v>
      </c>
      <c r="E3055">
        <v>42</v>
      </c>
      <c r="F3055" s="5">
        <v>52.214285714285715</v>
      </c>
      <c r="G3055" s="9">
        <v>1</v>
      </c>
      <c r="H3055">
        <v>1</v>
      </c>
      <c r="I3055" s="6">
        <v>109.65</v>
      </c>
      <c r="J3055" t="s">
        <v>8319</v>
      </c>
      <c r="K3055" t="s">
        <v>8347</v>
      </c>
    </row>
    <row r="3056" spans="1:11" x14ac:dyDescent="0.2">
      <c r="A3056">
        <v>3433</v>
      </c>
      <c r="B3056">
        <v>1</v>
      </c>
      <c r="C3056">
        <v>9500</v>
      </c>
      <c r="D3056" s="17">
        <v>31.061863425925925</v>
      </c>
      <c r="E3056">
        <v>71</v>
      </c>
      <c r="F3056" s="5">
        <v>134.1549295774648</v>
      </c>
      <c r="G3056" s="9">
        <v>5</v>
      </c>
      <c r="H3056">
        <v>5</v>
      </c>
      <c r="I3056" s="6">
        <v>100.26315789473684</v>
      </c>
      <c r="J3056" t="s">
        <v>8319</v>
      </c>
      <c r="K3056" t="s">
        <v>8347</v>
      </c>
    </row>
    <row r="3057" spans="1:11" x14ac:dyDescent="0.2">
      <c r="A3057">
        <v>3434</v>
      </c>
      <c r="B3057">
        <v>1</v>
      </c>
      <c r="C3057">
        <v>10000</v>
      </c>
      <c r="D3057" s="17">
        <v>30</v>
      </c>
      <c r="E3057">
        <v>168</v>
      </c>
      <c r="F3057" s="5">
        <v>62.827380952380949</v>
      </c>
      <c r="G3057" s="9">
        <v>6</v>
      </c>
      <c r="H3057">
        <v>2</v>
      </c>
      <c r="I3057" s="6">
        <v>105.55000000000001</v>
      </c>
      <c r="J3057" t="s">
        <v>8319</v>
      </c>
      <c r="K3057" t="s">
        <v>8347</v>
      </c>
    </row>
    <row r="3058" spans="1:11" x14ac:dyDescent="0.2">
      <c r="A3058">
        <v>3435</v>
      </c>
      <c r="B3058">
        <v>1</v>
      </c>
      <c r="C3058">
        <v>1000</v>
      </c>
      <c r="D3058" s="17">
        <v>16.508182870370369</v>
      </c>
      <c r="E3058">
        <v>19</v>
      </c>
      <c r="F3058" s="5">
        <v>58.94736842105263</v>
      </c>
      <c r="G3058" s="9">
        <v>7</v>
      </c>
      <c r="H3058">
        <v>4</v>
      </c>
      <c r="I3058" s="6">
        <v>112.00000000000001</v>
      </c>
      <c r="J3058" t="s">
        <v>8319</v>
      </c>
      <c r="K3058" t="s">
        <v>8347</v>
      </c>
    </row>
    <row r="3059" spans="1:11" x14ac:dyDescent="0.2">
      <c r="A3059">
        <v>3436</v>
      </c>
      <c r="B3059">
        <v>1</v>
      </c>
      <c r="C3059">
        <v>5000</v>
      </c>
      <c r="D3059" s="17">
        <v>21.144525462962964</v>
      </c>
      <c r="E3059">
        <v>37</v>
      </c>
      <c r="F3059" s="5">
        <v>143.1081081081081</v>
      </c>
      <c r="G3059" s="9">
        <v>7</v>
      </c>
      <c r="H3059">
        <v>4</v>
      </c>
      <c r="I3059" s="6">
        <v>105.89999999999999</v>
      </c>
      <c r="J3059" t="s">
        <v>8319</v>
      </c>
      <c r="K3059" t="s">
        <v>8347</v>
      </c>
    </row>
    <row r="3060" spans="1:11" x14ac:dyDescent="0.2">
      <c r="A3060">
        <v>3437</v>
      </c>
      <c r="B3060">
        <v>1</v>
      </c>
      <c r="C3060">
        <v>3000</v>
      </c>
      <c r="D3060" s="17">
        <v>30</v>
      </c>
      <c r="E3060">
        <v>36</v>
      </c>
      <c r="F3060" s="5">
        <v>84.166666666666671</v>
      </c>
      <c r="G3060" s="9">
        <v>7</v>
      </c>
      <c r="H3060">
        <v>1</v>
      </c>
      <c r="I3060" s="6">
        <v>101</v>
      </c>
      <c r="J3060" t="s">
        <v>8319</v>
      </c>
      <c r="K3060" t="s">
        <v>8347</v>
      </c>
    </row>
    <row r="3061" spans="1:11" x14ac:dyDescent="0.2">
      <c r="A3061">
        <v>3438</v>
      </c>
      <c r="B3061">
        <v>1</v>
      </c>
      <c r="C3061">
        <v>2500</v>
      </c>
      <c r="D3061" s="17">
        <v>25.947141203703705</v>
      </c>
      <c r="E3061">
        <v>14</v>
      </c>
      <c r="F3061" s="5">
        <v>186.07142857142858</v>
      </c>
      <c r="G3061" s="9">
        <v>4</v>
      </c>
      <c r="H3061">
        <v>1</v>
      </c>
      <c r="I3061" s="6">
        <v>104.2</v>
      </c>
      <c r="J3061" t="s">
        <v>8319</v>
      </c>
      <c r="K3061" t="s">
        <v>8347</v>
      </c>
    </row>
    <row r="3062" spans="1:11" x14ac:dyDescent="0.2">
      <c r="A3062">
        <v>3439</v>
      </c>
      <c r="B3062">
        <v>1</v>
      </c>
      <c r="C3062">
        <v>1200</v>
      </c>
      <c r="D3062" s="17">
        <v>13.296412037037037</v>
      </c>
      <c r="E3062">
        <v>18</v>
      </c>
      <c r="F3062" s="5">
        <v>89.785555555555561</v>
      </c>
      <c r="G3062" s="9">
        <v>1</v>
      </c>
      <c r="H3062">
        <v>2</v>
      </c>
      <c r="I3062" s="6">
        <v>134.67833333333334</v>
      </c>
      <c r="J3062" t="s">
        <v>8319</v>
      </c>
      <c r="K3062" t="s">
        <v>8347</v>
      </c>
    </row>
    <row r="3063" spans="1:11" x14ac:dyDescent="0.2">
      <c r="A3063">
        <v>3440</v>
      </c>
      <c r="B3063">
        <v>1</v>
      </c>
      <c r="C3063">
        <v>5000</v>
      </c>
      <c r="D3063" s="17">
        <v>22.55407407407407</v>
      </c>
      <c r="E3063">
        <v>82</v>
      </c>
      <c r="F3063" s="5">
        <v>64.157560975609755</v>
      </c>
      <c r="G3063" s="9">
        <v>6</v>
      </c>
      <c r="H3063">
        <v>3</v>
      </c>
      <c r="I3063" s="6">
        <v>105.2184</v>
      </c>
      <c r="J3063" t="s">
        <v>8319</v>
      </c>
      <c r="K3063" t="s">
        <v>8347</v>
      </c>
    </row>
    <row r="3064" spans="1:11" x14ac:dyDescent="0.2">
      <c r="A3064">
        <v>3441</v>
      </c>
      <c r="B3064">
        <v>1</v>
      </c>
      <c r="C3064">
        <v>2500</v>
      </c>
      <c r="D3064" s="17">
        <v>27.415497685185183</v>
      </c>
      <c r="E3064">
        <v>43</v>
      </c>
      <c r="F3064" s="5">
        <v>59.651162790697676</v>
      </c>
      <c r="G3064" s="9">
        <v>10</v>
      </c>
      <c r="H3064">
        <v>6</v>
      </c>
      <c r="I3064" s="6">
        <v>102.60000000000001</v>
      </c>
      <c r="J3064" t="s">
        <v>8319</v>
      </c>
      <c r="K3064" t="s">
        <v>8347</v>
      </c>
    </row>
    <row r="3065" spans="1:11" x14ac:dyDescent="0.2">
      <c r="A3065">
        <v>3442</v>
      </c>
      <c r="B3065">
        <v>1</v>
      </c>
      <c r="C3065">
        <v>250</v>
      </c>
      <c r="D3065" s="17">
        <v>30</v>
      </c>
      <c r="E3065">
        <v>8</v>
      </c>
      <c r="F3065" s="5">
        <v>31.25</v>
      </c>
      <c r="G3065" s="9">
        <v>4</v>
      </c>
      <c r="H3065">
        <v>4</v>
      </c>
      <c r="I3065" s="6">
        <v>100</v>
      </c>
      <c r="J3065" t="s">
        <v>8319</v>
      </c>
      <c r="K3065" t="s">
        <v>8347</v>
      </c>
    </row>
    <row r="3066" spans="1:11" x14ac:dyDescent="0.2">
      <c r="A3066">
        <v>3443</v>
      </c>
      <c r="B3066">
        <v>1</v>
      </c>
      <c r="C3066">
        <v>1000</v>
      </c>
      <c r="D3066" s="17">
        <v>30</v>
      </c>
      <c r="E3066">
        <v>45</v>
      </c>
      <c r="F3066" s="5">
        <v>41.222222222222221</v>
      </c>
      <c r="G3066" s="9">
        <v>8</v>
      </c>
      <c r="H3066">
        <v>7</v>
      </c>
      <c r="I3066" s="6">
        <v>185.5</v>
      </c>
      <c r="J3066" t="s">
        <v>8319</v>
      </c>
      <c r="K3066" t="s">
        <v>8347</v>
      </c>
    </row>
    <row r="3067" spans="1:11" x14ac:dyDescent="0.2">
      <c r="A3067">
        <v>3444</v>
      </c>
      <c r="B3067">
        <v>1</v>
      </c>
      <c r="C3067">
        <v>300</v>
      </c>
      <c r="D3067" s="17">
        <v>8.291134259259259</v>
      </c>
      <c r="E3067">
        <v>20</v>
      </c>
      <c r="F3067" s="5">
        <v>43.35</v>
      </c>
      <c r="G3067" s="9">
        <v>5</v>
      </c>
      <c r="H3067">
        <v>1</v>
      </c>
      <c r="I3067" s="6">
        <v>289</v>
      </c>
      <c r="J3067" t="s">
        <v>8319</v>
      </c>
      <c r="K3067" t="s">
        <v>8347</v>
      </c>
    </row>
    <row r="3068" spans="1:11" x14ac:dyDescent="0.2">
      <c r="A3068">
        <v>3445</v>
      </c>
      <c r="B3068">
        <v>1</v>
      </c>
      <c r="C3068">
        <v>2000</v>
      </c>
      <c r="D3068" s="17">
        <v>28</v>
      </c>
      <c r="E3068">
        <v>31</v>
      </c>
      <c r="F3068" s="5">
        <v>64.516129032258064</v>
      </c>
      <c r="G3068" s="9">
        <v>9</v>
      </c>
      <c r="H3068">
        <v>5</v>
      </c>
      <c r="I3068" s="6">
        <v>100</v>
      </c>
      <c r="J3068" t="s">
        <v>8319</v>
      </c>
      <c r="K3068" t="s">
        <v>8347</v>
      </c>
    </row>
    <row r="3069" spans="1:11" x14ac:dyDescent="0.2">
      <c r="A3069">
        <v>3446</v>
      </c>
      <c r="B3069">
        <v>1</v>
      </c>
      <c r="C3069">
        <v>1000</v>
      </c>
      <c r="D3069" s="17">
        <v>23.681423611111111</v>
      </c>
      <c r="E3069">
        <v>25</v>
      </c>
      <c r="F3069" s="5">
        <v>43.28</v>
      </c>
      <c r="G3069" s="9">
        <v>1</v>
      </c>
      <c r="H3069">
        <v>1</v>
      </c>
      <c r="I3069" s="6">
        <v>108.2</v>
      </c>
      <c r="J3069" t="s">
        <v>8319</v>
      </c>
      <c r="K3069" t="s">
        <v>8347</v>
      </c>
    </row>
    <row r="3070" spans="1:11" x14ac:dyDescent="0.2">
      <c r="A3070">
        <v>3447</v>
      </c>
      <c r="B3070">
        <v>1</v>
      </c>
      <c r="C3070">
        <v>1000</v>
      </c>
      <c r="D3070" s="17">
        <v>44.958333333333336</v>
      </c>
      <c r="E3070">
        <v>14</v>
      </c>
      <c r="F3070" s="5">
        <v>77</v>
      </c>
      <c r="G3070" s="9">
        <v>2</v>
      </c>
      <c r="H3070">
        <v>2</v>
      </c>
      <c r="I3070" s="6">
        <v>107.80000000000001</v>
      </c>
      <c r="J3070" t="s">
        <v>8319</v>
      </c>
      <c r="K3070" t="s">
        <v>8347</v>
      </c>
    </row>
    <row r="3071" spans="1:11" x14ac:dyDescent="0.2">
      <c r="A3071">
        <v>3448</v>
      </c>
      <c r="B3071">
        <v>1</v>
      </c>
      <c r="C3071">
        <v>2100</v>
      </c>
      <c r="D3071" s="17">
        <v>30</v>
      </c>
      <c r="E3071">
        <v>45</v>
      </c>
      <c r="F3071" s="5">
        <v>51.222222222222221</v>
      </c>
      <c r="G3071" s="9">
        <v>11</v>
      </c>
      <c r="H3071">
        <v>7</v>
      </c>
      <c r="I3071" s="6">
        <v>109.76190476190477</v>
      </c>
      <c r="J3071" t="s">
        <v>8319</v>
      </c>
      <c r="K3071" t="s">
        <v>8347</v>
      </c>
    </row>
    <row r="3072" spans="1:11" x14ac:dyDescent="0.2">
      <c r="A3072">
        <v>3449</v>
      </c>
      <c r="B3072">
        <v>1</v>
      </c>
      <c r="C3072">
        <v>800</v>
      </c>
      <c r="D3072" s="17">
        <v>28.114143518518521</v>
      </c>
      <c r="E3072">
        <v>20</v>
      </c>
      <c r="F3072" s="5">
        <v>68.25</v>
      </c>
      <c r="G3072" s="9">
        <v>6</v>
      </c>
      <c r="H3072">
        <v>5</v>
      </c>
      <c r="I3072" s="6">
        <v>170.625</v>
      </c>
      <c r="J3072" t="s">
        <v>8319</v>
      </c>
      <c r="K3072" t="s">
        <v>8347</v>
      </c>
    </row>
    <row r="3073" spans="1:11" x14ac:dyDescent="0.2">
      <c r="A3073">
        <v>3450</v>
      </c>
      <c r="B3073">
        <v>1</v>
      </c>
      <c r="C3073">
        <v>500</v>
      </c>
      <c r="D3073" s="17">
        <v>59.958333333333336</v>
      </c>
      <c r="E3073">
        <v>39</v>
      </c>
      <c r="F3073" s="5">
        <v>19.487179487179485</v>
      </c>
      <c r="G3073" s="9">
        <v>2</v>
      </c>
      <c r="H3073">
        <v>7</v>
      </c>
      <c r="I3073" s="6">
        <v>152</v>
      </c>
      <c r="J3073" t="s">
        <v>8319</v>
      </c>
      <c r="K3073" t="s">
        <v>8347</v>
      </c>
    </row>
    <row r="3074" spans="1:11" x14ac:dyDescent="0.2">
      <c r="A3074">
        <v>3451</v>
      </c>
      <c r="B3074">
        <v>1</v>
      </c>
      <c r="C3074">
        <v>650</v>
      </c>
      <c r="D3074" s="17">
        <v>27</v>
      </c>
      <c r="E3074">
        <v>16</v>
      </c>
      <c r="F3074" s="5">
        <v>41.125</v>
      </c>
      <c r="G3074" s="9">
        <v>3</v>
      </c>
      <c r="H3074">
        <v>3</v>
      </c>
      <c r="I3074" s="6">
        <v>101.23076923076924</v>
      </c>
      <c r="J3074" t="s">
        <v>8319</v>
      </c>
      <c r="K3074" t="s">
        <v>8347</v>
      </c>
    </row>
    <row r="3075" spans="1:11" x14ac:dyDescent="0.2">
      <c r="A3075">
        <v>3452</v>
      </c>
      <c r="B3075">
        <v>1</v>
      </c>
      <c r="C3075">
        <v>1000</v>
      </c>
      <c r="D3075" s="17">
        <v>22.526782407407406</v>
      </c>
      <c r="E3075">
        <v>37</v>
      </c>
      <c r="F3075" s="5">
        <v>41.405405405405403</v>
      </c>
      <c r="G3075" s="9">
        <v>6</v>
      </c>
      <c r="H3075">
        <v>1</v>
      </c>
      <c r="I3075" s="6">
        <v>153.19999999999999</v>
      </c>
      <c r="J3075" t="s">
        <v>8319</v>
      </c>
      <c r="K3075" t="s">
        <v>8347</v>
      </c>
    </row>
    <row r="3076" spans="1:11" x14ac:dyDescent="0.2">
      <c r="A3076">
        <v>3453</v>
      </c>
      <c r="B3076">
        <v>1</v>
      </c>
      <c r="C3076">
        <v>300</v>
      </c>
      <c r="D3076" s="17">
        <v>60</v>
      </c>
      <c r="E3076">
        <v>14</v>
      </c>
      <c r="F3076" s="5">
        <v>27.5</v>
      </c>
      <c r="G3076" s="9">
        <v>6</v>
      </c>
      <c r="H3076">
        <v>2</v>
      </c>
      <c r="I3076" s="6">
        <v>128.33333333333334</v>
      </c>
      <c r="J3076" t="s">
        <v>8319</v>
      </c>
      <c r="K3076" t="s">
        <v>8347</v>
      </c>
    </row>
    <row r="3077" spans="1:11" x14ac:dyDescent="0.2">
      <c r="A3077">
        <v>3454</v>
      </c>
      <c r="B3077">
        <v>1</v>
      </c>
      <c r="C3077">
        <v>700</v>
      </c>
      <c r="D3077" s="17">
        <v>30</v>
      </c>
      <c r="E3077">
        <v>21</v>
      </c>
      <c r="F3077" s="5">
        <v>33.571428571428569</v>
      </c>
      <c r="G3077" s="9">
        <v>7</v>
      </c>
      <c r="H3077">
        <v>2</v>
      </c>
      <c r="I3077" s="6">
        <v>100.71428571428571</v>
      </c>
      <c r="J3077" t="s">
        <v>8319</v>
      </c>
      <c r="K3077" t="s">
        <v>8347</v>
      </c>
    </row>
    <row r="3078" spans="1:11" x14ac:dyDescent="0.2">
      <c r="A3078">
        <v>3455</v>
      </c>
      <c r="B3078">
        <v>1</v>
      </c>
      <c r="C3078">
        <v>10000</v>
      </c>
      <c r="D3078" s="17">
        <v>30</v>
      </c>
      <c r="E3078">
        <v>69</v>
      </c>
      <c r="F3078" s="5">
        <v>145.86956521739131</v>
      </c>
      <c r="G3078" s="9">
        <v>9</v>
      </c>
      <c r="H3078">
        <v>2</v>
      </c>
      <c r="I3078" s="6">
        <v>100.64999999999999</v>
      </c>
      <c r="J3078" t="s">
        <v>8319</v>
      </c>
      <c r="K3078" t="s">
        <v>8347</v>
      </c>
    </row>
    <row r="3079" spans="1:11" x14ac:dyDescent="0.2">
      <c r="A3079">
        <v>3456</v>
      </c>
      <c r="B3079">
        <v>1</v>
      </c>
      <c r="C3079">
        <v>3000</v>
      </c>
      <c r="D3079" s="17">
        <v>31.085335648148146</v>
      </c>
      <c r="E3079">
        <v>16</v>
      </c>
      <c r="F3079" s="5">
        <v>358.6875</v>
      </c>
      <c r="G3079" s="9">
        <v>6</v>
      </c>
      <c r="H3079">
        <v>1</v>
      </c>
      <c r="I3079" s="6">
        <v>191.3</v>
      </c>
      <c r="J3079" t="s">
        <v>8319</v>
      </c>
      <c r="K3079" t="s">
        <v>8347</v>
      </c>
    </row>
    <row r="3080" spans="1:11" x14ac:dyDescent="0.2">
      <c r="A3080">
        <v>3457</v>
      </c>
      <c r="B3080">
        <v>1</v>
      </c>
      <c r="C3080">
        <v>2000</v>
      </c>
      <c r="D3080" s="17">
        <v>30.542627314814812</v>
      </c>
      <c r="E3080">
        <v>55</v>
      </c>
      <c r="F3080" s="5">
        <v>50.981818181818184</v>
      </c>
      <c r="G3080" s="9">
        <v>1</v>
      </c>
      <c r="H3080">
        <v>1</v>
      </c>
      <c r="I3080" s="6">
        <v>140.19999999999999</v>
      </c>
      <c r="J3080" t="s">
        <v>8319</v>
      </c>
      <c r="K3080" t="s">
        <v>8347</v>
      </c>
    </row>
    <row r="3081" spans="1:11" x14ac:dyDescent="0.2">
      <c r="A3081">
        <v>3458</v>
      </c>
      <c r="B3081">
        <v>1</v>
      </c>
      <c r="C3081">
        <v>978</v>
      </c>
      <c r="D3081" s="17">
        <v>26.98283564814815</v>
      </c>
      <c r="E3081">
        <v>27</v>
      </c>
      <c r="F3081" s="5">
        <v>45.037037037037038</v>
      </c>
      <c r="G3081" s="9">
        <v>1</v>
      </c>
      <c r="H3081">
        <v>2</v>
      </c>
      <c r="I3081" s="6">
        <v>124.33537832310839</v>
      </c>
      <c r="J3081" t="s">
        <v>8319</v>
      </c>
      <c r="K3081" t="s">
        <v>8347</v>
      </c>
    </row>
    <row r="3082" spans="1:11" x14ac:dyDescent="0.2">
      <c r="A3082">
        <v>3459</v>
      </c>
      <c r="B3082">
        <v>1</v>
      </c>
      <c r="C3082">
        <v>500</v>
      </c>
      <c r="D3082" s="17">
        <v>30</v>
      </c>
      <c r="E3082">
        <v>36</v>
      </c>
      <c r="F3082" s="5">
        <v>17.527777777777779</v>
      </c>
      <c r="G3082" s="9">
        <v>4</v>
      </c>
      <c r="H3082">
        <v>3</v>
      </c>
      <c r="I3082" s="6">
        <v>126.2</v>
      </c>
      <c r="J3082" t="s">
        <v>8319</v>
      </c>
      <c r="K3082" t="s">
        <v>8347</v>
      </c>
    </row>
    <row r="3083" spans="1:11" x14ac:dyDescent="0.2">
      <c r="A3083">
        <v>3460</v>
      </c>
      <c r="B3083">
        <v>1</v>
      </c>
      <c r="C3083">
        <v>500</v>
      </c>
      <c r="D3083" s="17">
        <v>14</v>
      </c>
      <c r="E3083">
        <v>19</v>
      </c>
      <c r="F3083" s="5">
        <v>50</v>
      </c>
      <c r="G3083" s="9">
        <v>8</v>
      </c>
      <c r="H3083">
        <v>5</v>
      </c>
      <c r="I3083" s="6">
        <v>190</v>
      </c>
      <c r="J3083" t="s">
        <v>8319</v>
      </c>
      <c r="K3083" t="s">
        <v>8347</v>
      </c>
    </row>
    <row r="3084" spans="1:11" x14ac:dyDescent="0.2">
      <c r="A3084">
        <v>3461</v>
      </c>
      <c r="B3084">
        <v>1</v>
      </c>
      <c r="C3084">
        <v>500</v>
      </c>
      <c r="D3084" s="17">
        <v>28.492141203703707</v>
      </c>
      <c r="E3084">
        <v>12</v>
      </c>
      <c r="F3084" s="5">
        <v>57.916666666666664</v>
      </c>
      <c r="G3084" s="9">
        <v>9</v>
      </c>
      <c r="H3084">
        <v>5</v>
      </c>
      <c r="I3084" s="6">
        <v>139</v>
      </c>
      <c r="J3084" t="s">
        <v>8319</v>
      </c>
      <c r="K3084" t="s">
        <v>8347</v>
      </c>
    </row>
    <row r="3085" spans="1:11" x14ac:dyDescent="0.2">
      <c r="A3085">
        <v>3462</v>
      </c>
      <c r="B3085">
        <v>1</v>
      </c>
      <c r="C3085">
        <v>250</v>
      </c>
      <c r="D3085" s="17">
        <v>15.851527777777777</v>
      </c>
      <c r="E3085">
        <v>17</v>
      </c>
      <c r="F3085" s="5">
        <v>29.705882352941178</v>
      </c>
      <c r="G3085" s="9">
        <v>6</v>
      </c>
      <c r="H3085">
        <v>3</v>
      </c>
      <c r="I3085" s="6">
        <v>202</v>
      </c>
      <c r="J3085" t="s">
        <v>8319</v>
      </c>
      <c r="K3085" t="s">
        <v>8347</v>
      </c>
    </row>
    <row r="3086" spans="1:11" x14ac:dyDescent="0.2">
      <c r="A3086">
        <v>3463</v>
      </c>
      <c r="B3086">
        <v>1</v>
      </c>
      <c r="C3086">
        <v>10000</v>
      </c>
      <c r="D3086" s="17">
        <v>41.24716435185185</v>
      </c>
      <c r="E3086">
        <v>114</v>
      </c>
      <c r="F3086" s="5">
        <v>90.684210526315795</v>
      </c>
      <c r="G3086" s="9">
        <v>8</v>
      </c>
      <c r="H3086">
        <v>2</v>
      </c>
      <c r="I3086" s="6">
        <v>103.38000000000001</v>
      </c>
      <c r="J3086" t="s">
        <v>8319</v>
      </c>
      <c r="K3086" t="s">
        <v>8347</v>
      </c>
    </row>
    <row r="3087" spans="1:11" x14ac:dyDescent="0.2">
      <c r="A3087">
        <v>3464</v>
      </c>
      <c r="B3087">
        <v>1</v>
      </c>
      <c r="C3087">
        <v>5000</v>
      </c>
      <c r="D3087" s="17">
        <v>30</v>
      </c>
      <c r="E3087">
        <v>93</v>
      </c>
      <c r="F3087" s="5">
        <v>55.012688172043013</v>
      </c>
      <c r="G3087" s="9">
        <v>7</v>
      </c>
      <c r="H3087">
        <v>6</v>
      </c>
      <c r="I3087" s="6">
        <v>102.3236</v>
      </c>
      <c r="J3087" t="s">
        <v>8319</v>
      </c>
      <c r="K3087" t="s">
        <v>8347</v>
      </c>
    </row>
    <row r="3088" spans="1:11" x14ac:dyDescent="0.2">
      <c r="A3088">
        <v>3465</v>
      </c>
      <c r="B3088">
        <v>1</v>
      </c>
      <c r="C3088">
        <v>2000</v>
      </c>
      <c r="D3088" s="17">
        <v>25.040833333333335</v>
      </c>
      <c r="E3088">
        <v>36</v>
      </c>
      <c r="F3088" s="5">
        <v>57.222222222222221</v>
      </c>
      <c r="G3088" s="9">
        <v>7</v>
      </c>
      <c r="H3088">
        <v>3</v>
      </c>
      <c r="I3088" s="6">
        <v>103</v>
      </c>
      <c r="J3088" t="s">
        <v>8319</v>
      </c>
      <c r="K3088" t="s">
        <v>8347</v>
      </c>
    </row>
    <row r="3089" spans="1:11" x14ac:dyDescent="0.2">
      <c r="A3089">
        <v>3466</v>
      </c>
      <c r="B3089">
        <v>1</v>
      </c>
      <c r="C3089">
        <v>3500</v>
      </c>
      <c r="D3089" s="17">
        <v>59.958333333333336</v>
      </c>
      <c r="E3089">
        <v>61</v>
      </c>
      <c r="F3089" s="5">
        <v>72.950819672131146</v>
      </c>
      <c r="G3089" s="9">
        <v>2</v>
      </c>
      <c r="H3089">
        <v>5</v>
      </c>
      <c r="I3089" s="6">
        <v>127.14285714285714</v>
      </c>
      <c r="J3089" t="s">
        <v>8319</v>
      </c>
      <c r="K3089" t="s">
        <v>8347</v>
      </c>
    </row>
    <row r="3090" spans="1:11" x14ac:dyDescent="0.2">
      <c r="A3090">
        <v>3467</v>
      </c>
      <c r="B3090">
        <v>1</v>
      </c>
      <c r="C3090">
        <v>3000</v>
      </c>
      <c r="D3090" s="17">
        <v>29.958333333333332</v>
      </c>
      <c r="E3090">
        <v>47</v>
      </c>
      <c r="F3090" s="5">
        <v>64.468085106382972</v>
      </c>
      <c r="G3090" s="9">
        <v>2</v>
      </c>
      <c r="H3090">
        <v>3</v>
      </c>
      <c r="I3090" s="6">
        <v>101</v>
      </c>
      <c r="J3090" t="s">
        <v>8319</v>
      </c>
      <c r="K3090" t="s">
        <v>8347</v>
      </c>
    </row>
    <row r="3091" spans="1:11" x14ac:dyDescent="0.2">
      <c r="A3091">
        <v>3468</v>
      </c>
      <c r="B3091">
        <v>1</v>
      </c>
      <c r="C3091">
        <v>10000</v>
      </c>
      <c r="D3091" s="17">
        <v>28.359618055555554</v>
      </c>
      <c r="E3091">
        <v>17</v>
      </c>
      <c r="F3091" s="5">
        <v>716.35294117647061</v>
      </c>
      <c r="G3091" s="9">
        <v>8</v>
      </c>
      <c r="H3091">
        <v>2</v>
      </c>
      <c r="I3091" s="6">
        <v>121.78</v>
      </c>
      <c r="J3091" t="s">
        <v>8319</v>
      </c>
      <c r="K3091" t="s">
        <v>8347</v>
      </c>
    </row>
    <row r="3092" spans="1:11" x14ac:dyDescent="0.2">
      <c r="A3092">
        <v>3469</v>
      </c>
      <c r="B3092">
        <v>1</v>
      </c>
      <c r="C3092">
        <v>2800</v>
      </c>
      <c r="D3092" s="17">
        <v>30</v>
      </c>
      <c r="E3092">
        <v>63</v>
      </c>
      <c r="F3092" s="5">
        <v>50.396825396825399</v>
      </c>
      <c r="G3092" s="9">
        <v>3</v>
      </c>
      <c r="H3092">
        <v>2</v>
      </c>
      <c r="I3092" s="6">
        <v>113.39285714285714</v>
      </c>
      <c r="J3092" t="s">
        <v>8319</v>
      </c>
      <c r="K3092" t="s">
        <v>8347</v>
      </c>
    </row>
    <row r="3093" spans="1:11" x14ac:dyDescent="0.2">
      <c r="A3093">
        <v>3470</v>
      </c>
      <c r="B3093">
        <v>1</v>
      </c>
      <c r="C3093">
        <v>250</v>
      </c>
      <c r="D3093" s="17">
        <v>37.879375000000003</v>
      </c>
      <c r="E3093">
        <v>9</v>
      </c>
      <c r="F3093" s="5">
        <v>41.666666666666664</v>
      </c>
      <c r="G3093" s="9">
        <v>6</v>
      </c>
      <c r="H3093">
        <v>2</v>
      </c>
      <c r="I3093" s="6">
        <v>150</v>
      </c>
      <c r="J3093" t="s">
        <v>8319</v>
      </c>
      <c r="K3093" t="s">
        <v>8347</v>
      </c>
    </row>
    <row r="3094" spans="1:11" x14ac:dyDescent="0.2">
      <c r="A3094">
        <v>3471</v>
      </c>
      <c r="B3094">
        <v>1</v>
      </c>
      <c r="C3094">
        <v>500</v>
      </c>
      <c r="D3094" s="17">
        <v>41.01284722222222</v>
      </c>
      <c r="E3094">
        <v>30</v>
      </c>
      <c r="F3094" s="5">
        <v>35.766666666666666</v>
      </c>
      <c r="G3094" s="9">
        <v>7</v>
      </c>
      <c r="H3094">
        <v>1</v>
      </c>
      <c r="I3094" s="6">
        <v>214.6</v>
      </c>
      <c r="J3094" t="s">
        <v>8319</v>
      </c>
      <c r="K3094" t="s">
        <v>8347</v>
      </c>
    </row>
    <row r="3095" spans="1:11" x14ac:dyDescent="0.2">
      <c r="A3095">
        <v>3472</v>
      </c>
      <c r="B3095">
        <v>1</v>
      </c>
      <c r="C3095">
        <v>2000</v>
      </c>
      <c r="D3095" s="17">
        <v>21.078807870370373</v>
      </c>
      <c r="E3095">
        <v>23</v>
      </c>
      <c r="F3095" s="5">
        <v>88.739130434782609</v>
      </c>
      <c r="G3095" s="9">
        <v>10</v>
      </c>
      <c r="H3095">
        <v>3</v>
      </c>
      <c r="I3095" s="6">
        <v>102.05</v>
      </c>
      <c r="J3095" t="s">
        <v>8319</v>
      </c>
      <c r="K3095" t="s">
        <v>8347</v>
      </c>
    </row>
    <row r="3096" spans="1:11" x14ac:dyDescent="0.2">
      <c r="A3096">
        <v>3473</v>
      </c>
      <c r="B3096">
        <v>1</v>
      </c>
      <c r="C3096">
        <v>4900</v>
      </c>
      <c r="D3096" s="17">
        <v>21.017638888888889</v>
      </c>
      <c r="E3096">
        <v>33</v>
      </c>
      <c r="F3096" s="5">
        <v>148.4848484848485</v>
      </c>
      <c r="G3096" s="9">
        <v>2</v>
      </c>
      <c r="H3096">
        <v>5</v>
      </c>
      <c r="I3096" s="6">
        <v>100</v>
      </c>
      <c r="J3096" t="s">
        <v>8319</v>
      </c>
      <c r="K3096" t="s">
        <v>8347</v>
      </c>
    </row>
    <row r="3097" spans="1:11" x14ac:dyDescent="0.2">
      <c r="A3097">
        <v>3474</v>
      </c>
      <c r="B3097">
        <v>1</v>
      </c>
      <c r="C3097">
        <v>2000</v>
      </c>
      <c r="D3097" s="17">
        <v>30</v>
      </c>
      <c r="E3097">
        <v>39</v>
      </c>
      <c r="F3097" s="5">
        <v>51.794871794871796</v>
      </c>
      <c r="G3097" s="9">
        <v>6</v>
      </c>
      <c r="H3097">
        <v>1</v>
      </c>
      <c r="I3097" s="6">
        <v>101</v>
      </c>
      <c r="J3097" t="s">
        <v>8319</v>
      </c>
      <c r="K3097" t="s">
        <v>8347</v>
      </c>
    </row>
    <row r="3098" spans="1:11" x14ac:dyDescent="0.2">
      <c r="A3098">
        <v>3475</v>
      </c>
      <c r="B3098">
        <v>1</v>
      </c>
      <c r="C3098">
        <v>300</v>
      </c>
      <c r="D3098" s="17">
        <v>27.119166666666668</v>
      </c>
      <c r="E3098">
        <v>17</v>
      </c>
      <c r="F3098" s="5">
        <v>20</v>
      </c>
      <c r="G3098" s="9">
        <v>10</v>
      </c>
      <c r="H3098">
        <v>1</v>
      </c>
      <c r="I3098" s="6">
        <v>113.33333333333333</v>
      </c>
      <c r="J3098" t="s">
        <v>8319</v>
      </c>
      <c r="K3098" t="s">
        <v>8347</v>
      </c>
    </row>
    <row r="3099" spans="1:11" x14ac:dyDescent="0.2">
      <c r="A3099">
        <v>3476</v>
      </c>
      <c r="B3099">
        <v>1</v>
      </c>
      <c r="C3099">
        <v>300</v>
      </c>
      <c r="D3099" s="17">
        <v>17.845023148148147</v>
      </c>
      <c r="E3099">
        <v>6</v>
      </c>
      <c r="F3099" s="5">
        <v>52</v>
      </c>
      <c r="G3099" s="9">
        <v>10</v>
      </c>
      <c r="H3099">
        <v>3</v>
      </c>
      <c r="I3099" s="6">
        <v>104</v>
      </c>
      <c r="J3099" t="s">
        <v>8319</v>
      </c>
      <c r="K3099" t="s">
        <v>8347</v>
      </c>
    </row>
    <row r="3100" spans="1:11" x14ac:dyDescent="0.2">
      <c r="A3100">
        <v>3477</v>
      </c>
      <c r="B3100">
        <v>1</v>
      </c>
      <c r="C3100">
        <v>1800</v>
      </c>
      <c r="D3100" s="17">
        <v>12.388391203703703</v>
      </c>
      <c r="E3100">
        <v>39</v>
      </c>
      <c r="F3100" s="5">
        <v>53.230769230769234</v>
      </c>
      <c r="G3100" s="9">
        <v>5</v>
      </c>
      <c r="H3100">
        <v>1</v>
      </c>
      <c r="I3100" s="6">
        <v>115.33333333333333</v>
      </c>
      <c r="J3100" t="s">
        <v>8319</v>
      </c>
      <c r="K3100" t="s">
        <v>8347</v>
      </c>
    </row>
    <row r="3101" spans="1:11" x14ac:dyDescent="0.2">
      <c r="A3101">
        <v>3478</v>
      </c>
      <c r="B3101">
        <v>1</v>
      </c>
      <c r="C3101">
        <v>2000</v>
      </c>
      <c r="D3101" s="17">
        <v>25.958078703703702</v>
      </c>
      <c r="E3101">
        <v>57</v>
      </c>
      <c r="F3101" s="5">
        <v>39.596491228070178</v>
      </c>
      <c r="G3101" s="9">
        <v>2</v>
      </c>
      <c r="H3101">
        <v>3</v>
      </c>
      <c r="I3101" s="6">
        <v>112.85000000000001</v>
      </c>
      <c r="J3101" t="s">
        <v>8319</v>
      </c>
      <c r="K3101" t="s">
        <v>8347</v>
      </c>
    </row>
    <row r="3102" spans="1:11" x14ac:dyDescent="0.2">
      <c r="A3102">
        <v>3479</v>
      </c>
      <c r="B3102">
        <v>1</v>
      </c>
      <c r="C3102">
        <v>1500</v>
      </c>
      <c r="D3102" s="17">
        <v>30</v>
      </c>
      <c r="E3102">
        <v>56</v>
      </c>
      <c r="F3102" s="5">
        <v>34.25</v>
      </c>
      <c r="G3102" s="9">
        <v>5</v>
      </c>
      <c r="H3102">
        <v>4</v>
      </c>
      <c r="I3102" s="6">
        <v>127.86666666666666</v>
      </c>
      <c r="J3102" t="s">
        <v>8319</v>
      </c>
      <c r="K3102" t="s">
        <v>8347</v>
      </c>
    </row>
    <row r="3103" spans="1:11" x14ac:dyDescent="0.2">
      <c r="A3103">
        <v>3480</v>
      </c>
      <c r="B3103">
        <v>1</v>
      </c>
      <c r="C3103">
        <v>1500</v>
      </c>
      <c r="D3103" s="17">
        <v>24.557557870370371</v>
      </c>
      <c r="E3103">
        <v>13</v>
      </c>
      <c r="F3103" s="5">
        <v>164.61538461538461</v>
      </c>
      <c r="G3103" s="9">
        <v>6</v>
      </c>
      <c r="H3103">
        <v>1</v>
      </c>
      <c r="I3103" s="6">
        <v>142.66666666666669</v>
      </c>
      <c r="J3103" t="s">
        <v>8319</v>
      </c>
      <c r="K3103" t="s">
        <v>8347</v>
      </c>
    </row>
    <row r="3104" spans="1:11" x14ac:dyDescent="0.2">
      <c r="A3104">
        <v>3481</v>
      </c>
      <c r="B3104">
        <v>1</v>
      </c>
      <c r="C3104">
        <v>10000</v>
      </c>
      <c r="D3104" s="17">
        <v>17</v>
      </c>
      <c r="E3104">
        <v>95</v>
      </c>
      <c r="F3104" s="5">
        <v>125.05263157894737</v>
      </c>
      <c r="G3104" s="9">
        <v>12</v>
      </c>
      <c r="H3104">
        <v>1</v>
      </c>
      <c r="I3104" s="6">
        <v>118.8</v>
      </c>
      <c r="J3104" t="s">
        <v>8319</v>
      </c>
      <c r="K3104" t="s">
        <v>8347</v>
      </c>
    </row>
    <row r="3105" spans="1:11" x14ac:dyDescent="0.2">
      <c r="A3105">
        <v>3482</v>
      </c>
      <c r="B3105">
        <v>1</v>
      </c>
      <c r="C3105">
        <v>3000</v>
      </c>
      <c r="D3105" s="17">
        <v>30</v>
      </c>
      <c r="E3105">
        <v>80</v>
      </c>
      <c r="F3105" s="5">
        <v>51.875</v>
      </c>
      <c r="G3105" s="9">
        <v>6</v>
      </c>
      <c r="H3105">
        <v>5</v>
      </c>
      <c r="I3105" s="6">
        <v>138.33333333333334</v>
      </c>
      <c r="J3105" t="s">
        <v>8319</v>
      </c>
      <c r="K3105" t="s">
        <v>8347</v>
      </c>
    </row>
    <row r="3106" spans="1:11" x14ac:dyDescent="0.2">
      <c r="A3106">
        <v>3483</v>
      </c>
      <c r="B3106">
        <v>1</v>
      </c>
      <c r="C3106">
        <v>3350</v>
      </c>
      <c r="D3106" s="17">
        <v>30</v>
      </c>
      <c r="E3106">
        <v>133</v>
      </c>
      <c r="F3106" s="5">
        <v>40.285714285714285</v>
      </c>
      <c r="G3106" s="9">
        <v>6</v>
      </c>
      <c r="H3106">
        <v>2</v>
      </c>
      <c r="I3106" s="6">
        <v>159.9402985074627</v>
      </c>
      <c r="J3106" t="s">
        <v>8319</v>
      </c>
      <c r="K3106" t="s">
        <v>8347</v>
      </c>
    </row>
    <row r="3107" spans="1:11" x14ac:dyDescent="0.2">
      <c r="A3107">
        <v>3484</v>
      </c>
      <c r="B3107">
        <v>1</v>
      </c>
      <c r="C3107">
        <v>2500</v>
      </c>
      <c r="D3107" s="17">
        <v>30</v>
      </c>
      <c r="E3107">
        <v>44</v>
      </c>
      <c r="F3107" s="5">
        <v>64.909090909090907</v>
      </c>
      <c r="G3107" s="9">
        <v>5</v>
      </c>
      <c r="H3107">
        <v>1</v>
      </c>
      <c r="I3107" s="6">
        <v>114.24000000000001</v>
      </c>
      <c r="J3107" t="s">
        <v>8319</v>
      </c>
      <c r="K3107" t="s">
        <v>8347</v>
      </c>
    </row>
    <row r="3108" spans="1:11" x14ac:dyDescent="0.2">
      <c r="A3108">
        <v>3485</v>
      </c>
      <c r="B3108">
        <v>1</v>
      </c>
      <c r="C3108">
        <v>1650</v>
      </c>
      <c r="D3108" s="17">
        <v>30</v>
      </c>
      <c r="E3108">
        <v>30</v>
      </c>
      <c r="F3108" s="5">
        <v>55.333333333333336</v>
      </c>
      <c r="G3108" s="9">
        <v>1</v>
      </c>
      <c r="H3108">
        <v>7</v>
      </c>
      <c r="I3108" s="6">
        <v>100.60606060606061</v>
      </c>
      <c r="J3108" t="s">
        <v>8319</v>
      </c>
      <c r="K3108" t="s">
        <v>8347</v>
      </c>
    </row>
    <row r="3109" spans="1:11" x14ac:dyDescent="0.2">
      <c r="A3109">
        <v>3486</v>
      </c>
      <c r="B3109">
        <v>1</v>
      </c>
      <c r="C3109">
        <v>3000</v>
      </c>
      <c r="D3109" s="17">
        <v>31.415960648148147</v>
      </c>
      <c r="E3109">
        <v>56</v>
      </c>
      <c r="F3109" s="5">
        <v>83.142857142857139</v>
      </c>
      <c r="G3109" s="9">
        <v>5</v>
      </c>
      <c r="H3109">
        <v>6</v>
      </c>
      <c r="I3109" s="6">
        <v>155.20000000000002</v>
      </c>
      <c r="J3109" t="s">
        <v>8319</v>
      </c>
      <c r="K3109" t="s">
        <v>8347</v>
      </c>
    </row>
    <row r="3110" spans="1:11" x14ac:dyDescent="0.2">
      <c r="A3110">
        <v>3487</v>
      </c>
      <c r="B3110">
        <v>1</v>
      </c>
      <c r="C3110">
        <v>2000</v>
      </c>
      <c r="D3110" s="17">
        <v>30</v>
      </c>
      <c r="E3110">
        <v>66</v>
      </c>
      <c r="F3110" s="5">
        <v>38.712121212121211</v>
      </c>
      <c r="G3110" s="9">
        <v>5</v>
      </c>
      <c r="H3110">
        <v>1</v>
      </c>
      <c r="I3110" s="6">
        <v>127.75000000000001</v>
      </c>
      <c r="J3110" t="s">
        <v>8319</v>
      </c>
      <c r="K3110" t="s">
        <v>8347</v>
      </c>
    </row>
    <row r="3111" spans="1:11" x14ac:dyDescent="0.2">
      <c r="A3111">
        <v>3488</v>
      </c>
      <c r="B3111">
        <v>1</v>
      </c>
      <c r="C3111">
        <v>3000</v>
      </c>
      <c r="D3111" s="17">
        <v>23.898611111111112</v>
      </c>
      <c r="E3111">
        <v>29</v>
      </c>
      <c r="F3111" s="5">
        <v>125.37931034482759</v>
      </c>
      <c r="G3111" s="9">
        <v>3</v>
      </c>
      <c r="H3111">
        <v>2</v>
      </c>
      <c r="I3111" s="6">
        <v>121.2</v>
      </c>
      <c r="J3111" t="s">
        <v>8319</v>
      </c>
      <c r="K3111" t="s">
        <v>8347</v>
      </c>
    </row>
    <row r="3112" spans="1:11" x14ac:dyDescent="0.2">
      <c r="A3112">
        <v>3489</v>
      </c>
      <c r="B3112">
        <v>1</v>
      </c>
      <c r="C3112">
        <v>5000</v>
      </c>
      <c r="D3112" s="17">
        <v>30.239224537037035</v>
      </c>
      <c r="E3112">
        <v>72</v>
      </c>
      <c r="F3112" s="5">
        <v>78.263888888888886</v>
      </c>
      <c r="G3112" s="9">
        <v>4</v>
      </c>
      <c r="H3112">
        <v>4</v>
      </c>
      <c r="I3112" s="6">
        <v>112.7</v>
      </c>
      <c r="J3112" t="s">
        <v>8319</v>
      </c>
      <c r="K3112" t="s">
        <v>8347</v>
      </c>
    </row>
    <row r="3113" spans="1:11" x14ac:dyDescent="0.2">
      <c r="A3113">
        <v>3490</v>
      </c>
      <c r="B3113">
        <v>1</v>
      </c>
      <c r="C3113">
        <v>1000</v>
      </c>
      <c r="D3113" s="17">
        <v>30</v>
      </c>
      <c r="E3113">
        <v>27</v>
      </c>
      <c r="F3113" s="5">
        <v>47.222222222222221</v>
      </c>
      <c r="G3113" s="9">
        <v>3</v>
      </c>
      <c r="H3113">
        <v>1</v>
      </c>
      <c r="I3113" s="6">
        <v>127.49999999999999</v>
      </c>
      <c r="J3113" t="s">
        <v>8319</v>
      </c>
      <c r="K3113" t="s">
        <v>8347</v>
      </c>
    </row>
    <row r="3114" spans="1:11" x14ac:dyDescent="0.2">
      <c r="A3114">
        <v>3491</v>
      </c>
      <c r="B3114">
        <v>1</v>
      </c>
      <c r="C3114">
        <v>500</v>
      </c>
      <c r="D3114" s="17">
        <v>21</v>
      </c>
      <c r="E3114">
        <v>10</v>
      </c>
      <c r="F3114" s="5">
        <v>79.099999999999994</v>
      </c>
      <c r="G3114" s="9">
        <v>4</v>
      </c>
      <c r="H3114">
        <v>7</v>
      </c>
      <c r="I3114" s="6">
        <v>158.20000000000002</v>
      </c>
      <c r="J3114" t="s">
        <v>8319</v>
      </c>
      <c r="K3114" t="s">
        <v>8347</v>
      </c>
    </row>
    <row r="3115" spans="1:11" x14ac:dyDescent="0.2">
      <c r="A3115">
        <v>3492</v>
      </c>
      <c r="B3115">
        <v>1</v>
      </c>
      <c r="C3115">
        <v>3800</v>
      </c>
      <c r="D3115" s="17">
        <v>35</v>
      </c>
      <c r="E3115">
        <v>35</v>
      </c>
      <c r="F3115" s="5">
        <v>114.29199999999999</v>
      </c>
      <c r="G3115" s="9">
        <v>9</v>
      </c>
      <c r="H3115">
        <v>7</v>
      </c>
      <c r="I3115" s="6">
        <v>105.26894736842105</v>
      </c>
      <c r="J3115" t="s">
        <v>8319</v>
      </c>
      <c r="K3115" t="s">
        <v>8347</v>
      </c>
    </row>
    <row r="3116" spans="1:11" x14ac:dyDescent="0.2">
      <c r="A3116">
        <v>3493</v>
      </c>
      <c r="B3116">
        <v>1</v>
      </c>
      <c r="C3116">
        <v>1500</v>
      </c>
      <c r="D3116" s="17">
        <v>19.349814814814817</v>
      </c>
      <c r="E3116">
        <v>29</v>
      </c>
      <c r="F3116" s="5">
        <v>51.724137931034484</v>
      </c>
      <c r="G3116" s="9">
        <v>7</v>
      </c>
      <c r="H3116">
        <v>1</v>
      </c>
      <c r="I3116" s="6">
        <v>100</v>
      </c>
      <c r="J3116" t="s">
        <v>8319</v>
      </c>
      <c r="K3116" t="s">
        <v>8347</v>
      </c>
    </row>
    <row r="3117" spans="1:11" x14ac:dyDescent="0.2">
      <c r="A3117">
        <v>3494</v>
      </c>
      <c r="B3117">
        <v>1</v>
      </c>
      <c r="C3117">
        <v>400</v>
      </c>
      <c r="D3117" s="17">
        <v>11.035011574074074</v>
      </c>
      <c r="E3117">
        <v>13</v>
      </c>
      <c r="F3117" s="5">
        <v>30.76923076923077</v>
      </c>
      <c r="G3117" s="9">
        <v>11</v>
      </c>
      <c r="H3117">
        <v>1</v>
      </c>
      <c r="I3117" s="6">
        <v>100</v>
      </c>
      <c r="J3117" t="s">
        <v>8319</v>
      </c>
      <c r="K3117" t="s">
        <v>8347</v>
      </c>
    </row>
    <row r="3118" spans="1:11" x14ac:dyDescent="0.2">
      <c r="A3118">
        <v>3495</v>
      </c>
      <c r="B3118">
        <v>1</v>
      </c>
      <c r="C3118">
        <v>5000</v>
      </c>
      <c r="D3118" s="17">
        <v>28.957997685185187</v>
      </c>
      <c r="E3118">
        <v>72</v>
      </c>
      <c r="F3118" s="5">
        <v>74.208333333333329</v>
      </c>
      <c r="G3118" s="9">
        <v>10</v>
      </c>
      <c r="H3118">
        <v>5</v>
      </c>
      <c r="I3118" s="6">
        <v>106.86</v>
      </c>
      <c r="J3118" t="s">
        <v>8319</v>
      </c>
      <c r="K3118" t="s">
        <v>8347</v>
      </c>
    </row>
    <row r="3119" spans="1:11" x14ac:dyDescent="0.2">
      <c r="A3119">
        <v>3496</v>
      </c>
      <c r="B3119">
        <v>1</v>
      </c>
      <c r="C3119">
        <v>3000</v>
      </c>
      <c r="D3119" s="17">
        <v>40</v>
      </c>
      <c r="E3119">
        <v>78</v>
      </c>
      <c r="F3119" s="5">
        <v>47.846153846153847</v>
      </c>
      <c r="G3119" s="9">
        <v>8</v>
      </c>
      <c r="H3119">
        <v>2</v>
      </c>
      <c r="I3119" s="6">
        <v>124.4</v>
      </c>
      <c r="J3119" t="s">
        <v>8319</v>
      </c>
      <c r="K3119" t="s">
        <v>8347</v>
      </c>
    </row>
    <row r="3120" spans="1:11" x14ac:dyDescent="0.2">
      <c r="A3120">
        <v>3497</v>
      </c>
      <c r="B3120">
        <v>1</v>
      </c>
      <c r="C3120">
        <v>1551</v>
      </c>
      <c r="D3120" s="17">
        <v>12.174722222222222</v>
      </c>
      <c r="E3120">
        <v>49</v>
      </c>
      <c r="F3120" s="5">
        <v>34.408163265306122</v>
      </c>
      <c r="G3120" s="9">
        <v>5</v>
      </c>
      <c r="H3120">
        <v>6</v>
      </c>
      <c r="I3120" s="6">
        <v>108.70406189555126</v>
      </c>
      <c r="J3120" t="s">
        <v>8319</v>
      </c>
      <c r="K3120" t="s">
        <v>8347</v>
      </c>
    </row>
    <row r="3121" spans="1:11" x14ac:dyDescent="0.2">
      <c r="A3121">
        <v>3498</v>
      </c>
      <c r="B3121">
        <v>1</v>
      </c>
      <c r="C3121">
        <v>1650</v>
      </c>
      <c r="D3121" s="17">
        <v>59.746944444444445</v>
      </c>
      <c r="E3121">
        <v>42</v>
      </c>
      <c r="F3121" s="5">
        <v>40.238095238095241</v>
      </c>
      <c r="G3121" s="9">
        <v>3</v>
      </c>
      <c r="H3121">
        <v>2</v>
      </c>
      <c r="I3121" s="6">
        <v>102.42424242424242</v>
      </c>
      <c r="J3121" t="s">
        <v>8319</v>
      </c>
      <c r="K3121" t="s">
        <v>8347</v>
      </c>
    </row>
    <row r="3122" spans="1:11" x14ac:dyDescent="0.2">
      <c r="A3122">
        <v>3499</v>
      </c>
      <c r="B3122">
        <v>1</v>
      </c>
      <c r="C3122">
        <v>2000</v>
      </c>
      <c r="D3122" s="17">
        <v>54.254803240740749</v>
      </c>
      <c r="E3122">
        <v>35</v>
      </c>
      <c r="F3122" s="5">
        <v>60.285714285714285</v>
      </c>
      <c r="G3122" s="9">
        <v>5</v>
      </c>
      <c r="H3122">
        <v>4</v>
      </c>
      <c r="I3122" s="6">
        <v>105.5</v>
      </c>
      <c r="J3122" t="s">
        <v>8319</v>
      </c>
      <c r="K3122" t="s">
        <v>8347</v>
      </c>
    </row>
    <row r="3123" spans="1:11" x14ac:dyDescent="0.2">
      <c r="A3123">
        <v>3500</v>
      </c>
      <c r="B3123">
        <v>1</v>
      </c>
      <c r="C3123">
        <v>1000</v>
      </c>
      <c r="D3123" s="17">
        <v>16.288217592592591</v>
      </c>
      <c r="E3123">
        <v>42</v>
      </c>
      <c r="F3123" s="5">
        <v>25.30952380952381</v>
      </c>
      <c r="G3123" s="9">
        <v>2</v>
      </c>
      <c r="H3123">
        <v>5</v>
      </c>
      <c r="I3123" s="6">
        <v>106.3</v>
      </c>
      <c r="J3123" t="s">
        <v>8319</v>
      </c>
      <c r="K3123" t="s">
        <v>8347</v>
      </c>
    </row>
    <row r="3124" spans="1:11" x14ac:dyDescent="0.2">
      <c r="A3124">
        <v>3501</v>
      </c>
      <c r="B3124">
        <v>1</v>
      </c>
      <c r="C3124">
        <v>1500</v>
      </c>
      <c r="D3124" s="17">
        <v>25</v>
      </c>
      <c r="E3124">
        <v>42</v>
      </c>
      <c r="F3124" s="5">
        <v>35.952380952380949</v>
      </c>
      <c r="G3124" s="9">
        <v>8</v>
      </c>
      <c r="H3124">
        <v>1</v>
      </c>
      <c r="I3124" s="6">
        <v>100.66666666666666</v>
      </c>
      <c r="J3124" t="s">
        <v>8319</v>
      </c>
      <c r="K3124" t="s">
        <v>8347</v>
      </c>
    </row>
    <row r="3125" spans="1:11" x14ac:dyDescent="0.2">
      <c r="A3125">
        <v>3502</v>
      </c>
      <c r="B3125">
        <v>1</v>
      </c>
      <c r="C3125">
        <v>4000</v>
      </c>
      <c r="D3125" s="17">
        <v>14.326574074074074</v>
      </c>
      <c r="E3125">
        <v>31</v>
      </c>
      <c r="F3125" s="5">
        <v>136</v>
      </c>
      <c r="G3125" s="9">
        <v>3</v>
      </c>
      <c r="H3125">
        <v>2</v>
      </c>
      <c r="I3125" s="6">
        <v>105.4</v>
      </c>
      <c r="J3125" t="s">
        <v>8319</v>
      </c>
      <c r="K3125" t="s">
        <v>8347</v>
      </c>
    </row>
    <row r="3126" spans="1:11" x14ac:dyDescent="0.2">
      <c r="A3126">
        <v>3503</v>
      </c>
      <c r="B3126">
        <v>1</v>
      </c>
      <c r="C3126">
        <v>2500</v>
      </c>
      <c r="D3126" s="17">
        <v>30</v>
      </c>
      <c r="E3126">
        <v>38</v>
      </c>
      <c r="F3126" s="5">
        <v>70.763157894736835</v>
      </c>
      <c r="G3126" s="9">
        <v>6</v>
      </c>
      <c r="H3126">
        <v>5</v>
      </c>
      <c r="I3126" s="6">
        <v>107.55999999999999</v>
      </c>
      <c r="J3126" t="s">
        <v>8319</v>
      </c>
      <c r="K3126" t="s">
        <v>8347</v>
      </c>
    </row>
    <row r="3127" spans="1:11" x14ac:dyDescent="0.2">
      <c r="A3127">
        <v>3504</v>
      </c>
      <c r="B3127">
        <v>1</v>
      </c>
      <c r="C3127">
        <v>1000</v>
      </c>
      <c r="D3127" s="17">
        <v>30.041666666666668</v>
      </c>
      <c r="E3127">
        <v>8</v>
      </c>
      <c r="F3127" s="5">
        <v>125</v>
      </c>
      <c r="G3127" s="9">
        <v>10</v>
      </c>
      <c r="H3127">
        <v>2</v>
      </c>
      <c r="I3127" s="6">
        <v>100</v>
      </c>
      <c r="J3127" t="s">
        <v>8319</v>
      </c>
      <c r="K3127" t="s">
        <v>8347</v>
      </c>
    </row>
    <row r="3128" spans="1:11" x14ac:dyDescent="0.2">
      <c r="A3128">
        <v>3505</v>
      </c>
      <c r="B3128">
        <v>1</v>
      </c>
      <c r="C3128">
        <v>2500</v>
      </c>
      <c r="D3128" s="17">
        <v>11.230960648148148</v>
      </c>
      <c r="E3128">
        <v>39</v>
      </c>
      <c r="F3128" s="5">
        <v>66.512820512820511</v>
      </c>
      <c r="G3128" s="9">
        <v>5</v>
      </c>
      <c r="H3128">
        <v>4</v>
      </c>
      <c r="I3128" s="6">
        <v>103.76</v>
      </c>
      <c r="J3128" t="s">
        <v>8319</v>
      </c>
      <c r="K3128" t="s">
        <v>8347</v>
      </c>
    </row>
    <row r="3129" spans="1:11" x14ac:dyDescent="0.2">
      <c r="A3129">
        <v>3506</v>
      </c>
      <c r="B3129">
        <v>1</v>
      </c>
      <c r="C3129">
        <v>3000</v>
      </c>
      <c r="D3129" s="17">
        <v>45</v>
      </c>
      <c r="E3129">
        <v>29</v>
      </c>
      <c r="F3129" s="5">
        <v>105</v>
      </c>
      <c r="G3129" s="9">
        <v>7</v>
      </c>
      <c r="H3129">
        <v>3</v>
      </c>
      <c r="I3129" s="6">
        <v>101.49999999999999</v>
      </c>
      <c r="J3129" t="s">
        <v>8319</v>
      </c>
      <c r="K3129" t="s">
        <v>8347</v>
      </c>
    </row>
    <row r="3130" spans="1:11" x14ac:dyDescent="0.2">
      <c r="A3130">
        <v>3507</v>
      </c>
      <c r="B3130">
        <v>1</v>
      </c>
      <c r="C3130">
        <v>10000</v>
      </c>
      <c r="D3130" s="17">
        <v>30</v>
      </c>
      <c r="E3130">
        <v>72</v>
      </c>
      <c r="F3130" s="5">
        <v>145</v>
      </c>
      <c r="G3130" s="9">
        <v>5</v>
      </c>
      <c r="H3130">
        <v>7</v>
      </c>
      <c r="I3130" s="6">
        <v>104.4</v>
      </c>
      <c r="J3130" t="s">
        <v>8319</v>
      </c>
      <c r="K3130" t="s">
        <v>8347</v>
      </c>
    </row>
    <row r="3131" spans="1:11" x14ac:dyDescent="0.2">
      <c r="A3131">
        <v>3508</v>
      </c>
      <c r="B3131">
        <v>1</v>
      </c>
      <c r="C3131">
        <v>100</v>
      </c>
      <c r="D3131" s="17">
        <v>23.145219907407409</v>
      </c>
      <c r="E3131">
        <v>15</v>
      </c>
      <c r="F3131" s="5">
        <v>12</v>
      </c>
      <c r="G3131" s="9">
        <v>4</v>
      </c>
      <c r="H3131">
        <v>7</v>
      </c>
      <c r="I3131" s="6">
        <v>180</v>
      </c>
      <c r="J3131" t="s">
        <v>8319</v>
      </c>
      <c r="K3131" t="s">
        <v>8347</v>
      </c>
    </row>
    <row r="3132" spans="1:11" x14ac:dyDescent="0.2">
      <c r="A3132">
        <v>3509</v>
      </c>
      <c r="B3132">
        <v>1</v>
      </c>
      <c r="C3132">
        <v>3000</v>
      </c>
      <c r="D3132" s="17">
        <v>13.345300925925926</v>
      </c>
      <c r="E3132">
        <v>33</v>
      </c>
      <c r="F3132" s="5">
        <v>96.666666666666671</v>
      </c>
      <c r="G3132" s="9">
        <v>11</v>
      </c>
      <c r="H3132">
        <v>5</v>
      </c>
      <c r="I3132" s="6">
        <v>106.33333333333333</v>
      </c>
      <c r="J3132" t="s">
        <v>8319</v>
      </c>
      <c r="K3132" t="s">
        <v>8347</v>
      </c>
    </row>
    <row r="3133" spans="1:11" x14ac:dyDescent="0.2">
      <c r="A3133">
        <v>3510</v>
      </c>
      <c r="B3133">
        <v>1</v>
      </c>
      <c r="C3133">
        <v>900</v>
      </c>
      <c r="D3133" s="17">
        <v>20</v>
      </c>
      <c r="E3133">
        <v>15</v>
      </c>
      <c r="F3133" s="5">
        <v>60.333333333333336</v>
      </c>
      <c r="G3133" s="9">
        <v>6</v>
      </c>
      <c r="H3133">
        <v>4</v>
      </c>
      <c r="I3133" s="6">
        <v>100.55555555555556</v>
      </c>
      <c r="J3133" t="s">
        <v>8319</v>
      </c>
      <c r="K3133" t="s">
        <v>8347</v>
      </c>
    </row>
    <row r="3134" spans="1:11" x14ac:dyDescent="0.2">
      <c r="A3134">
        <v>3511</v>
      </c>
      <c r="B3134">
        <v>1</v>
      </c>
      <c r="C3134">
        <v>1500</v>
      </c>
      <c r="D3134" s="17">
        <v>22.897048611111114</v>
      </c>
      <c r="E3134">
        <v>19</v>
      </c>
      <c r="F3134" s="5">
        <v>79.89473684210526</v>
      </c>
      <c r="G3134" s="9">
        <v>10</v>
      </c>
      <c r="H3134">
        <v>3</v>
      </c>
      <c r="I3134" s="6">
        <v>101.2</v>
      </c>
      <c r="J3134" t="s">
        <v>8319</v>
      </c>
      <c r="K3134" t="s">
        <v>8347</v>
      </c>
    </row>
    <row r="3135" spans="1:11" x14ac:dyDescent="0.2">
      <c r="A3135">
        <v>3512</v>
      </c>
      <c r="B3135">
        <v>1</v>
      </c>
      <c r="C3135">
        <v>1000</v>
      </c>
      <c r="D3135" s="17">
        <v>59.958333333333336</v>
      </c>
      <c r="E3135">
        <v>17</v>
      </c>
      <c r="F3135" s="5">
        <v>58.823529411764703</v>
      </c>
      <c r="G3135" s="9">
        <v>2</v>
      </c>
      <c r="H3135">
        <v>7</v>
      </c>
      <c r="I3135" s="6">
        <v>100</v>
      </c>
      <c r="J3135" t="s">
        <v>8319</v>
      </c>
      <c r="K3135" t="s">
        <v>8347</v>
      </c>
    </row>
    <row r="3136" spans="1:11" x14ac:dyDescent="0.2">
      <c r="A3136">
        <v>3513</v>
      </c>
      <c r="B3136">
        <v>1</v>
      </c>
      <c r="C3136">
        <v>2800</v>
      </c>
      <c r="D3136" s="17">
        <v>13.111435185185186</v>
      </c>
      <c r="E3136">
        <v>44</v>
      </c>
      <c r="F3136" s="5">
        <v>75.340909090909093</v>
      </c>
      <c r="G3136" s="9">
        <v>5</v>
      </c>
      <c r="H3136">
        <v>3</v>
      </c>
      <c r="I3136" s="6">
        <v>118.39285714285714</v>
      </c>
      <c r="J3136" t="s">
        <v>8319</v>
      </c>
      <c r="K3136" t="s">
        <v>8347</v>
      </c>
    </row>
    <row r="3137" spans="1:11" x14ac:dyDescent="0.2">
      <c r="A3137">
        <v>3514</v>
      </c>
      <c r="B3137">
        <v>1</v>
      </c>
      <c r="C3137">
        <v>500</v>
      </c>
      <c r="D3137" s="17">
        <v>16.36097222222222</v>
      </c>
      <c r="E3137">
        <v>10</v>
      </c>
      <c r="F3137" s="5">
        <v>55</v>
      </c>
      <c r="G3137" s="9">
        <v>1</v>
      </c>
      <c r="H3137">
        <v>5</v>
      </c>
      <c r="I3137" s="6">
        <v>110.00000000000001</v>
      </c>
      <c r="J3137" t="s">
        <v>8319</v>
      </c>
      <c r="K3137" t="s">
        <v>8347</v>
      </c>
    </row>
    <row r="3138" spans="1:11" x14ac:dyDescent="0.2">
      <c r="A3138">
        <v>3515</v>
      </c>
      <c r="B3138">
        <v>1</v>
      </c>
      <c r="C3138">
        <v>3000</v>
      </c>
      <c r="D3138" s="17">
        <v>30</v>
      </c>
      <c r="E3138">
        <v>46</v>
      </c>
      <c r="F3138" s="5">
        <v>66.956521739130437</v>
      </c>
      <c r="G3138" s="9">
        <v>5</v>
      </c>
      <c r="H3138">
        <v>5</v>
      </c>
      <c r="I3138" s="6">
        <v>102.66666666666666</v>
      </c>
      <c r="J3138" t="s">
        <v>8319</v>
      </c>
      <c r="K3138" t="s">
        <v>8347</v>
      </c>
    </row>
    <row r="3139" spans="1:11" x14ac:dyDescent="0.2">
      <c r="A3139">
        <v>3516</v>
      </c>
      <c r="B3139">
        <v>1</v>
      </c>
      <c r="C3139">
        <v>2500</v>
      </c>
      <c r="D3139" s="17">
        <v>34.114930555555553</v>
      </c>
      <c r="E3139">
        <v>11</v>
      </c>
      <c r="F3139" s="5">
        <v>227.27272727272728</v>
      </c>
      <c r="G3139" s="9">
        <v>8</v>
      </c>
      <c r="H3139">
        <v>1</v>
      </c>
      <c r="I3139" s="6">
        <v>100</v>
      </c>
      <c r="J3139" t="s">
        <v>8319</v>
      </c>
      <c r="K3139" t="s">
        <v>8347</v>
      </c>
    </row>
    <row r="3140" spans="1:11" x14ac:dyDescent="0.2">
      <c r="A3140">
        <v>3517</v>
      </c>
      <c r="B3140">
        <v>1</v>
      </c>
      <c r="C3140">
        <v>4000</v>
      </c>
      <c r="D3140" s="17">
        <v>29.640810185185188</v>
      </c>
      <c r="E3140">
        <v>13</v>
      </c>
      <c r="F3140" s="5">
        <v>307.69230769230768</v>
      </c>
      <c r="G3140" s="9">
        <v>6</v>
      </c>
      <c r="H3140">
        <v>3</v>
      </c>
      <c r="I3140" s="6">
        <v>100</v>
      </c>
      <c r="J3140" t="s">
        <v>8319</v>
      </c>
      <c r="K3140" t="s">
        <v>8347</v>
      </c>
    </row>
    <row r="3141" spans="1:11" x14ac:dyDescent="0.2">
      <c r="A3141">
        <v>3518</v>
      </c>
      <c r="B3141">
        <v>1</v>
      </c>
      <c r="C3141">
        <v>1500</v>
      </c>
      <c r="D3141" s="17">
        <v>20.814363425925926</v>
      </c>
      <c r="E3141">
        <v>33</v>
      </c>
      <c r="F3141" s="5">
        <v>50.020909090909093</v>
      </c>
      <c r="G3141" s="9">
        <v>9</v>
      </c>
      <c r="H3141">
        <v>4</v>
      </c>
      <c r="I3141" s="6">
        <v>110.04599999999999</v>
      </c>
      <c r="J3141" t="s">
        <v>8319</v>
      </c>
      <c r="K3141" t="s">
        <v>8347</v>
      </c>
    </row>
    <row r="3142" spans="1:11" x14ac:dyDescent="0.2">
      <c r="A3142">
        <v>3519</v>
      </c>
      <c r="B3142">
        <v>1</v>
      </c>
      <c r="C3142">
        <v>2000</v>
      </c>
      <c r="D3142" s="17">
        <v>30</v>
      </c>
      <c r="E3142">
        <v>28</v>
      </c>
      <c r="F3142" s="5">
        <v>72.392857142857139</v>
      </c>
      <c r="G3142" s="9">
        <v>2</v>
      </c>
      <c r="H3142">
        <v>1</v>
      </c>
      <c r="I3142" s="6">
        <v>101.35000000000001</v>
      </c>
      <c r="J3142" t="s">
        <v>8319</v>
      </c>
      <c r="K3142" t="s">
        <v>8347</v>
      </c>
    </row>
    <row r="3143" spans="1:11" x14ac:dyDescent="0.2">
      <c r="A3143">
        <v>3520</v>
      </c>
      <c r="B3143">
        <v>1</v>
      </c>
      <c r="C3143">
        <v>2000</v>
      </c>
      <c r="D3143" s="17">
        <v>25.750092592592591</v>
      </c>
      <c r="E3143">
        <v>21</v>
      </c>
      <c r="F3143" s="5">
        <v>95.952380952380949</v>
      </c>
      <c r="G3143" s="9">
        <v>8</v>
      </c>
      <c r="H3143">
        <v>2</v>
      </c>
      <c r="I3143" s="6">
        <v>100.75</v>
      </c>
      <c r="J3143" t="s">
        <v>8319</v>
      </c>
      <c r="K3143" t="s">
        <v>8347</v>
      </c>
    </row>
    <row r="3144" spans="1:11" x14ac:dyDescent="0.2">
      <c r="A3144">
        <v>3521</v>
      </c>
      <c r="B3144">
        <v>1</v>
      </c>
      <c r="C3144">
        <v>350</v>
      </c>
      <c r="D3144" s="17">
        <v>30</v>
      </c>
      <c r="E3144">
        <v>13</v>
      </c>
      <c r="F3144" s="5">
        <v>45.615384615384613</v>
      </c>
      <c r="G3144" s="9">
        <v>8</v>
      </c>
      <c r="H3144">
        <v>6</v>
      </c>
      <c r="I3144" s="6">
        <v>169.42857142857144</v>
      </c>
      <c r="J3144" t="s">
        <v>8319</v>
      </c>
      <c r="K3144" t="s">
        <v>8347</v>
      </c>
    </row>
    <row r="3145" spans="1:11" x14ac:dyDescent="0.2">
      <c r="A3145">
        <v>3522</v>
      </c>
      <c r="B3145">
        <v>1</v>
      </c>
      <c r="C3145">
        <v>1395</v>
      </c>
      <c r="D3145" s="17">
        <v>27.630949074074071</v>
      </c>
      <c r="E3145">
        <v>34</v>
      </c>
      <c r="F3145" s="5">
        <v>41.029411764705884</v>
      </c>
      <c r="G3145" s="9">
        <v>8</v>
      </c>
      <c r="H3145">
        <v>2</v>
      </c>
      <c r="I3145" s="6">
        <v>100</v>
      </c>
      <c r="J3145" t="s">
        <v>8319</v>
      </c>
      <c r="K3145" t="s">
        <v>8347</v>
      </c>
    </row>
    <row r="3146" spans="1:11" x14ac:dyDescent="0.2">
      <c r="A3146">
        <v>3523</v>
      </c>
      <c r="B3146">
        <v>1</v>
      </c>
      <c r="C3146">
        <v>4000</v>
      </c>
      <c r="D3146" s="17">
        <v>57.560787037037045</v>
      </c>
      <c r="E3146">
        <v>80</v>
      </c>
      <c r="F3146" s="5">
        <v>56.825000000000003</v>
      </c>
      <c r="G3146" s="9">
        <v>7</v>
      </c>
      <c r="H3146">
        <v>6</v>
      </c>
      <c r="I3146" s="6">
        <v>113.65</v>
      </c>
      <c r="J3146" t="s">
        <v>8319</v>
      </c>
      <c r="K3146" t="s">
        <v>8347</v>
      </c>
    </row>
    <row r="3147" spans="1:11" x14ac:dyDescent="0.2">
      <c r="A3147">
        <v>3524</v>
      </c>
      <c r="B3147">
        <v>1</v>
      </c>
      <c r="C3147">
        <v>10000</v>
      </c>
      <c r="D3147" s="17">
        <v>14.403090277777778</v>
      </c>
      <c r="E3147">
        <v>74</v>
      </c>
      <c r="F3147" s="5">
        <v>137.24324324324326</v>
      </c>
      <c r="G3147" s="9">
        <v>8</v>
      </c>
      <c r="H3147">
        <v>5</v>
      </c>
      <c r="I3147" s="6">
        <v>101.56</v>
      </c>
      <c r="J3147" t="s">
        <v>8319</v>
      </c>
      <c r="K3147" t="s">
        <v>8347</v>
      </c>
    </row>
    <row r="3148" spans="1:11" x14ac:dyDescent="0.2">
      <c r="A3148">
        <v>3525</v>
      </c>
      <c r="B3148">
        <v>1</v>
      </c>
      <c r="C3148">
        <v>500</v>
      </c>
      <c r="D3148" s="17">
        <v>10.970995370370369</v>
      </c>
      <c r="E3148">
        <v>7</v>
      </c>
      <c r="F3148" s="5">
        <v>75.714285714285708</v>
      </c>
      <c r="G3148" s="9">
        <v>7</v>
      </c>
      <c r="H3148">
        <v>3</v>
      </c>
      <c r="I3148" s="6">
        <v>106</v>
      </c>
      <c r="J3148" t="s">
        <v>8319</v>
      </c>
      <c r="K3148" t="s">
        <v>8347</v>
      </c>
    </row>
    <row r="3149" spans="1:11" x14ac:dyDescent="0.2">
      <c r="A3149">
        <v>3526</v>
      </c>
      <c r="B3149">
        <v>1</v>
      </c>
      <c r="C3149">
        <v>3300</v>
      </c>
      <c r="D3149" s="17">
        <v>27.913993055555554</v>
      </c>
      <c r="E3149">
        <v>34</v>
      </c>
      <c r="F3149" s="5">
        <v>99</v>
      </c>
      <c r="G3149" s="9">
        <v>3</v>
      </c>
      <c r="H3149">
        <v>4</v>
      </c>
      <c r="I3149" s="6">
        <v>102</v>
      </c>
      <c r="J3149" t="s">
        <v>8319</v>
      </c>
      <c r="K3149" t="s">
        <v>8347</v>
      </c>
    </row>
    <row r="3150" spans="1:11" x14ac:dyDescent="0.2">
      <c r="A3150">
        <v>3527</v>
      </c>
      <c r="B3150">
        <v>1</v>
      </c>
      <c r="C3150">
        <v>6000</v>
      </c>
      <c r="D3150" s="17">
        <v>29.142766203703705</v>
      </c>
      <c r="E3150">
        <v>86</v>
      </c>
      <c r="F3150" s="5">
        <v>81.569767441860463</v>
      </c>
      <c r="G3150" s="9">
        <v>6</v>
      </c>
      <c r="H3150">
        <v>4</v>
      </c>
      <c r="I3150" s="6">
        <v>116.91666666666667</v>
      </c>
      <c r="J3150" t="s">
        <v>8319</v>
      </c>
      <c r="K3150" t="s">
        <v>8347</v>
      </c>
    </row>
    <row r="3151" spans="1:11" x14ac:dyDescent="0.2">
      <c r="A3151">
        <v>3528</v>
      </c>
      <c r="B3151">
        <v>1</v>
      </c>
      <c r="C3151">
        <v>1650</v>
      </c>
      <c r="D3151" s="17">
        <v>20</v>
      </c>
      <c r="E3151">
        <v>37</v>
      </c>
      <c r="F3151" s="5">
        <v>45.108108108108105</v>
      </c>
      <c r="G3151" s="9">
        <v>12</v>
      </c>
      <c r="H3151">
        <v>4</v>
      </c>
      <c r="I3151" s="6">
        <v>101.15151515151514</v>
      </c>
      <c r="J3151" t="s">
        <v>8319</v>
      </c>
      <c r="K3151" t="s">
        <v>8347</v>
      </c>
    </row>
    <row r="3152" spans="1:11" x14ac:dyDescent="0.2">
      <c r="A3152">
        <v>3529</v>
      </c>
      <c r="B3152">
        <v>1</v>
      </c>
      <c r="C3152">
        <v>500</v>
      </c>
      <c r="D3152" s="17">
        <v>20.279884259259259</v>
      </c>
      <c r="E3152">
        <v>18</v>
      </c>
      <c r="F3152" s="5">
        <v>36.666666666666664</v>
      </c>
      <c r="G3152" s="9">
        <v>6</v>
      </c>
      <c r="H3152">
        <v>1</v>
      </c>
      <c r="I3152" s="6">
        <v>132</v>
      </c>
      <c r="J3152" t="s">
        <v>8319</v>
      </c>
      <c r="K3152" t="s">
        <v>8347</v>
      </c>
    </row>
    <row r="3153" spans="1:11" x14ac:dyDescent="0.2">
      <c r="A3153">
        <v>3530</v>
      </c>
      <c r="B3153">
        <v>1</v>
      </c>
      <c r="C3153">
        <v>2750</v>
      </c>
      <c r="D3153" s="17">
        <v>28.209988425925925</v>
      </c>
      <c r="E3153">
        <v>22</v>
      </c>
      <c r="F3153" s="5">
        <v>125</v>
      </c>
      <c r="G3153" s="9">
        <v>3</v>
      </c>
      <c r="H3153">
        <v>7</v>
      </c>
      <c r="I3153" s="6">
        <v>100</v>
      </c>
      <c r="J3153" t="s">
        <v>8319</v>
      </c>
      <c r="K3153" t="s">
        <v>8347</v>
      </c>
    </row>
    <row r="3154" spans="1:11" x14ac:dyDescent="0.2">
      <c r="A3154">
        <v>3531</v>
      </c>
      <c r="B3154">
        <v>1</v>
      </c>
      <c r="C3154">
        <v>1000</v>
      </c>
      <c r="D3154" s="17">
        <v>30</v>
      </c>
      <c r="E3154">
        <v>26</v>
      </c>
      <c r="F3154" s="5">
        <v>49.230769230769234</v>
      </c>
      <c r="G3154" s="9">
        <v>5</v>
      </c>
      <c r="H3154">
        <v>2</v>
      </c>
      <c r="I3154" s="6">
        <v>128</v>
      </c>
      <c r="J3154" t="s">
        <v>8319</v>
      </c>
      <c r="K3154" t="s">
        <v>8347</v>
      </c>
    </row>
    <row r="3155" spans="1:11" x14ac:dyDescent="0.2">
      <c r="A3155">
        <v>3532</v>
      </c>
      <c r="B3155">
        <v>1</v>
      </c>
      <c r="C3155">
        <v>960</v>
      </c>
      <c r="D3155" s="17">
        <v>15.566122685185185</v>
      </c>
      <c r="E3155">
        <v>27</v>
      </c>
      <c r="F3155" s="5">
        <v>42.296296296296298</v>
      </c>
      <c r="G3155" s="9">
        <v>9</v>
      </c>
      <c r="H3155">
        <v>2</v>
      </c>
      <c r="I3155" s="6">
        <v>118.95833333333334</v>
      </c>
      <c r="J3155" t="s">
        <v>8319</v>
      </c>
      <c r="K3155" t="s">
        <v>8347</v>
      </c>
    </row>
    <row r="3156" spans="1:11" x14ac:dyDescent="0.2">
      <c r="A3156">
        <v>3533</v>
      </c>
      <c r="B3156">
        <v>1</v>
      </c>
      <c r="C3156">
        <v>500</v>
      </c>
      <c r="D3156" s="17">
        <v>30.041666666666668</v>
      </c>
      <c r="E3156">
        <v>8</v>
      </c>
      <c r="F3156" s="5">
        <v>78.875</v>
      </c>
      <c r="G3156" s="9">
        <v>10</v>
      </c>
      <c r="H3156">
        <v>1</v>
      </c>
      <c r="I3156" s="6">
        <v>126.2</v>
      </c>
      <c r="J3156" t="s">
        <v>8319</v>
      </c>
      <c r="K3156" t="s">
        <v>8347</v>
      </c>
    </row>
    <row r="3157" spans="1:11" x14ac:dyDescent="0.2">
      <c r="A3157">
        <v>3534</v>
      </c>
      <c r="B3157">
        <v>1</v>
      </c>
      <c r="C3157">
        <v>5000</v>
      </c>
      <c r="D3157" s="17">
        <v>35</v>
      </c>
      <c r="E3157">
        <v>204</v>
      </c>
      <c r="F3157" s="5">
        <v>38.284313725490193</v>
      </c>
      <c r="G3157" s="9">
        <v>8</v>
      </c>
      <c r="H3157">
        <v>4</v>
      </c>
      <c r="I3157" s="6">
        <v>156.20000000000002</v>
      </c>
      <c r="J3157" t="s">
        <v>8319</v>
      </c>
      <c r="K3157" t="s">
        <v>8347</v>
      </c>
    </row>
    <row r="3158" spans="1:11" x14ac:dyDescent="0.2">
      <c r="A3158">
        <v>3535</v>
      </c>
      <c r="B3158">
        <v>1</v>
      </c>
      <c r="C3158">
        <v>2000</v>
      </c>
      <c r="D3158" s="17">
        <v>31.10983796296296</v>
      </c>
      <c r="E3158">
        <v>46</v>
      </c>
      <c r="F3158" s="5">
        <v>44.847826086956523</v>
      </c>
      <c r="G3158" s="9">
        <v>9</v>
      </c>
      <c r="H3158">
        <v>2</v>
      </c>
      <c r="I3158" s="6">
        <v>103.15</v>
      </c>
      <c r="J3158" t="s">
        <v>8319</v>
      </c>
      <c r="K3158" t="s">
        <v>8347</v>
      </c>
    </row>
    <row r="3159" spans="1:11" x14ac:dyDescent="0.2">
      <c r="A3159">
        <v>3536</v>
      </c>
      <c r="B3159">
        <v>1</v>
      </c>
      <c r="C3159">
        <v>150</v>
      </c>
      <c r="D3159" s="17">
        <v>29.772164351851853</v>
      </c>
      <c r="E3159">
        <v>17</v>
      </c>
      <c r="F3159" s="5">
        <v>13.529411764705882</v>
      </c>
      <c r="G3159" s="9">
        <v>11</v>
      </c>
      <c r="H3159">
        <v>5</v>
      </c>
      <c r="I3159" s="6">
        <v>153.33333333333334</v>
      </c>
      <c r="J3159" t="s">
        <v>8319</v>
      </c>
      <c r="K3159" t="s">
        <v>8347</v>
      </c>
    </row>
    <row r="3160" spans="1:11" x14ac:dyDescent="0.2">
      <c r="A3160">
        <v>3537</v>
      </c>
      <c r="B3160">
        <v>1</v>
      </c>
      <c r="C3160">
        <v>675</v>
      </c>
      <c r="D3160" s="17">
        <v>36.978287037037035</v>
      </c>
      <c r="E3160">
        <v>28</v>
      </c>
      <c r="F3160" s="5">
        <v>43.5</v>
      </c>
      <c r="G3160" s="9">
        <v>10</v>
      </c>
      <c r="H3160">
        <v>6</v>
      </c>
      <c r="I3160" s="6">
        <v>180.44444444444446</v>
      </c>
      <c r="J3160" t="s">
        <v>8319</v>
      </c>
      <c r="K3160" t="s">
        <v>8347</v>
      </c>
    </row>
    <row r="3161" spans="1:11" x14ac:dyDescent="0.2">
      <c r="A3161">
        <v>3538</v>
      </c>
      <c r="B3161">
        <v>1</v>
      </c>
      <c r="C3161">
        <v>2000</v>
      </c>
      <c r="D3161" s="17">
        <v>28</v>
      </c>
      <c r="E3161">
        <v>83</v>
      </c>
      <c r="F3161" s="5">
        <v>30.951807228915662</v>
      </c>
      <c r="G3161" s="9">
        <v>7</v>
      </c>
      <c r="H3161">
        <v>3</v>
      </c>
      <c r="I3161" s="6">
        <v>128.44999999999999</v>
      </c>
      <c r="J3161" t="s">
        <v>8319</v>
      </c>
      <c r="K3161" t="s">
        <v>8347</v>
      </c>
    </row>
    <row r="3162" spans="1:11" x14ac:dyDescent="0.2">
      <c r="A3162">
        <v>3539</v>
      </c>
      <c r="B3162">
        <v>1</v>
      </c>
      <c r="C3162">
        <v>600</v>
      </c>
      <c r="D3162" s="17">
        <v>21</v>
      </c>
      <c r="E3162">
        <v>13</v>
      </c>
      <c r="F3162" s="5">
        <v>55.230769230769234</v>
      </c>
      <c r="G3162" s="9">
        <v>8</v>
      </c>
      <c r="H3162">
        <v>4</v>
      </c>
      <c r="I3162" s="6">
        <v>119.66666666666667</v>
      </c>
      <c r="J3162" t="s">
        <v>8319</v>
      </c>
      <c r="K3162" t="s">
        <v>8347</v>
      </c>
    </row>
    <row r="3163" spans="1:11" x14ac:dyDescent="0.2">
      <c r="A3163">
        <v>3540</v>
      </c>
      <c r="B3163">
        <v>1</v>
      </c>
      <c r="C3163">
        <v>300</v>
      </c>
      <c r="D3163" s="17">
        <v>30</v>
      </c>
      <c r="E3163">
        <v>8</v>
      </c>
      <c r="F3163" s="5">
        <v>46.125</v>
      </c>
      <c r="G3163" s="9">
        <v>5</v>
      </c>
      <c r="H3163">
        <v>4</v>
      </c>
      <c r="I3163" s="6">
        <v>123</v>
      </c>
      <c r="J3163" t="s">
        <v>8319</v>
      </c>
      <c r="K3163" t="s">
        <v>8347</v>
      </c>
    </row>
    <row r="3164" spans="1:11" x14ac:dyDescent="0.2">
      <c r="A3164">
        <v>3541</v>
      </c>
      <c r="B3164">
        <v>1</v>
      </c>
      <c r="C3164">
        <v>1200</v>
      </c>
      <c r="D3164" s="17">
        <v>25</v>
      </c>
      <c r="E3164">
        <v>32</v>
      </c>
      <c r="F3164" s="5">
        <v>39.375</v>
      </c>
      <c r="G3164" s="9">
        <v>8</v>
      </c>
      <c r="H3164">
        <v>4</v>
      </c>
      <c r="I3164" s="6">
        <v>105</v>
      </c>
      <c r="J3164" t="s">
        <v>8319</v>
      </c>
      <c r="K3164" t="s">
        <v>8347</v>
      </c>
    </row>
    <row r="3165" spans="1:11" x14ac:dyDescent="0.2">
      <c r="A3165">
        <v>3542</v>
      </c>
      <c r="B3165">
        <v>1</v>
      </c>
      <c r="C3165">
        <v>5500</v>
      </c>
      <c r="D3165" s="17">
        <v>60</v>
      </c>
      <c r="E3165">
        <v>85</v>
      </c>
      <c r="F3165" s="5">
        <v>66.152941176470591</v>
      </c>
      <c r="G3165" s="9">
        <v>7</v>
      </c>
      <c r="H3165">
        <v>3</v>
      </c>
      <c r="I3165" s="6">
        <v>102.23636363636363</v>
      </c>
      <c r="J3165" t="s">
        <v>8319</v>
      </c>
      <c r="K3165" t="s">
        <v>8347</v>
      </c>
    </row>
    <row r="3166" spans="1:11" x14ac:dyDescent="0.2">
      <c r="A3166">
        <v>3543</v>
      </c>
      <c r="B3166">
        <v>1</v>
      </c>
      <c r="C3166">
        <v>1500</v>
      </c>
      <c r="D3166" s="17">
        <v>30</v>
      </c>
      <c r="E3166">
        <v>29</v>
      </c>
      <c r="F3166" s="5">
        <v>54.137931034482762</v>
      </c>
      <c r="G3166" s="9">
        <v>5</v>
      </c>
      <c r="H3166">
        <v>2</v>
      </c>
      <c r="I3166" s="6">
        <v>104.66666666666666</v>
      </c>
      <c r="J3166" t="s">
        <v>8319</v>
      </c>
      <c r="K3166" t="s">
        <v>8347</v>
      </c>
    </row>
    <row r="3167" spans="1:11" x14ac:dyDescent="0.2">
      <c r="A3167">
        <v>3544</v>
      </c>
      <c r="B3167">
        <v>1</v>
      </c>
      <c r="C3167">
        <v>2500</v>
      </c>
      <c r="D3167" s="17">
        <v>30</v>
      </c>
      <c r="E3167">
        <v>24</v>
      </c>
      <c r="F3167" s="5">
        <v>104.16666666666667</v>
      </c>
      <c r="G3167" s="9">
        <v>2</v>
      </c>
      <c r="H3167">
        <v>4</v>
      </c>
      <c r="I3167" s="6">
        <v>100</v>
      </c>
      <c r="J3167" t="s">
        <v>8319</v>
      </c>
      <c r="K3167" t="s">
        <v>8347</v>
      </c>
    </row>
    <row r="3168" spans="1:11" x14ac:dyDescent="0.2">
      <c r="A3168">
        <v>3545</v>
      </c>
      <c r="B3168">
        <v>1</v>
      </c>
      <c r="C3168">
        <v>250</v>
      </c>
      <c r="D3168" s="17">
        <v>30</v>
      </c>
      <c r="E3168">
        <v>8</v>
      </c>
      <c r="F3168" s="5">
        <v>31.375</v>
      </c>
      <c r="G3168" s="9">
        <v>3</v>
      </c>
      <c r="H3168">
        <v>4</v>
      </c>
      <c r="I3168" s="6">
        <v>100.4</v>
      </c>
      <c r="J3168" t="s">
        <v>8319</v>
      </c>
      <c r="K3168" t="s">
        <v>8347</v>
      </c>
    </row>
    <row r="3169" spans="1:11" x14ac:dyDescent="0.2">
      <c r="A3169">
        <v>3546</v>
      </c>
      <c r="B3169">
        <v>1</v>
      </c>
      <c r="C3169">
        <v>1100</v>
      </c>
      <c r="D3169" s="17">
        <v>21.505277777777778</v>
      </c>
      <c r="E3169">
        <v>19</v>
      </c>
      <c r="F3169" s="5">
        <v>59.210526315789473</v>
      </c>
      <c r="G3169" s="9">
        <v>3</v>
      </c>
      <c r="H3169">
        <v>2</v>
      </c>
      <c r="I3169" s="6">
        <v>102.27272727272727</v>
      </c>
      <c r="J3169" t="s">
        <v>8319</v>
      </c>
      <c r="K3169" t="s">
        <v>8347</v>
      </c>
    </row>
    <row r="3170" spans="1:11" x14ac:dyDescent="0.2">
      <c r="A3170">
        <v>3547</v>
      </c>
      <c r="B3170">
        <v>1</v>
      </c>
      <c r="C3170">
        <v>35000</v>
      </c>
      <c r="D3170" s="17">
        <v>24.087256944444444</v>
      </c>
      <c r="E3170">
        <v>336</v>
      </c>
      <c r="F3170" s="5">
        <v>119.17633928571429</v>
      </c>
      <c r="G3170" s="9">
        <v>4</v>
      </c>
      <c r="H3170">
        <v>2</v>
      </c>
      <c r="I3170" s="6">
        <v>114.40928571428573</v>
      </c>
      <c r="J3170" t="s">
        <v>8319</v>
      </c>
      <c r="K3170" t="s">
        <v>8347</v>
      </c>
    </row>
    <row r="3171" spans="1:11" x14ac:dyDescent="0.2">
      <c r="A3171">
        <v>3548</v>
      </c>
      <c r="B3171">
        <v>1</v>
      </c>
      <c r="C3171">
        <v>2100</v>
      </c>
      <c r="D3171" s="17">
        <v>22.099374999999998</v>
      </c>
      <c r="E3171">
        <v>13</v>
      </c>
      <c r="F3171" s="5">
        <v>164.61538461538461</v>
      </c>
      <c r="G3171" s="9">
        <v>2</v>
      </c>
      <c r="H3171">
        <v>4</v>
      </c>
      <c r="I3171" s="6">
        <v>101.9047619047619</v>
      </c>
      <c r="J3171" t="s">
        <v>8319</v>
      </c>
      <c r="K3171" t="s">
        <v>8347</v>
      </c>
    </row>
    <row r="3172" spans="1:11" x14ac:dyDescent="0.2">
      <c r="A3172">
        <v>3549</v>
      </c>
      <c r="B3172">
        <v>1</v>
      </c>
      <c r="C3172">
        <v>1000</v>
      </c>
      <c r="D3172" s="17">
        <v>28</v>
      </c>
      <c r="E3172">
        <v>42</v>
      </c>
      <c r="F3172" s="5">
        <v>24.285714285714285</v>
      </c>
      <c r="G3172" s="9">
        <v>8</v>
      </c>
      <c r="H3172">
        <v>5</v>
      </c>
      <c r="I3172" s="6">
        <v>102</v>
      </c>
      <c r="J3172" t="s">
        <v>8319</v>
      </c>
      <c r="K3172" t="s">
        <v>8347</v>
      </c>
    </row>
    <row r="3173" spans="1:11" x14ac:dyDescent="0.2">
      <c r="A3173">
        <v>3550</v>
      </c>
      <c r="B3173">
        <v>1</v>
      </c>
      <c r="C3173">
        <v>2500</v>
      </c>
      <c r="D3173" s="17">
        <v>30</v>
      </c>
      <c r="E3173">
        <v>64</v>
      </c>
      <c r="F3173" s="5">
        <v>40.9375</v>
      </c>
      <c r="G3173" s="9">
        <v>4</v>
      </c>
      <c r="H3173">
        <v>6</v>
      </c>
      <c r="I3173" s="6">
        <v>104.80000000000001</v>
      </c>
      <c r="J3173" t="s">
        <v>8319</v>
      </c>
      <c r="K3173" t="s">
        <v>8347</v>
      </c>
    </row>
    <row r="3174" spans="1:11" x14ac:dyDescent="0.2">
      <c r="A3174">
        <v>3551</v>
      </c>
      <c r="B3174">
        <v>1</v>
      </c>
      <c r="C3174">
        <v>1500</v>
      </c>
      <c r="D3174" s="17">
        <v>28.405671296296294</v>
      </c>
      <c r="E3174">
        <v>25</v>
      </c>
      <c r="F3174" s="5">
        <v>61.1</v>
      </c>
      <c r="G3174" s="9">
        <v>4</v>
      </c>
      <c r="H3174">
        <v>4</v>
      </c>
      <c r="I3174" s="6">
        <v>101.83333333333333</v>
      </c>
      <c r="J3174" t="s">
        <v>8319</v>
      </c>
      <c r="K3174" t="s">
        <v>8347</v>
      </c>
    </row>
    <row r="3175" spans="1:11" x14ac:dyDescent="0.2">
      <c r="A3175">
        <v>3552</v>
      </c>
      <c r="B3175">
        <v>1</v>
      </c>
      <c r="C3175">
        <v>773</v>
      </c>
      <c r="D3175" s="17">
        <v>30</v>
      </c>
      <c r="E3175">
        <v>20</v>
      </c>
      <c r="F3175" s="5">
        <v>38.65</v>
      </c>
      <c r="G3175" s="9">
        <v>5</v>
      </c>
      <c r="H3175">
        <v>4</v>
      </c>
      <c r="I3175" s="6">
        <v>100</v>
      </c>
      <c r="J3175" t="s">
        <v>8319</v>
      </c>
      <c r="K3175" t="s">
        <v>8347</v>
      </c>
    </row>
    <row r="3176" spans="1:11" x14ac:dyDescent="0.2">
      <c r="A3176">
        <v>3553</v>
      </c>
      <c r="B3176">
        <v>1</v>
      </c>
      <c r="C3176">
        <v>5500</v>
      </c>
      <c r="D3176" s="17">
        <v>31.971296296296291</v>
      </c>
      <c r="E3176">
        <v>104</v>
      </c>
      <c r="F3176" s="5">
        <v>56.20192307692308</v>
      </c>
      <c r="G3176" s="9">
        <v>7</v>
      </c>
      <c r="H3176">
        <v>5</v>
      </c>
      <c r="I3176" s="6">
        <v>106.27272727272728</v>
      </c>
      <c r="J3176" t="s">
        <v>8319</v>
      </c>
      <c r="K3176" t="s">
        <v>8347</v>
      </c>
    </row>
    <row r="3177" spans="1:11" x14ac:dyDescent="0.2">
      <c r="A3177">
        <v>3554</v>
      </c>
      <c r="B3177">
        <v>1</v>
      </c>
      <c r="C3177">
        <v>5000</v>
      </c>
      <c r="D3177" s="17">
        <v>30.657881944444444</v>
      </c>
      <c r="E3177">
        <v>53</v>
      </c>
      <c r="F3177" s="5">
        <v>107.00207547169811</v>
      </c>
      <c r="G3177" s="9">
        <v>1</v>
      </c>
      <c r="H3177">
        <v>7</v>
      </c>
      <c r="I3177" s="6">
        <v>113.42219999999999</v>
      </c>
      <c r="J3177" t="s">
        <v>8319</v>
      </c>
      <c r="K3177" t="s">
        <v>8347</v>
      </c>
    </row>
    <row r="3178" spans="1:11" x14ac:dyDescent="0.2">
      <c r="A3178">
        <v>3555</v>
      </c>
      <c r="B3178">
        <v>1</v>
      </c>
      <c r="C3178">
        <v>2400</v>
      </c>
      <c r="D3178" s="17">
        <v>30.041666666666668</v>
      </c>
      <c r="E3178">
        <v>14</v>
      </c>
      <c r="F3178" s="5">
        <v>171.42857142857142</v>
      </c>
      <c r="G3178" s="9">
        <v>10</v>
      </c>
      <c r="H3178">
        <v>2</v>
      </c>
      <c r="I3178" s="6">
        <v>100</v>
      </c>
      <c r="J3178" t="s">
        <v>8319</v>
      </c>
      <c r="K3178" t="s">
        <v>8347</v>
      </c>
    </row>
    <row r="3179" spans="1:11" x14ac:dyDescent="0.2">
      <c r="A3179">
        <v>3556</v>
      </c>
      <c r="B3179">
        <v>1</v>
      </c>
      <c r="C3179">
        <v>2200</v>
      </c>
      <c r="D3179" s="17">
        <v>60</v>
      </c>
      <c r="E3179">
        <v>20</v>
      </c>
      <c r="F3179" s="5">
        <v>110.5</v>
      </c>
      <c r="G3179" s="9">
        <v>6</v>
      </c>
      <c r="H3179">
        <v>3</v>
      </c>
      <c r="I3179" s="6">
        <v>100.45454545454547</v>
      </c>
      <c r="J3179" t="s">
        <v>8319</v>
      </c>
      <c r="K3179" t="s">
        <v>8347</v>
      </c>
    </row>
    <row r="3180" spans="1:11" x14ac:dyDescent="0.2">
      <c r="A3180">
        <v>3557</v>
      </c>
      <c r="B3180">
        <v>1</v>
      </c>
      <c r="C3180">
        <v>100000</v>
      </c>
      <c r="D3180" s="17">
        <v>34</v>
      </c>
      <c r="E3180">
        <v>558</v>
      </c>
      <c r="F3180" s="5">
        <v>179.27598566308242</v>
      </c>
      <c r="G3180" s="9">
        <v>3</v>
      </c>
      <c r="H3180">
        <v>1</v>
      </c>
      <c r="I3180" s="6">
        <v>100.03599999999999</v>
      </c>
      <c r="J3180" t="s">
        <v>8319</v>
      </c>
      <c r="K3180" t="s">
        <v>8347</v>
      </c>
    </row>
    <row r="3181" spans="1:11" x14ac:dyDescent="0.2">
      <c r="A3181">
        <v>3558</v>
      </c>
      <c r="B3181">
        <v>1</v>
      </c>
      <c r="C3181">
        <v>350</v>
      </c>
      <c r="D3181" s="17">
        <v>42.058159722222221</v>
      </c>
      <c r="E3181">
        <v>22</v>
      </c>
      <c r="F3181" s="5">
        <v>22.90909090909091</v>
      </c>
      <c r="G3181" s="9">
        <v>5</v>
      </c>
      <c r="H3181">
        <v>5</v>
      </c>
      <c r="I3181" s="6">
        <v>144</v>
      </c>
      <c r="J3181" t="s">
        <v>8319</v>
      </c>
      <c r="K3181" t="s">
        <v>8347</v>
      </c>
    </row>
    <row r="3182" spans="1:11" x14ac:dyDescent="0.2">
      <c r="A3182">
        <v>3559</v>
      </c>
      <c r="B3182">
        <v>1</v>
      </c>
      <c r="C3182">
        <v>1000</v>
      </c>
      <c r="D3182" s="17">
        <v>22.277453703703703</v>
      </c>
      <c r="E3182">
        <v>24</v>
      </c>
      <c r="F3182" s="5">
        <v>43.125</v>
      </c>
      <c r="G3182" s="9">
        <v>7</v>
      </c>
      <c r="H3182">
        <v>3</v>
      </c>
      <c r="I3182" s="6">
        <v>103.49999999999999</v>
      </c>
      <c r="J3182" t="s">
        <v>8319</v>
      </c>
      <c r="K3182" t="s">
        <v>8347</v>
      </c>
    </row>
    <row r="3183" spans="1:11" x14ac:dyDescent="0.2">
      <c r="A3183">
        <v>3560</v>
      </c>
      <c r="B3183">
        <v>1</v>
      </c>
      <c r="C3183">
        <v>3200</v>
      </c>
      <c r="D3183" s="17">
        <v>35.224930555555552</v>
      </c>
      <c r="E3183">
        <v>74</v>
      </c>
      <c r="F3183" s="5">
        <v>46.891891891891895</v>
      </c>
      <c r="G3183" s="9">
        <v>4</v>
      </c>
      <c r="H3183">
        <v>2</v>
      </c>
      <c r="I3183" s="6">
        <v>108.43750000000001</v>
      </c>
      <c r="J3183" t="s">
        <v>8319</v>
      </c>
      <c r="K3183" t="s">
        <v>8347</v>
      </c>
    </row>
    <row r="3184" spans="1:11" x14ac:dyDescent="0.2">
      <c r="A3184">
        <v>3561</v>
      </c>
      <c r="B3184">
        <v>1</v>
      </c>
      <c r="C3184">
        <v>2500</v>
      </c>
      <c r="D3184" s="17">
        <v>18.094699074074075</v>
      </c>
      <c r="E3184">
        <v>54</v>
      </c>
      <c r="F3184" s="5">
        <v>47.407407407407405</v>
      </c>
      <c r="G3184" s="9">
        <v>7</v>
      </c>
      <c r="H3184">
        <v>6</v>
      </c>
      <c r="I3184" s="6">
        <v>102.4</v>
      </c>
      <c r="J3184" t="s">
        <v>8319</v>
      </c>
      <c r="K3184" t="s">
        <v>8347</v>
      </c>
    </row>
    <row r="3185" spans="1:11" x14ac:dyDescent="0.2">
      <c r="A3185">
        <v>3562</v>
      </c>
      <c r="B3185">
        <v>1</v>
      </c>
      <c r="C3185">
        <v>315</v>
      </c>
      <c r="D3185" s="17">
        <v>9.154780092592592</v>
      </c>
      <c r="E3185">
        <v>31</v>
      </c>
      <c r="F3185" s="5">
        <v>15.129032258064516</v>
      </c>
      <c r="G3185" s="9">
        <v>3</v>
      </c>
      <c r="H3185">
        <v>5</v>
      </c>
      <c r="I3185" s="6">
        <v>148.88888888888889</v>
      </c>
      <c r="J3185" t="s">
        <v>8319</v>
      </c>
      <c r="K3185" t="s">
        <v>8347</v>
      </c>
    </row>
    <row r="3186" spans="1:11" x14ac:dyDescent="0.2">
      <c r="A3186">
        <v>3563</v>
      </c>
      <c r="B3186">
        <v>1</v>
      </c>
      <c r="C3186">
        <v>500</v>
      </c>
      <c r="D3186" s="17">
        <v>28.119722222222222</v>
      </c>
      <c r="E3186">
        <v>25</v>
      </c>
      <c r="F3186" s="5">
        <v>21.098000000000003</v>
      </c>
      <c r="G3186" s="9">
        <v>7</v>
      </c>
      <c r="H3186">
        <v>1</v>
      </c>
      <c r="I3186" s="6">
        <v>105.49000000000002</v>
      </c>
      <c r="J3186" t="s">
        <v>8319</v>
      </c>
      <c r="K3186" t="s">
        <v>8347</v>
      </c>
    </row>
    <row r="3187" spans="1:11" x14ac:dyDescent="0.2">
      <c r="A3187">
        <v>3564</v>
      </c>
      <c r="B3187">
        <v>1</v>
      </c>
      <c r="C3187">
        <v>1000</v>
      </c>
      <c r="D3187" s="17">
        <v>46.043414351851851</v>
      </c>
      <c r="E3187">
        <v>17</v>
      </c>
      <c r="F3187" s="5">
        <v>59.117647058823529</v>
      </c>
      <c r="G3187" s="9">
        <v>8</v>
      </c>
      <c r="H3187">
        <v>4</v>
      </c>
      <c r="I3187" s="6">
        <v>100.49999999999999</v>
      </c>
      <c r="J3187" t="s">
        <v>8319</v>
      </c>
      <c r="K3187" t="s">
        <v>8347</v>
      </c>
    </row>
    <row r="3188" spans="1:11" x14ac:dyDescent="0.2">
      <c r="A3188">
        <v>3565</v>
      </c>
      <c r="B3188">
        <v>1</v>
      </c>
      <c r="C3188">
        <v>900</v>
      </c>
      <c r="D3188" s="17">
        <v>30</v>
      </c>
      <c r="E3188">
        <v>12</v>
      </c>
      <c r="F3188" s="5">
        <v>97.916666666666671</v>
      </c>
      <c r="G3188" s="9">
        <v>12</v>
      </c>
      <c r="H3188">
        <v>1</v>
      </c>
      <c r="I3188" s="6">
        <v>130.55555555555557</v>
      </c>
      <c r="J3188" t="s">
        <v>8319</v>
      </c>
      <c r="K3188" t="s">
        <v>8347</v>
      </c>
    </row>
    <row r="3189" spans="1:11" x14ac:dyDescent="0.2">
      <c r="A3189">
        <v>3566</v>
      </c>
      <c r="B3189">
        <v>1</v>
      </c>
      <c r="C3189">
        <v>2000</v>
      </c>
      <c r="D3189" s="17">
        <v>30</v>
      </c>
      <c r="E3189">
        <v>38</v>
      </c>
      <c r="F3189" s="5">
        <v>55.131578947368418</v>
      </c>
      <c r="G3189" s="9">
        <v>12</v>
      </c>
      <c r="H3189">
        <v>3</v>
      </c>
      <c r="I3189" s="6">
        <v>104.75000000000001</v>
      </c>
      <c r="J3189" t="s">
        <v>8319</v>
      </c>
      <c r="K3189" t="s">
        <v>8347</v>
      </c>
    </row>
    <row r="3190" spans="1:11" x14ac:dyDescent="0.2">
      <c r="A3190">
        <v>3567</v>
      </c>
      <c r="B3190">
        <v>1</v>
      </c>
      <c r="C3190">
        <v>1000</v>
      </c>
      <c r="D3190" s="17">
        <v>30</v>
      </c>
      <c r="E3190">
        <v>41</v>
      </c>
      <c r="F3190" s="5">
        <v>26.536585365853657</v>
      </c>
      <c r="G3190" s="9">
        <v>5</v>
      </c>
      <c r="H3190">
        <v>1</v>
      </c>
      <c r="I3190" s="6">
        <v>108.80000000000001</v>
      </c>
      <c r="J3190" t="s">
        <v>8319</v>
      </c>
      <c r="K3190" t="s">
        <v>8347</v>
      </c>
    </row>
    <row r="3191" spans="1:11" x14ac:dyDescent="0.2">
      <c r="A3191">
        <v>3568</v>
      </c>
      <c r="B3191">
        <v>1</v>
      </c>
      <c r="C3191">
        <v>1000</v>
      </c>
      <c r="D3191" s="17">
        <v>30</v>
      </c>
      <c r="E3191">
        <v>19</v>
      </c>
      <c r="F3191" s="5">
        <v>58.421052631578945</v>
      </c>
      <c r="G3191" s="9">
        <v>8</v>
      </c>
      <c r="H3191">
        <v>1</v>
      </c>
      <c r="I3191" s="6">
        <v>111.00000000000001</v>
      </c>
      <c r="J3191" t="s">
        <v>8319</v>
      </c>
      <c r="K3191" t="s">
        <v>8347</v>
      </c>
    </row>
    <row r="3192" spans="1:11" x14ac:dyDescent="0.2">
      <c r="A3192">
        <v>3569</v>
      </c>
      <c r="B3192">
        <v>1</v>
      </c>
      <c r="C3192">
        <v>5000</v>
      </c>
      <c r="D3192" s="17">
        <v>30</v>
      </c>
      <c r="E3192">
        <v>41</v>
      </c>
      <c r="F3192" s="5">
        <v>122.53658536585365</v>
      </c>
      <c r="G3192" s="9">
        <v>12</v>
      </c>
      <c r="H3192">
        <v>2</v>
      </c>
      <c r="I3192" s="6">
        <v>100.47999999999999</v>
      </c>
      <c r="J3192" t="s">
        <v>8319</v>
      </c>
      <c r="K3192" t="s">
        <v>8347</v>
      </c>
    </row>
    <row r="3193" spans="1:11" x14ac:dyDescent="0.2">
      <c r="A3193">
        <v>3570</v>
      </c>
      <c r="B3193">
        <v>1</v>
      </c>
      <c r="C3193">
        <v>2000</v>
      </c>
      <c r="D3193" s="17">
        <v>27.959687499999998</v>
      </c>
      <c r="E3193">
        <v>26</v>
      </c>
      <c r="F3193" s="5">
        <v>87.961538461538467</v>
      </c>
      <c r="G3193" s="9">
        <v>12</v>
      </c>
      <c r="H3193">
        <v>2</v>
      </c>
      <c r="I3193" s="6">
        <v>114.35</v>
      </c>
      <c r="J3193" t="s">
        <v>8319</v>
      </c>
      <c r="K3193" t="s">
        <v>8347</v>
      </c>
    </row>
    <row r="3194" spans="1:11" x14ac:dyDescent="0.2">
      <c r="A3194">
        <v>3571</v>
      </c>
      <c r="B3194">
        <v>1</v>
      </c>
      <c r="C3194">
        <v>1500</v>
      </c>
      <c r="D3194" s="17">
        <v>30</v>
      </c>
      <c r="E3194">
        <v>25</v>
      </c>
      <c r="F3194" s="5">
        <v>73.239999999999995</v>
      </c>
      <c r="G3194" s="9">
        <v>9</v>
      </c>
      <c r="H3194">
        <v>2</v>
      </c>
      <c r="I3194" s="6">
        <v>122.06666666666666</v>
      </c>
      <c r="J3194" t="s">
        <v>8319</v>
      </c>
      <c r="K3194" t="s">
        <v>8347</v>
      </c>
    </row>
    <row r="3195" spans="1:11" x14ac:dyDescent="0.2">
      <c r="A3195">
        <v>3572</v>
      </c>
      <c r="B3195">
        <v>1</v>
      </c>
      <c r="C3195">
        <v>500</v>
      </c>
      <c r="D3195" s="17">
        <v>30</v>
      </c>
      <c r="E3195">
        <v>9</v>
      </c>
      <c r="F3195" s="5">
        <v>55.555555555555557</v>
      </c>
      <c r="G3195" s="9">
        <v>5</v>
      </c>
      <c r="H3195">
        <v>5</v>
      </c>
      <c r="I3195" s="6">
        <v>100</v>
      </c>
      <c r="J3195" t="s">
        <v>8319</v>
      </c>
      <c r="K3195" t="s">
        <v>8347</v>
      </c>
    </row>
    <row r="3196" spans="1:11" x14ac:dyDescent="0.2">
      <c r="A3196">
        <v>3573</v>
      </c>
      <c r="B3196">
        <v>1</v>
      </c>
      <c r="C3196">
        <v>3000</v>
      </c>
      <c r="D3196" s="17">
        <v>30.041666666666668</v>
      </c>
      <c r="E3196">
        <v>78</v>
      </c>
      <c r="F3196" s="5">
        <v>39.53846153846154</v>
      </c>
      <c r="G3196" s="9">
        <v>10</v>
      </c>
      <c r="H3196">
        <v>4</v>
      </c>
      <c r="I3196" s="6">
        <v>102.8</v>
      </c>
      <c r="J3196" t="s">
        <v>8319</v>
      </c>
      <c r="K3196" t="s">
        <v>8347</v>
      </c>
    </row>
    <row r="3197" spans="1:11" x14ac:dyDescent="0.2">
      <c r="A3197">
        <v>3574</v>
      </c>
      <c r="B3197">
        <v>1</v>
      </c>
      <c r="C3197">
        <v>5800</v>
      </c>
      <c r="D3197" s="17">
        <v>30.041666666666668</v>
      </c>
      <c r="E3197">
        <v>45</v>
      </c>
      <c r="F3197" s="5">
        <v>136.77777777777777</v>
      </c>
      <c r="G3197" s="9">
        <v>10</v>
      </c>
      <c r="H3197">
        <v>2</v>
      </c>
      <c r="I3197" s="6">
        <v>106.12068965517241</v>
      </c>
      <c r="J3197" t="s">
        <v>8319</v>
      </c>
      <c r="K3197" t="s">
        <v>8347</v>
      </c>
    </row>
    <row r="3198" spans="1:11" x14ac:dyDescent="0.2">
      <c r="A3198">
        <v>3575</v>
      </c>
      <c r="B3198">
        <v>1</v>
      </c>
      <c r="C3198">
        <v>10000</v>
      </c>
      <c r="D3198" s="17">
        <v>31.382094907407406</v>
      </c>
      <c r="E3198">
        <v>102</v>
      </c>
      <c r="F3198" s="5">
        <v>99.343137254901961</v>
      </c>
      <c r="G3198" s="9">
        <v>7</v>
      </c>
      <c r="H3198">
        <v>7</v>
      </c>
      <c r="I3198" s="6">
        <v>101.33000000000001</v>
      </c>
      <c r="J3198" t="s">
        <v>8319</v>
      </c>
      <c r="K3198" t="s">
        <v>8347</v>
      </c>
    </row>
    <row r="3199" spans="1:11" x14ac:dyDescent="0.2">
      <c r="A3199">
        <v>3576</v>
      </c>
      <c r="B3199">
        <v>1</v>
      </c>
      <c r="C3199">
        <v>100</v>
      </c>
      <c r="D3199" s="17">
        <v>60.041666666666664</v>
      </c>
      <c r="E3199">
        <v>5</v>
      </c>
      <c r="F3199" s="5">
        <v>20</v>
      </c>
      <c r="G3199" s="9">
        <v>10</v>
      </c>
      <c r="H3199">
        <v>4</v>
      </c>
      <c r="I3199" s="6">
        <v>100</v>
      </c>
      <c r="J3199" t="s">
        <v>8319</v>
      </c>
      <c r="K3199" t="s">
        <v>8347</v>
      </c>
    </row>
    <row r="3200" spans="1:11" x14ac:dyDescent="0.2">
      <c r="A3200">
        <v>3577</v>
      </c>
      <c r="B3200">
        <v>1</v>
      </c>
      <c r="C3200">
        <v>600</v>
      </c>
      <c r="D3200" s="17">
        <v>26.482604166666665</v>
      </c>
      <c r="E3200">
        <v>27</v>
      </c>
      <c r="F3200" s="5">
        <v>28.888888888888889</v>
      </c>
      <c r="G3200" s="9">
        <v>3</v>
      </c>
      <c r="H3200">
        <v>1</v>
      </c>
      <c r="I3200" s="6">
        <v>130</v>
      </c>
      <c r="J3200" t="s">
        <v>8319</v>
      </c>
      <c r="K3200" t="s">
        <v>8347</v>
      </c>
    </row>
    <row r="3201" spans="1:11" x14ac:dyDescent="0.2">
      <c r="A3201">
        <v>3578</v>
      </c>
      <c r="B3201">
        <v>1</v>
      </c>
      <c r="C3201">
        <v>1500</v>
      </c>
      <c r="D3201" s="17">
        <v>30</v>
      </c>
      <c r="E3201">
        <v>37</v>
      </c>
      <c r="F3201" s="5">
        <v>40.545945945945945</v>
      </c>
      <c r="G3201" s="9">
        <v>3</v>
      </c>
      <c r="H3201">
        <v>4</v>
      </c>
      <c r="I3201" s="6">
        <v>100.01333333333334</v>
      </c>
      <c r="J3201" t="s">
        <v>8319</v>
      </c>
      <c r="K3201" t="s">
        <v>8347</v>
      </c>
    </row>
    <row r="3202" spans="1:11" x14ac:dyDescent="0.2">
      <c r="A3202">
        <v>3579</v>
      </c>
      <c r="B3202">
        <v>1</v>
      </c>
      <c r="C3202">
        <v>500</v>
      </c>
      <c r="D3202" s="17">
        <v>29.958333333333332</v>
      </c>
      <c r="E3202">
        <v>14</v>
      </c>
      <c r="F3202" s="5">
        <v>35.714285714285715</v>
      </c>
      <c r="G3202" s="9">
        <v>3</v>
      </c>
      <c r="H3202">
        <v>2</v>
      </c>
      <c r="I3202" s="6">
        <v>100</v>
      </c>
      <c r="J3202" t="s">
        <v>8319</v>
      </c>
      <c r="K3202" t="s">
        <v>8347</v>
      </c>
    </row>
    <row r="3203" spans="1:11" x14ac:dyDescent="0.2">
      <c r="A3203">
        <v>3580</v>
      </c>
      <c r="B3203">
        <v>1</v>
      </c>
      <c r="C3203">
        <v>900</v>
      </c>
      <c r="D3203" s="17">
        <v>38.031458333333333</v>
      </c>
      <c r="E3203">
        <v>27</v>
      </c>
      <c r="F3203" s="5">
        <v>37.962962962962962</v>
      </c>
      <c r="G3203" s="9">
        <v>1</v>
      </c>
      <c r="H3203">
        <v>3</v>
      </c>
      <c r="I3203" s="6">
        <v>113.88888888888889</v>
      </c>
      <c r="J3203" t="s">
        <v>8319</v>
      </c>
      <c r="K3203" t="s">
        <v>8347</v>
      </c>
    </row>
    <row r="3204" spans="1:11" x14ac:dyDescent="0.2">
      <c r="A3204">
        <v>3581</v>
      </c>
      <c r="B3204">
        <v>1</v>
      </c>
      <c r="C3204">
        <v>1500</v>
      </c>
      <c r="D3204" s="17">
        <v>14</v>
      </c>
      <c r="E3204">
        <v>45</v>
      </c>
      <c r="F3204" s="5">
        <v>33.333333333333336</v>
      </c>
      <c r="G3204" s="9">
        <v>7</v>
      </c>
      <c r="H3204">
        <v>3</v>
      </c>
      <c r="I3204" s="6">
        <v>100</v>
      </c>
      <c r="J3204" t="s">
        <v>8319</v>
      </c>
      <c r="K3204" t="s">
        <v>8347</v>
      </c>
    </row>
    <row r="3205" spans="1:11" x14ac:dyDescent="0.2">
      <c r="A3205">
        <v>3582</v>
      </c>
      <c r="B3205">
        <v>1</v>
      </c>
      <c r="C3205">
        <v>1000</v>
      </c>
      <c r="D3205" s="17">
        <v>14</v>
      </c>
      <c r="E3205">
        <v>49</v>
      </c>
      <c r="F3205" s="5">
        <v>58.571428571428569</v>
      </c>
      <c r="G3205" s="9">
        <v>3</v>
      </c>
      <c r="H3205">
        <v>1</v>
      </c>
      <c r="I3205" s="6">
        <v>287</v>
      </c>
      <c r="J3205" t="s">
        <v>8319</v>
      </c>
      <c r="K3205" t="s">
        <v>8347</v>
      </c>
    </row>
    <row r="3206" spans="1:11" x14ac:dyDescent="0.2">
      <c r="A3206">
        <v>3583</v>
      </c>
      <c r="B3206">
        <v>1</v>
      </c>
      <c r="C3206">
        <v>3000</v>
      </c>
      <c r="D3206" s="17">
        <v>59.958333333333336</v>
      </c>
      <c r="E3206">
        <v>24</v>
      </c>
      <c r="F3206" s="5">
        <v>135.625</v>
      </c>
      <c r="G3206" s="9">
        <v>2</v>
      </c>
      <c r="H3206">
        <v>4</v>
      </c>
      <c r="I3206" s="6">
        <v>108.5</v>
      </c>
      <c r="J3206" t="s">
        <v>8319</v>
      </c>
      <c r="K3206" t="s">
        <v>8347</v>
      </c>
    </row>
    <row r="3207" spans="1:11" x14ac:dyDescent="0.2">
      <c r="A3207">
        <v>3584</v>
      </c>
      <c r="B3207">
        <v>1</v>
      </c>
      <c r="C3207">
        <v>3000</v>
      </c>
      <c r="D3207" s="17">
        <v>30</v>
      </c>
      <c r="E3207">
        <v>112</v>
      </c>
      <c r="F3207" s="5">
        <v>30.9375</v>
      </c>
      <c r="G3207" s="9">
        <v>6</v>
      </c>
      <c r="H3207">
        <v>5</v>
      </c>
      <c r="I3207" s="6">
        <v>115.5</v>
      </c>
      <c r="J3207" t="s">
        <v>8319</v>
      </c>
      <c r="K3207" t="s">
        <v>8347</v>
      </c>
    </row>
    <row r="3208" spans="1:11" x14ac:dyDescent="0.2">
      <c r="A3208">
        <v>3585</v>
      </c>
      <c r="B3208">
        <v>1</v>
      </c>
      <c r="C3208">
        <v>3400</v>
      </c>
      <c r="D3208" s="17">
        <v>30</v>
      </c>
      <c r="E3208">
        <v>23</v>
      </c>
      <c r="F3208" s="5">
        <v>176.08695652173913</v>
      </c>
      <c r="G3208" s="9">
        <v>11</v>
      </c>
      <c r="H3208">
        <v>5</v>
      </c>
      <c r="I3208" s="6">
        <v>119.11764705882352</v>
      </c>
      <c r="J3208" t="s">
        <v>8319</v>
      </c>
      <c r="K3208" t="s">
        <v>8347</v>
      </c>
    </row>
    <row r="3209" spans="1:11" x14ac:dyDescent="0.2">
      <c r="A3209">
        <v>3586</v>
      </c>
      <c r="B3209">
        <v>1</v>
      </c>
      <c r="C3209">
        <v>7500</v>
      </c>
      <c r="D3209" s="17">
        <v>60</v>
      </c>
      <c r="E3209">
        <v>54</v>
      </c>
      <c r="F3209" s="5">
        <v>151.9814814814815</v>
      </c>
      <c r="G3209" s="9">
        <v>7</v>
      </c>
      <c r="H3209">
        <v>1</v>
      </c>
      <c r="I3209" s="6">
        <v>109.42666666666668</v>
      </c>
      <c r="J3209" t="s">
        <v>8319</v>
      </c>
      <c r="K3209" t="s">
        <v>8347</v>
      </c>
    </row>
    <row r="3210" spans="1:11" x14ac:dyDescent="0.2">
      <c r="A3210">
        <v>3587</v>
      </c>
      <c r="B3210">
        <v>1</v>
      </c>
      <c r="C3210">
        <v>500</v>
      </c>
      <c r="D3210" s="17">
        <v>45.251689814814817</v>
      </c>
      <c r="E3210">
        <v>28</v>
      </c>
      <c r="F3210" s="5">
        <v>22.607142857142858</v>
      </c>
      <c r="G3210" s="9">
        <v>5</v>
      </c>
      <c r="H3210">
        <v>5</v>
      </c>
      <c r="I3210" s="6">
        <v>126.6</v>
      </c>
      <c r="J3210" t="s">
        <v>8319</v>
      </c>
      <c r="K3210" t="s">
        <v>8347</v>
      </c>
    </row>
    <row r="3211" spans="1:11" x14ac:dyDescent="0.2">
      <c r="A3211">
        <v>3588</v>
      </c>
      <c r="B3211">
        <v>1</v>
      </c>
      <c r="C3211">
        <v>200</v>
      </c>
      <c r="D3211" s="17">
        <v>22.129513888888891</v>
      </c>
      <c r="E3211">
        <v>11</v>
      </c>
      <c r="F3211" s="5">
        <v>18.272727272727273</v>
      </c>
      <c r="G3211" s="9">
        <v>4</v>
      </c>
      <c r="H3211">
        <v>2</v>
      </c>
      <c r="I3211" s="6">
        <v>100.49999999999999</v>
      </c>
      <c r="J3211" t="s">
        <v>8319</v>
      </c>
      <c r="K3211" t="s">
        <v>8347</v>
      </c>
    </row>
    <row r="3212" spans="1:11" x14ac:dyDescent="0.2">
      <c r="A3212">
        <v>3589</v>
      </c>
      <c r="B3212">
        <v>1</v>
      </c>
      <c r="C3212">
        <v>4000</v>
      </c>
      <c r="D3212" s="17">
        <v>25</v>
      </c>
      <c r="E3212">
        <v>62</v>
      </c>
      <c r="F3212" s="5">
        <v>82.258064516129039</v>
      </c>
      <c r="G3212" s="9">
        <v>5</v>
      </c>
      <c r="H3212">
        <v>5</v>
      </c>
      <c r="I3212" s="6">
        <v>127.49999999999999</v>
      </c>
      <c r="J3212" t="s">
        <v>8319</v>
      </c>
      <c r="K3212" t="s">
        <v>8347</v>
      </c>
    </row>
    <row r="3213" spans="1:11" x14ac:dyDescent="0.2">
      <c r="A3213">
        <v>3590</v>
      </c>
      <c r="B3213">
        <v>1</v>
      </c>
      <c r="C3213">
        <v>5000</v>
      </c>
      <c r="D3213" s="17">
        <v>30</v>
      </c>
      <c r="E3213">
        <v>73</v>
      </c>
      <c r="F3213" s="5">
        <v>68.534246575342465</v>
      </c>
      <c r="G3213" s="9">
        <v>9</v>
      </c>
      <c r="H3213">
        <v>6</v>
      </c>
      <c r="I3213" s="6">
        <v>100.05999999999999</v>
      </c>
      <c r="J3213" t="s">
        <v>8319</v>
      </c>
      <c r="K3213" t="s">
        <v>8347</v>
      </c>
    </row>
    <row r="3214" spans="1:11" x14ac:dyDescent="0.2">
      <c r="A3214">
        <v>3591</v>
      </c>
      <c r="B3214">
        <v>1</v>
      </c>
      <c r="C3214">
        <v>700</v>
      </c>
      <c r="D3214" s="17">
        <v>24.259212962962966</v>
      </c>
      <c r="E3214">
        <v>18</v>
      </c>
      <c r="F3214" s="5">
        <v>68.055555555555557</v>
      </c>
      <c r="G3214" s="9">
        <v>12</v>
      </c>
      <c r="H3214">
        <v>2</v>
      </c>
      <c r="I3214" s="6">
        <v>175</v>
      </c>
      <c r="J3214" t="s">
        <v>8319</v>
      </c>
      <c r="K3214" t="s">
        <v>8347</v>
      </c>
    </row>
    <row r="3215" spans="1:11" x14ac:dyDescent="0.2">
      <c r="A3215">
        <v>3592</v>
      </c>
      <c r="B3215">
        <v>1</v>
      </c>
      <c r="C3215">
        <v>2000</v>
      </c>
      <c r="D3215" s="17">
        <v>57.377696759259258</v>
      </c>
      <c r="E3215">
        <v>35</v>
      </c>
      <c r="F3215" s="5">
        <v>72.714285714285708</v>
      </c>
      <c r="G3215" s="9">
        <v>12</v>
      </c>
      <c r="H3215">
        <v>1</v>
      </c>
      <c r="I3215" s="6">
        <v>127.25</v>
      </c>
      <c r="J3215" t="s">
        <v>8319</v>
      </c>
      <c r="K3215" t="s">
        <v>8347</v>
      </c>
    </row>
    <row r="3216" spans="1:11" x14ac:dyDescent="0.2">
      <c r="A3216">
        <v>3593</v>
      </c>
      <c r="B3216">
        <v>1</v>
      </c>
      <c r="C3216">
        <v>3000</v>
      </c>
      <c r="D3216" s="17">
        <v>34.952789351851855</v>
      </c>
      <c r="E3216">
        <v>43</v>
      </c>
      <c r="F3216" s="5">
        <v>77.186046511627907</v>
      </c>
      <c r="G3216" s="9">
        <v>12</v>
      </c>
      <c r="H3216">
        <v>1</v>
      </c>
      <c r="I3216" s="6">
        <v>110.63333333333334</v>
      </c>
      <c r="J3216" t="s">
        <v>8319</v>
      </c>
      <c r="K3216" t="s">
        <v>8347</v>
      </c>
    </row>
    <row r="3217" spans="1:11" x14ac:dyDescent="0.2">
      <c r="A3217">
        <v>3594</v>
      </c>
      <c r="B3217">
        <v>1</v>
      </c>
      <c r="C3217">
        <v>1600</v>
      </c>
      <c r="D3217" s="17">
        <v>25</v>
      </c>
      <c r="E3217">
        <v>36</v>
      </c>
      <c r="F3217" s="5">
        <v>55.972222222222221</v>
      </c>
      <c r="G3217" s="9">
        <v>8</v>
      </c>
      <c r="H3217">
        <v>2</v>
      </c>
      <c r="I3217" s="6">
        <v>125.93749999999999</v>
      </c>
      <c r="J3217" t="s">
        <v>8319</v>
      </c>
      <c r="K3217" t="s">
        <v>8347</v>
      </c>
    </row>
    <row r="3218" spans="1:11" x14ac:dyDescent="0.2">
      <c r="A3218">
        <v>3595</v>
      </c>
      <c r="B3218">
        <v>1</v>
      </c>
      <c r="C3218">
        <v>2600</v>
      </c>
      <c r="D3218" s="17">
        <v>26.282604166666662</v>
      </c>
      <c r="E3218">
        <v>62</v>
      </c>
      <c r="F3218" s="5">
        <v>49.693548387096776</v>
      </c>
      <c r="G3218" s="9">
        <v>2</v>
      </c>
      <c r="H3218">
        <v>6</v>
      </c>
      <c r="I3218" s="6">
        <v>118.5</v>
      </c>
      <c r="J3218" t="s">
        <v>8319</v>
      </c>
      <c r="K3218" t="s">
        <v>8347</v>
      </c>
    </row>
    <row r="3219" spans="1:11" x14ac:dyDescent="0.2">
      <c r="A3219">
        <v>3596</v>
      </c>
      <c r="B3219">
        <v>1</v>
      </c>
      <c r="C3219">
        <v>1100</v>
      </c>
      <c r="D3219" s="17">
        <v>21</v>
      </c>
      <c r="E3219">
        <v>15</v>
      </c>
      <c r="F3219" s="5">
        <v>79</v>
      </c>
      <c r="G3219" s="9">
        <v>8</v>
      </c>
      <c r="H3219">
        <v>2</v>
      </c>
      <c r="I3219" s="6">
        <v>107.72727272727273</v>
      </c>
      <c r="J3219" t="s">
        <v>8319</v>
      </c>
      <c r="K3219" t="s">
        <v>8347</v>
      </c>
    </row>
    <row r="3220" spans="1:11" x14ac:dyDescent="0.2">
      <c r="A3220">
        <v>3597</v>
      </c>
      <c r="B3220">
        <v>1</v>
      </c>
      <c r="C3220">
        <v>2500</v>
      </c>
      <c r="D3220" s="17">
        <v>14.663773148148147</v>
      </c>
      <c r="E3220">
        <v>33</v>
      </c>
      <c r="F3220" s="5">
        <v>77.727272727272734</v>
      </c>
      <c r="G3220" s="9">
        <v>2</v>
      </c>
      <c r="H3220">
        <v>3</v>
      </c>
      <c r="I3220" s="6">
        <v>102.60000000000001</v>
      </c>
      <c r="J3220" t="s">
        <v>8319</v>
      </c>
      <c r="K3220" t="s">
        <v>8347</v>
      </c>
    </row>
    <row r="3221" spans="1:11" x14ac:dyDescent="0.2">
      <c r="A3221">
        <v>3598</v>
      </c>
      <c r="B3221">
        <v>1</v>
      </c>
      <c r="C3221">
        <v>1000</v>
      </c>
      <c r="D3221" s="17">
        <v>18.40877314814815</v>
      </c>
      <c r="E3221">
        <v>27</v>
      </c>
      <c r="F3221" s="5">
        <v>40.777777777777779</v>
      </c>
      <c r="G3221" s="9">
        <v>8</v>
      </c>
      <c r="H3221">
        <v>5</v>
      </c>
      <c r="I3221" s="6">
        <v>110.1</v>
      </c>
      <c r="J3221" t="s">
        <v>8319</v>
      </c>
      <c r="K3221" t="s">
        <v>8347</v>
      </c>
    </row>
    <row r="3222" spans="1:11" x14ac:dyDescent="0.2">
      <c r="A3222">
        <v>3599</v>
      </c>
      <c r="B3222">
        <v>1</v>
      </c>
      <c r="C3222">
        <v>500</v>
      </c>
      <c r="D3222" s="17">
        <v>25.205127314814813</v>
      </c>
      <c r="E3222">
        <v>17</v>
      </c>
      <c r="F3222" s="5">
        <v>59.411764705882355</v>
      </c>
      <c r="G3222" s="9">
        <v>8</v>
      </c>
      <c r="H3222">
        <v>2</v>
      </c>
      <c r="I3222" s="6">
        <v>202</v>
      </c>
      <c r="J3222" t="s">
        <v>8319</v>
      </c>
      <c r="K3222" t="s">
        <v>8347</v>
      </c>
    </row>
    <row r="3223" spans="1:11" x14ac:dyDescent="0.2">
      <c r="A3223">
        <v>3600</v>
      </c>
      <c r="B3223">
        <v>1</v>
      </c>
      <c r="C3223">
        <v>10</v>
      </c>
      <c r="D3223" s="17">
        <v>28</v>
      </c>
      <c r="E3223">
        <v>4</v>
      </c>
      <c r="F3223" s="5">
        <v>3.25</v>
      </c>
      <c r="G3223" s="9">
        <v>9</v>
      </c>
      <c r="H3223">
        <v>4</v>
      </c>
      <c r="I3223" s="6">
        <v>130</v>
      </c>
      <c r="J3223" t="s">
        <v>8319</v>
      </c>
      <c r="K3223" t="s">
        <v>8347</v>
      </c>
    </row>
    <row r="3224" spans="1:11" x14ac:dyDescent="0.2">
      <c r="A3224">
        <v>3601</v>
      </c>
      <c r="B3224">
        <v>1</v>
      </c>
      <c r="C3224">
        <v>2000</v>
      </c>
      <c r="D3224" s="17">
        <v>30</v>
      </c>
      <c r="E3224">
        <v>53</v>
      </c>
      <c r="F3224" s="5">
        <v>39.377358490566039</v>
      </c>
      <c r="G3224" s="9">
        <v>12</v>
      </c>
      <c r="H3224">
        <v>3</v>
      </c>
      <c r="I3224" s="6">
        <v>104.35000000000001</v>
      </c>
      <c r="J3224" t="s">
        <v>8319</v>
      </c>
      <c r="K3224" t="s">
        <v>8347</v>
      </c>
    </row>
    <row r="3225" spans="1:11" x14ac:dyDescent="0.2">
      <c r="A3225">
        <v>3602</v>
      </c>
      <c r="B3225">
        <v>1</v>
      </c>
      <c r="C3225">
        <v>4000</v>
      </c>
      <c r="D3225" s="17">
        <v>60</v>
      </c>
      <c r="E3225">
        <v>49</v>
      </c>
      <c r="F3225" s="5">
        <v>81.673469387755105</v>
      </c>
      <c r="G3225" s="9">
        <v>3</v>
      </c>
      <c r="H3225">
        <v>5</v>
      </c>
      <c r="I3225" s="6">
        <v>100.05</v>
      </c>
      <c r="J3225" t="s">
        <v>8319</v>
      </c>
      <c r="K3225" t="s">
        <v>8347</v>
      </c>
    </row>
    <row r="3226" spans="1:11" x14ac:dyDescent="0.2">
      <c r="A3226">
        <v>3603</v>
      </c>
      <c r="B3226">
        <v>1</v>
      </c>
      <c r="C3226">
        <v>1500</v>
      </c>
      <c r="D3226" s="17">
        <v>30.041666666666668</v>
      </c>
      <c r="E3226">
        <v>57</v>
      </c>
      <c r="F3226" s="5">
        <v>44.912280701754383</v>
      </c>
      <c r="G3226" s="9">
        <v>10</v>
      </c>
      <c r="H3226">
        <v>2</v>
      </c>
      <c r="I3226" s="6">
        <v>170.66666666666669</v>
      </c>
      <c r="J3226" t="s">
        <v>8319</v>
      </c>
      <c r="K3226" t="s">
        <v>8347</v>
      </c>
    </row>
    <row r="3227" spans="1:11" x14ac:dyDescent="0.2">
      <c r="A3227">
        <v>3604</v>
      </c>
      <c r="B3227">
        <v>1</v>
      </c>
      <c r="C3227">
        <v>3000</v>
      </c>
      <c r="D3227" s="17">
        <v>6.2752777777777773</v>
      </c>
      <c r="E3227">
        <v>69</v>
      </c>
      <c r="F3227" s="5">
        <v>49.05797101449275</v>
      </c>
      <c r="G3227" s="9">
        <v>4</v>
      </c>
      <c r="H3227">
        <v>5</v>
      </c>
      <c r="I3227" s="6">
        <v>112.83333333333334</v>
      </c>
      <c r="J3227" t="s">
        <v>8319</v>
      </c>
      <c r="K3227" t="s">
        <v>8347</v>
      </c>
    </row>
    <row r="3228" spans="1:11" x14ac:dyDescent="0.2">
      <c r="A3228">
        <v>3605</v>
      </c>
      <c r="B3228">
        <v>1</v>
      </c>
      <c r="C3228">
        <v>250</v>
      </c>
      <c r="D3228" s="17">
        <v>30</v>
      </c>
      <c r="E3228">
        <v>15</v>
      </c>
      <c r="F3228" s="5">
        <v>30.666666666666668</v>
      </c>
      <c r="G3228" s="9">
        <v>1</v>
      </c>
      <c r="H3228">
        <v>4</v>
      </c>
      <c r="I3228" s="6">
        <v>184</v>
      </c>
      <c r="J3228" t="s">
        <v>8319</v>
      </c>
      <c r="K3228" t="s">
        <v>8347</v>
      </c>
    </row>
    <row r="3229" spans="1:11" x14ac:dyDescent="0.2">
      <c r="A3229">
        <v>3606</v>
      </c>
      <c r="B3229">
        <v>1</v>
      </c>
      <c r="C3229">
        <v>3000</v>
      </c>
      <c r="D3229" s="17">
        <v>30</v>
      </c>
      <c r="E3229">
        <v>64</v>
      </c>
      <c r="F3229" s="5">
        <v>61.0625</v>
      </c>
      <c r="G3229" s="9">
        <v>7</v>
      </c>
      <c r="H3229">
        <v>5</v>
      </c>
      <c r="I3229" s="6">
        <v>130.26666666666665</v>
      </c>
      <c r="J3229" t="s">
        <v>8319</v>
      </c>
      <c r="K3229" t="s">
        <v>8347</v>
      </c>
    </row>
    <row r="3230" spans="1:11" x14ac:dyDescent="0.2">
      <c r="A3230">
        <v>3607</v>
      </c>
      <c r="B3230">
        <v>1</v>
      </c>
      <c r="C3230">
        <v>550</v>
      </c>
      <c r="D3230" s="17">
        <v>14.036087962962965</v>
      </c>
      <c r="E3230">
        <v>20</v>
      </c>
      <c r="F3230" s="5">
        <v>29</v>
      </c>
      <c r="G3230" s="9">
        <v>11</v>
      </c>
      <c r="H3230">
        <v>1</v>
      </c>
      <c r="I3230" s="6">
        <v>105.45454545454544</v>
      </c>
      <c r="J3230" t="s">
        <v>8319</v>
      </c>
      <c r="K3230" t="s">
        <v>8347</v>
      </c>
    </row>
    <row r="3231" spans="1:11" x14ac:dyDescent="0.2">
      <c r="A3231">
        <v>3608</v>
      </c>
      <c r="B3231">
        <v>1</v>
      </c>
      <c r="C3231">
        <v>800</v>
      </c>
      <c r="D3231" s="17">
        <v>31.873958333333334</v>
      </c>
      <c r="E3231">
        <v>27</v>
      </c>
      <c r="F3231" s="5">
        <v>29.62962962962963</v>
      </c>
      <c r="G3231" s="9">
        <v>5</v>
      </c>
      <c r="H3231">
        <v>1</v>
      </c>
      <c r="I3231" s="6">
        <v>100</v>
      </c>
      <c r="J3231" t="s">
        <v>8319</v>
      </c>
      <c r="K3231" t="s">
        <v>8347</v>
      </c>
    </row>
    <row r="3232" spans="1:11" x14ac:dyDescent="0.2">
      <c r="A3232">
        <v>3609</v>
      </c>
      <c r="B3232">
        <v>1</v>
      </c>
      <c r="C3232">
        <v>1960</v>
      </c>
      <c r="D3232" s="17">
        <v>29.958333333333332</v>
      </c>
      <c r="E3232">
        <v>21</v>
      </c>
      <c r="F3232" s="5">
        <v>143.0952380952381</v>
      </c>
      <c r="G3232" s="9">
        <v>2</v>
      </c>
      <c r="H3232">
        <v>1</v>
      </c>
      <c r="I3232" s="6">
        <v>153.31632653061226</v>
      </c>
      <c r="J3232" t="s">
        <v>8319</v>
      </c>
      <c r="K3232" t="s">
        <v>8347</v>
      </c>
    </row>
    <row r="3233" spans="1:11" x14ac:dyDescent="0.2">
      <c r="A3233">
        <v>3610</v>
      </c>
      <c r="B3233">
        <v>1</v>
      </c>
      <c r="C3233">
        <v>1000</v>
      </c>
      <c r="D3233" s="17">
        <v>30</v>
      </c>
      <c r="E3233">
        <v>31</v>
      </c>
      <c r="F3233" s="5">
        <v>52.354838709677416</v>
      </c>
      <c r="G3233" s="9">
        <v>7</v>
      </c>
      <c r="H3233">
        <v>6</v>
      </c>
      <c r="I3233" s="6">
        <v>162.30000000000001</v>
      </c>
      <c r="J3233" t="s">
        <v>8319</v>
      </c>
      <c r="K3233" t="s">
        <v>8347</v>
      </c>
    </row>
    <row r="3234" spans="1:11" x14ac:dyDescent="0.2">
      <c r="A3234">
        <v>3611</v>
      </c>
      <c r="B3234">
        <v>1</v>
      </c>
      <c r="C3234">
        <v>2500</v>
      </c>
      <c r="D3234" s="17">
        <v>30</v>
      </c>
      <c r="E3234">
        <v>51</v>
      </c>
      <c r="F3234" s="5">
        <v>66.666666666666671</v>
      </c>
      <c r="G3234" s="9">
        <v>3</v>
      </c>
      <c r="H3234">
        <v>1</v>
      </c>
      <c r="I3234" s="6">
        <v>136</v>
      </c>
      <c r="J3234" t="s">
        <v>8319</v>
      </c>
      <c r="K3234" t="s">
        <v>8347</v>
      </c>
    </row>
    <row r="3235" spans="1:11" x14ac:dyDescent="0.2">
      <c r="A3235">
        <v>3612</v>
      </c>
      <c r="B3235">
        <v>1</v>
      </c>
      <c r="C3235">
        <v>5000</v>
      </c>
      <c r="D3235" s="17">
        <v>10</v>
      </c>
      <c r="E3235">
        <v>57</v>
      </c>
      <c r="F3235" s="5">
        <v>126.66666666666667</v>
      </c>
      <c r="G3235" s="9">
        <v>5</v>
      </c>
      <c r="H3235">
        <v>5</v>
      </c>
      <c r="I3235" s="6">
        <v>144.4</v>
      </c>
      <c r="J3235" t="s">
        <v>8319</v>
      </c>
      <c r="K3235" t="s">
        <v>8347</v>
      </c>
    </row>
    <row r="3236" spans="1:11" x14ac:dyDescent="0.2">
      <c r="A3236">
        <v>3613</v>
      </c>
      <c r="B3236">
        <v>1</v>
      </c>
      <c r="C3236">
        <v>1250</v>
      </c>
      <c r="D3236" s="17">
        <v>30</v>
      </c>
      <c r="E3236">
        <v>20</v>
      </c>
      <c r="F3236" s="5">
        <v>62.5</v>
      </c>
      <c r="G3236" s="9">
        <v>5</v>
      </c>
      <c r="H3236">
        <v>4</v>
      </c>
      <c r="I3236" s="6">
        <v>100</v>
      </c>
      <c r="J3236" t="s">
        <v>8319</v>
      </c>
      <c r="K3236" t="s">
        <v>8347</v>
      </c>
    </row>
    <row r="3237" spans="1:11" x14ac:dyDescent="0.2">
      <c r="A3237">
        <v>3614</v>
      </c>
      <c r="B3237">
        <v>1</v>
      </c>
      <c r="C3237">
        <v>2500</v>
      </c>
      <c r="D3237" s="17">
        <v>30</v>
      </c>
      <c r="E3237">
        <v>71</v>
      </c>
      <c r="F3237" s="5">
        <v>35.492957746478872</v>
      </c>
      <c r="G3237" s="9">
        <v>5</v>
      </c>
      <c r="H3237">
        <v>2</v>
      </c>
      <c r="I3237" s="6">
        <v>100.8</v>
      </c>
      <c r="J3237" t="s">
        <v>8319</v>
      </c>
      <c r="K3237" t="s">
        <v>8347</v>
      </c>
    </row>
    <row r="3238" spans="1:11" x14ac:dyDescent="0.2">
      <c r="A3238">
        <v>3615</v>
      </c>
      <c r="B3238">
        <v>1</v>
      </c>
      <c r="C3238">
        <v>2500</v>
      </c>
      <c r="D3238" s="17">
        <v>30</v>
      </c>
      <c r="E3238">
        <v>72</v>
      </c>
      <c r="F3238" s="5">
        <v>37.083333333333336</v>
      </c>
      <c r="G3238" s="9">
        <v>11</v>
      </c>
      <c r="H3238">
        <v>2</v>
      </c>
      <c r="I3238" s="6">
        <v>106.80000000000001</v>
      </c>
      <c r="J3238" t="s">
        <v>8319</v>
      </c>
      <c r="K3238" t="s">
        <v>8347</v>
      </c>
    </row>
    <row r="3239" spans="1:11" x14ac:dyDescent="0.2">
      <c r="A3239">
        <v>3616</v>
      </c>
      <c r="B3239">
        <v>1</v>
      </c>
      <c r="C3239">
        <v>2500</v>
      </c>
      <c r="D3239" s="17">
        <v>29.958333333333332</v>
      </c>
      <c r="E3239">
        <v>45</v>
      </c>
      <c r="F3239" s="5">
        <v>69.333333333333329</v>
      </c>
      <c r="G3239" s="9">
        <v>2</v>
      </c>
      <c r="H3239">
        <v>2</v>
      </c>
      <c r="I3239" s="6">
        <v>124.8</v>
      </c>
      <c r="J3239" t="s">
        <v>8319</v>
      </c>
      <c r="K3239" t="s">
        <v>8347</v>
      </c>
    </row>
    <row r="3240" spans="1:11" x14ac:dyDescent="0.2">
      <c r="A3240">
        <v>3617</v>
      </c>
      <c r="B3240">
        <v>1</v>
      </c>
      <c r="C3240">
        <v>740</v>
      </c>
      <c r="D3240" s="17">
        <v>14.389710648148148</v>
      </c>
      <c r="E3240">
        <v>51</v>
      </c>
      <c r="F3240" s="5">
        <v>17.254901960784313</v>
      </c>
      <c r="G3240" s="9">
        <v>2</v>
      </c>
      <c r="H3240">
        <v>1</v>
      </c>
      <c r="I3240" s="6">
        <v>118.91891891891892</v>
      </c>
      <c r="J3240" t="s">
        <v>8319</v>
      </c>
      <c r="K3240" t="s">
        <v>8347</v>
      </c>
    </row>
    <row r="3241" spans="1:11" x14ac:dyDescent="0.2">
      <c r="A3241">
        <v>3618</v>
      </c>
      <c r="B3241">
        <v>1</v>
      </c>
      <c r="C3241">
        <v>2000</v>
      </c>
      <c r="D3241" s="17">
        <v>30</v>
      </c>
      <c r="E3241">
        <v>56</v>
      </c>
      <c r="F3241" s="5">
        <v>36.071428571428569</v>
      </c>
      <c r="G3241" s="9">
        <v>5</v>
      </c>
      <c r="H3241">
        <v>1</v>
      </c>
      <c r="I3241" s="6">
        <v>101</v>
      </c>
      <c r="J3241" t="s">
        <v>8319</v>
      </c>
      <c r="K3241" t="s">
        <v>8347</v>
      </c>
    </row>
    <row r="3242" spans="1:11" x14ac:dyDescent="0.2">
      <c r="A3242">
        <v>3619</v>
      </c>
      <c r="B3242">
        <v>1</v>
      </c>
      <c r="C3242">
        <v>1000</v>
      </c>
      <c r="D3242" s="17">
        <v>32.784421296296294</v>
      </c>
      <c r="E3242">
        <v>17</v>
      </c>
      <c r="F3242" s="5">
        <v>66.470588235294116</v>
      </c>
      <c r="G3242" s="9">
        <v>10</v>
      </c>
      <c r="H3242">
        <v>1</v>
      </c>
      <c r="I3242" s="6">
        <v>112.99999999999999</v>
      </c>
      <c r="J3242" t="s">
        <v>8319</v>
      </c>
      <c r="K3242" t="s">
        <v>8347</v>
      </c>
    </row>
    <row r="3243" spans="1:11" x14ac:dyDescent="0.2">
      <c r="A3243">
        <v>3620</v>
      </c>
      <c r="B3243">
        <v>1</v>
      </c>
      <c r="C3243">
        <v>10500</v>
      </c>
      <c r="D3243" s="17">
        <v>30.228460648148147</v>
      </c>
      <c r="E3243">
        <v>197</v>
      </c>
      <c r="F3243" s="5">
        <v>56.065989847715734</v>
      </c>
      <c r="G3243" s="9">
        <v>2</v>
      </c>
      <c r="H3243">
        <v>1</v>
      </c>
      <c r="I3243" s="6">
        <v>105.19047619047619</v>
      </c>
      <c r="J3243" t="s">
        <v>8319</v>
      </c>
      <c r="K3243" t="s">
        <v>8347</v>
      </c>
    </row>
    <row r="3244" spans="1:11" x14ac:dyDescent="0.2">
      <c r="A3244">
        <v>3621</v>
      </c>
      <c r="B3244">
        <v>1</v>
      </c>
      <c r="C3244">
        <v>3000</v>
      </c>
      <c r="D3244" s="17">
        <v>23.939305555555553</v>
      </c>
      <c r="E3244">
        <v>70</v>
      </c>
      <c r="F3244" s="5">
        <v>47.028571428571432</v>
      </c>
      <c r="G3244" s="9">
        <v>9</v>
      </c>
      <c r="H3244">
        <v>2</v>
      </c>
      <c r="I3244" s="6">
        <v>109.73333333333332</v>
      </c>
      <c r="J3244" t="s">
        <v>8319</v>
      </c>
      <c r="K3244" t="s">
        <v>8347</v>
      </c>
    </row>
    <row r="3245" spans="1:11" x14ac:dyDescent="0.2">
      <c r="A3245">
        <v>3622</v>
      </c>
      <c r="B3245">
        <v>1</v>
      </c>
      <c r="C3245">
        <v>1000</v>
      </c>
      <c r="D3245" s="17">
        <v>32.919085648148148</v>
      </c>
      <c r="E3245">
        <v>21</v>
      </c>
      <c r="F3245" s="5">
        <v>47.666190476190479</v>
      </c>
      <c r="G3245" s="9">
        <v>8</v>
      </c>
      <c r="H3245">
        <v>1</v>
      </c>
      <c r="I3245" s="6">
        <v>100.099</v>
      </c>
      <c r="J3245" t="s">
        <v>8319</v>
      </c>
      <c r="K3245" t="s">
        <v>8347</v>
      </c>
    </row>
    <row r="3246" spans="1:11" x14ac:dyDescent="0.2">
      <c r="A3246">
        <v>3623</v>
      </c>
      <c r="B3246">
        <v>1</v>
      </c>
      <c r="C3246">
        <v>2500</v>
      </c>
      <c r="D3246" s="17">
        <v>17.55474537037037</v>
      </c>
      <c r="E3246">
        <v>34</v>
      </c>
      <c r="F3246" s="5">
        <v>88.235294117647058</v>
      </c>
      <c r="G3246" s="9">
        <v>7</v>
      </c>
      <c r="H3246">
        <v>2</v>
      </c>
      <c r="I3246" s="6">
        <v>120</v>
      </c>
      <c r="J3246" t="s">
        <v>8319</v>
      </c>
      <c r="K3246" t="s">
        <v>8347</v>
      </c>
    </row>
    <row r="3247" spans="1:11" x14ac:dyDescent="0.2">
      <c r="A3247">
        <v>3624</v>
      </c>
      <c r="B3247">
        <v>1</v>
      </c>
      <c r="C3247">
        <v>3000</v>
      </c>
      <c r="D3247" s="17">
        <v>60</v>
      </c>
      <c r="E3247">
        <v>39</v>
      </c>
      <c r="F3247" s="5">
        <v>80.717948717948715</v>
      </c>
      <c r="G3247" s="9">
        <v>6</v>
      </c>
      <c r="H3247">
        <v>5</v>
      </c>
      <c r="I3247" s="6">
        <v>104.93333333333332</v>
      </c>
      <c r="J3247" t="s">
        <v>8319</v>
      </c>
      <c r="K3247" t="s">
        <v>8347</v>
      </c>
    </row>
    <row r="3248" spans="1:11" x14ac:dyDescent="0.2">
      <c r="A3248">
        <v>3625</v>
      </c>
      <c r="B3248">
        <v>1</v>
      </c>
      <c r="C3248">
        <v>3000</v>
      </c>
      <c r="D3248" s="17">
        <v>30</v>
      </c>
      <c r="E3248">
        <v>78</v>
      </c>
      <c r="F3248" s="5">
        <v>39.487179487179489</v>
      </c>
      <c r="G3248" s="9">
        <v>6</v>
      </c>
      <c r="H3248">
        <v>2</v>
      </c>
      <c r="I3248" s="6">
        <v>102.66666666666666</v>
      </c>
      <c r="J3248" t="s">
        <v>8319</v>
      </c>
      <c r="K3248" t="s">
        <v>8347</v>
      </c>
    </row>
    <row r="3249" spans="1:11" x14ac:dyDescent="0.2">
      <c r="A3249">
        <v>3626</v>
      </c>
      <c r="B3249">
        <v>1</v>
      </c>
      <c r="C3249">
        <v>4000</v>
      </c>
      <c r="D3249" s="17">
        <v>21</v>
      </c>
      <c r="E3249">
        <v>48</v>
      </c>
      <c r="F3249" s="5">
        <v>84.854166666666671</v>
      </c>
      <c r="G3249" s="9">
        <v>7</v>
      </c>
      <c r="H3249">
        <v>6</v>
      </c>
      <c r="I3249" s="6">
        <v>101.82500000000002</v>
      </c>
      <c r="J3249" t="s">
        <v>8319</v>
      </c>
      <c r="K3249" t="s">
        <v>8347</v>
      </c>
    </row>
    <row r="3250" spans="1:11" x14ac:dyDescent="0.2">
      <c r="A3250">
        <v>3627</v>
      </c>
      <c r="B3250">
        <v>1</v>
      </c>
      <c r="C3250">
        <v>2000</v>
      </c>
      <c r="D3250" s="17">
        <v>50.424224537037041</v>
      </c>
      <c r="E3250">
        <v>29</v>
      </c>
      <c r="F3250" s="5">
        <v>68.965517241379317</v>
      </c>
      <c r="G3250" s="9">
        <v>3</v>
      </c>
      <c r="H3250">
        <v>4</v>
      </c>
      <c r="I3250" s="6">
        <v>100</v>
      </c>
      <c r="J3250" t="s">
        <v>8319</v>
      </c>
      <c r="K3250" t="s">
        <v>8347</v>
      </c>
    </row>
    <row r="3251" spans="1:11" x14ac:dyDescent="0.2">
      <c r="A3251">
        <v>3628</v>
      </c>
      <c r="B3251">
        <v>0</v>
      </c>
      <c r="C3251">
        <v>100000</v>
      </c>
      <c r="D3251" s="17">
        <v>60.041666666666664</v>
      </c>
      <c r="E3251">
        <v>0</v>
      </c>
      <c r="F3251" s="5">
        <v>0</v>
      </c>
      <c r="G3251" s="9">
        <v>10</v>
      </c>
      <c r="H3251">
        <v>3</v>
      </c>
      <c r="I3251" s="6">
        <v>0</v>
      </c>
      <c r="J3251" t="s">
        <v>8319</v>
      </c>
      <c r="K3251" t="s">
        <v>8341</v>
      </c>
    </row>
    <row r="3252" spans="1:11" x14ac:dyDescent="0.2">
      <c r="A3252">
        <v>3629</v>
      </c>
      <c r="B3252">
        <v>0</v>
      </c>
      <c r="C3252">
        <v>1000000</v>
      </c>
      <c r="D3252" s="17">
        <v>58.61384259259259</v>
      </c>
      <c r="E3252">
        <v>2</v>
      </c>
      <c r="F3252" s="5">
        <v>1</v>
      </c>
      <c r="G3252" s="9">
        <v>3</v>
      </c>
      <c r="H3252">
        <v>1</v>
      </c>
      <c r="I3252" s="6">
        <v>1.9999999999999998E-4</v>
      </c>
      <c r="J3252" t="s">
        <v>8319</v>
      </c>
      <c r="K3252" t="s">
        <v>8341</v>
      </c>
    </row>
    <row r="3253" spans="1:11" x14ac:dyDescent="0.2">
      <c r="A3253">
        <v>3630</v>
      </c>
      <c r="B3253">
        <v>0</v>
      </c>
      <c r="C3253">
        <v>3000</v>
      </c>
      <c r="D3253" s="17">
        <v>30.041666666666668</v>
      </c>
      <c r="E3253">
        <v>1</v>
      </c>
      <c r="F3253" s="5">
        <v>1</v>
      </c>
      <c r="G3253" s="9">
        <v>10</v>
      </c>
      <c r="H3253">
        <v>4</v>
      </c>
      <c r="I3253" s="6">
        <v>3.3333333333333333E-2</v>
      </c>
      <c r="J3253" t="s">
        <v>8319</v>
      </c>
      <c r="K3253" t="s">
        <v>8341</v>
      </c>
    </row>
    <row r="3254" spans="1:11" x14ac:dyDescent="0.2">
      <c r="A3254">
        <v>3631</v>
      </c>
      <c r="B3254">
        <v>0</v>
      </c>
      <c r="C3254">
        <v>17100</v>
      </c>
      <c r="D3254" s="17">
        <v>24.412534722222222</v>
      </c>
      <c r="E3254">
        <v>59</v>
      </c>
      <c r="F3254" s="5">
        <v>147.88135593220338</v>
      </c>
      <c r="G3254" s="9">
        <v>8</v>
      </c>
      <c r="H3254">
        <v>5</v>
      </c>
      <c r="I3254" s="6">
        <v>51.023391812865491</v>
      </c>
      <c r="J3254" t="s">
        <v>8319</v>
      </c>
      <c r="K3254" t="s">
        <v>8341</v>
      </c>
    </row>
    <row r="3255" spans="1:11" x14ac:dyDescent="0.2">
      <c r="A3255">
        <v>3632</v>
      </c>
      <c r="B3255">
        <v>0</v>
      </c>
      <c r="C3255">
        <v>500</v>
      </c>
      <c r="D3255" s="17">
        <v>20</v>
      </c>
      <c r="E3255">
        <v>1</v>
      </c>
      <c r="F3255" s="5">
        <v>100</v>
      </c>
      <c r="G3255" s="9">
        <v>11</v>
      </c>
      <c r="H3255">
        <v>1</v>
      </c>
      <c r="I3255" s="6">
        <v>20</v>
      </c>
      <c r="J3255" t="s">
        <v>8319</v>
      </c>
      <c r="K3255" t="s">
        <v>8341</v>
      </c>
    </row>
    <row r="3256" spans="1:11" x14ac:dyDescent="0.2">
      <c r="A3256">
        <v>3633</v>
      </c>
      <c r="B3256">
        <v>0</v>
      </c>
      <c r="C3256">
        <v>5000</v>
      </c>
      <c r="D3256" s="17">
        <v>43.418206018518525</v>
      </c>
      <c r="E3256">
        <v>31</v>
      </c>
      <c r="F3256" s="5">
        <v>56.838709677419352</v>
      </c>
      <c r="G3256" s="9">
        <v>10</v>
      </c>
      <c r="H3256">
        <v>4</v>
      </c>
      <c r="I3256" s="6">
        <v>35.24</v>
      </c>
      <c r="J3256" t="s">
        <v>8319</v>
      </c>
      <c r="K3256" t="s">
        <v>8341</v>
      </c>
    </row>
    <row r="3257" spans="1:11" x14ac:dyDescent="0.2">
      <c r="A3257">
        <v>3634</v>
      </c>
      <c r="B3257">
        <v>0</v>
      </c>
      <c r="C3257">
        <v>75000</v>
      </c>
      <c r="D3257" s="17">
        <v>47.999606481481486</v>
      </c>
      <c r="E3257">
        <v>18</v>
      </c>
      <c r="F3257" s="5">
        <v>176.94444444444446</v>
      </c>
      <c r="G3257" s="9">
        <v>11</v>
      </c>
      <c r="H3257">
        <v>6</v>
      </c>
      <c r="I3257" s="6">
        <v>4.246666666666667</v>
      </c>
      <c r="J3257" t="s">
        <v>8319</v>
      </c>
      <c r="K3257" t="s">
        <v>8341</v>
      </c>
    </row>
    <row r="3258" spans="1:11" x14ac:dyDescent="0.2">
      <c r="A3258">
        <v>3635</v>
      </c>
      <c r="B3258">
        <v>0</v>
      </c>
      <c r="C3258">
        <v>3500</v>
      </c>
      <c r="D3258" s="17">
        <v>30</v>
      </c>
      <c r="E3258">
        <v>10</v>
      </c>
      <c r="F3258" s="5">
        <v>127.6</v>
      </c>
      <c r="G3258" s="9">
        <v>3</v>
      </c>
      <c r="H3258">
        <v>1</v>
      </c>
      <c r="I3258" s="6">
        <v>36.457142857142856</v>
      </c>
      <c r="J3258" t="s">
        <v>8319</v>
      </c>
      <c r="K3258" t="s">
        <v>8341</v>
      </c>
    </row>
    <row r="3259" spans="1:11" x14ac:dyDescent="0.2">
      <c r="A3259">
        <v>3636</v>
      </c>
      <c r="B3259">
        <v>0</v>
      </c>
      <c r="C3259">
        <v>150000</v>
      </c>
      <c r="D3259" s="17">
        <v>35</v>
      </c>
      <c r="E3259">
        <v>0</v>
      </c>
      <c r="F3259" s="5">
        <v>0</v>
      </c>
      <c r="G3259" s="9">
        <v>8</v>
      </c>
      <c r="H3259">
        <v>1</v>
      </c>
      <c r="I3259" s="6">
        <v>0</v>
      </c>
      <c r="J3259" t="s">
        <v>8319</v>
      </c>
      <c r="K3259" t="s">
        <v>8341</v>
      </c>
    </row>
    <row r="3260" spans="1:11" x14ac:dyDescent="0.2">
      <c r="A3260">
        <v>3637</v>
      </c>
      <c r="B3260">
        <v>0</v>
      </c>
      <c r="C3260">
        <v>3000</v>
      </c>
      <c r="D3260" s="17">
        <v>30</v>
      </c>
      <c r="E3260">
        <v>14</v>
      </c>
      <c r="F3260" s="5">
        <v>66.142857142857139</v>
      </c>
      <c r="G3260" s="9">
        <v>12</v>
      </c>
      <c r="H3260">
        <v>2</v>
      </c>
      <c r="I3260" s="6">
        <v>30.866666666666664</v>
      </c>
      <c r="J3260" t="s">
        <v>8319</v>
      </c>
      <c r="K3260" t="s">
        <v>8341</v>
      </c>
    </row>
    <row r="3261" spans="1:11" x14ac:dyDescent="0.2">
      <c r="A3261">
        <v>3638</v>
      </c>
      <c r="B3261">
        <v>0</v>
      </c>
      <c r="C3261">
        <v>3300</v>
      </c>
      <c r="D3261" s="17">
        <v>59.958333333333336</v>
      </c>
      <c r="E3261">
        <v>2</v>
      </c>
      <c r="F3261" s="5">
        <v>108</v>
      </c>
      <c r="G3261" s="9">
        <v>2</v>
      </c>
      <c r="H3261">
        <v>3</v>
      </c>
      <c r="I3261" s="6">
        <v>6.5454545454545459</v>
      </c>
      <c r="J3261" t="s">
        <v>8319</v>
      </c>
      <c r="K3261" t="s">
        <v>8341</v>
      </c>
    </row>
    <row r="3262" spans="1:11" x14ac:dyDescent="0.2">
      <c r="A3262">
        <v>3639</v>
      </c>
      <c r="B3262">
        <v>0</v>
      </c>
      <c r="C3262">
        <v>25000</v>
      </c>
      <c r="D3262" s="17">
        <v>59.955486111111107</v>
      </c>
      <c r="E3262">
        <v>1</v>
      </c>
      <c r="F3262" s="5">
        <v>1</v>
      </c>
      <c r="G3262" s="9">
        <v>8</v>
      </c>
      <c r="H3262">
        <v>1</v>
      </c>
      <c r="I3262" s="6">
        <v>4.0000000000000001E-3</v>
      </c>
      <c r="J3262" t="s">
        <v>8319</v>
      </c>
      <c r="K3262" t="s">
        <v>8341</v>
      </c>
    </row>
    <row r="3263" spans="1:11" x14ac:dyDescent="0.2">
      <c r="A3263">
        <v>3640</v>
      </c>
      <c r="B3263">
        <v>0</v>
      </c>
      <c r="C3263">
        <v>1000</v>
      </c>
      <c r="D3263" s="17">
        <v>30</v>
      </c>
      <c r="E3263">
        <v>3</v>
      </c>
      <c r="F3263" s="5">
        <v>18.333333333333332</v>
      </c>
      <c r="G3263" s="9">
        <v>4</v>
      </c>
      <c r="H3263">
        <v>5</v>
      </c>
      <c r="I3263" s="6">
        <v>5.5</v>
      </c>
      <c r="J3263" t="s">
        <v>8319</v>
      </c>
      <c r="K3263" t="s">
        <v>8341</v>
      </c>
    </row>
    <row r="3264" spans="1:11" x14ac:dyDescent="0.2">
      <c r="A3264">
        <v>3641</v>
      </c>
      <c r="B3264">
        <v>0</v>
      </c>
      <c r="C3264">
        <v>3000</v>
      </c>
      <c r="D3264" s="17">
        <v>17.581261574074073</v>
      </c>
      <c r="E3264">
        <v>0</v>
      </c>
      <c r="F3264" s="5">
        <v>0</v>
      </c>
      <c r="G3264" s="9">
        <v>9</v>
      </c>
      <c r="H3264">
        <v>3</v>
      </c>
      <c r="I3264" s="6">
        <v>0</v>
      </c>
      <c r="J3264" t="s">
        <v>8319</v>
      </c>
      <c r="K3264" t="s">
        <v>8341</v>
      </c>
    </row>
    <row r="3265" spans="1:11" x14ac:dyDescent="0.2">
      <c r="A3265">
        <v>3642</v>
      </c>
      <c r="B3265">
        <v>0</v>
      </c>
      <c r="C3265">
        <v>700</v>
      </c>
      <c r="D3265" s="17">
        <v>40.892048611111115</v>
      </c>
      <c r="E3265">
        <v>2</v>
      </c>
      <c r="F3265" s="5">
        <v>7.5</v>
      </c>
      <c r="G3265" s="9">
        <v>10</v>
      </c>
      <c r="H3265">
        <v>2</v>
      </c>
      <c r="I3265" s="6">
        <v>2.1428571428571428</v>
      </c>
      <c r="J3265" t="s">
        <v>8319</v>
      </c>
      <c r="K3265" t="s">
        <v>8341</v>
      </c>
    </row>
    <row r="3266" spans="1:11" x14ac:dyDescent="0.2">
      <c r="A3266">
        <v>3643</v>
      </c>
      <c r="B3266">
        <v>0</v>
      </c>
      <c r="C3266">
        <v>25000</v>
      </c>
      <c r="D3266" s="17">
        <v>40.041666666666664</v>
      </c>
      <c r="E3266">
        <v>0</v>
      </c>
      <c r="F3266" s="5">
        <v>0</v>
      </c>
      <c r="G3266" s="9">
        <v>10</v>
      </c>
      <c r="H3266">
        <v>3</v>
      </c>
      <c r="I3266" s="6">
        <v>0</v>
      </c>
      <c r="J3266" t="s">
        <v>8319</v>
      </c>
      <c r="K3266" t="s">
        <v>8341</v>
      </c>
    </row>
    <row r="3267" spans="1:11" x14ac:dyDescent="0.2">
      <c r="A3267">
        <v>3644</v>
      </c>
      <c r="B3267">
        <v>0</v>
      </c>
      <c r="C3267">
        <v>5000</v>
      </c>
      <c r="D3267" s="17">
        <v>27.965891203703702</v>
      </c>
      <c r="E3267">
        <v>12</v>
      </c>
      <c r="F3267" s="5">
        <v>68.416666666666671</v>
      </c>
      <c r="G3267" s="9">
        <v>2</v>
      </c>
      <c r="H3267">
        <v>1</v>
      </c>
      <c r="I3267" s="6">
        <v>16.420000000000002</v>
      </c>
      <c r="J3267" t="s">
        <v>8319</v>
      </c>
      <c r="K3267" t="s">
        <v>8341</v>
      </c>
    </row>
    <row r="3268" spans="1:11" x14ac:dyDescent="0.2">
      <c r="A3268">
        <v>3645</v>
      </c>
      <c r="B3268">
        <v>0</v>
      </c>
      <c r="C3268">
        <v>1000</v>
      </c>
      <c r="D3268" s="17">
        <v>30.041666666666668</v>
      </c>
      <c r="E3268">
        <v>1</v>
      </c>
      <c r="F3268" s="5">
        <v>1</v>
      </c>
      <c r="G3268" s="9">
        <v>10</v>
      </c>
      <c r="H3268">
        <v>6</v>
      </c>
      <c r="I3268" s="6">
        <v>0.1</v>
      </c>
      <c r="J3268" t="s">
        <v>8319</v>
      </c>
      <c r="K3268" t="s">
        <v>8341</v>
      </c>
    </row>
    <row r="3269" spans="1:11" x14ac:dyDescent="0.2">
      <c r="A3269">
        <v>3646</v>
      </c>
      <c r="B3269">
        <v>0</v>
      </c>
      <c r="C3269">
        <v>10000</v>
      </c>
      <c r="D3269" s="17">
        <v>31.557847222222225</v>
      </c>
      <c r="E3269">
        <v>8</v>
      </c>
      <c r="F3269" s="5">
        <v>60.125</v>
      </c>
      <c r="G3269" s="9">
        <v>5</v>
      </c>
      <c r="H3269">
        <v>6</v>
      </c>
      <c r="I3269" s="6">
        <v>4.8099999999999996</v>
      </c>
      <c r="J3269" t="s">
        <v>8319</v>
      </c>
      <c r="K3269" t="s">
        <v>8341</v>
      </c>
    </row>
    <row r="3270" spans="1:11" x14ac:dyDescent="0.2">
      <c r="A3270">
        <v>3647</v>
      </c>
      <c r="B3270">
        <v>0</v>
      </c>
      <c r="C3270">
        <v>500</v>
      </c>
      <c r="D3270" s="17">
        <v>45</v>
      </c>
      <c r="E3270">
        <v>2</v>
      </c>
      <c r="F3270" s="5">
        <v>15</v>
      </c>
      <c r="G3270" s="9">
        <v>8</v>
      </c>
      <c r="H3270">
        <v>2</v>
      </c>
      <c r="I3270" s="6">
        <v>6</v>
      </c>
      <c r="J3270" t="s">
        <v>8319</v>
      </c>
      <c r="K3270" t="s">
        <v>8341</v>
      </c>
    </row>
    <row r="3271" spans="1:11" x14ac:dyDescent="0.2">
      <c r="A3271">
        <v>3648</v>
      </c>
      <c r="B3271">
        <v>1</v>
      </c>
      <c r="C3271">
        <v>40000</v>
      </c>
      <c r="D3271" s="17">
        <v>30</v>
      </c>
      <c r="E3271">
        <v>73</v>
      </c>
      <c r="F3271" s="5">
        <v>550.04109589041093</v>
      </c>
      <c r="G3271" s="9">
        <v>9</v>
      </c>
      <c r="H3271">
        <v>4</v>
      </c>
      <c r="I3271" s="6">
        <v>100.38249999999999</v>
      </c>
      <c r="J3271" t="s">
        <v>8319</v>
      </c>
      <c r="K3271" t="s">
        <v>8347</v>
      </c>
    </row>
    <row r="3272" spans="1:11" x14ac:dyDescent="0.2">
      <c r="A3272">
        <v>3649</v>
      </c>
      <c r="B3272">
        <v>1</v>
      </c>
      <c r="C3272">
        <v>750</v>
      </c>
      <c r="D3272" s="17">
        <v>26</v>
      </c>
      <c r="E3272">
        <v>8</v>
      </c>
      <c r="F3272" s="5">
        <v>97.5</v>
      </c>
      <c r="G3272" s="9">
        <v>5</v>
      </c>
      <c r="H3272">
        <v>3</v>
      </c>
      <c r="I3272" s="6">
        <v>104</v>
      </c>
      <c r="J3272" t="s">
        <v>8319</v>
      </c>
      <c r="K3272" t="s">
        <v>8347</v>
      </c>
    </row>
    <row r="3273" spans="1:11" x14ac:dyDescent="0.2">
      <c r="A3273">
        <v>3650</v>
      </c>
      <c r="B3273">
        <v>1</v>
      </c>
      <c r="C3273">
        <v>500</v>
      </c>
      <c r="D3273" s="17">
        <v>21</v>
      </c>
      <c r="E3273">
        <v>17</v>
      </c>
      <c r="F3273" s="5">
        <v>29.411764705882351</v>
      </c>
      <c r="G3273" s="9">
        <v>1</v>
      </c>
      <c r="H3273">
        <v>2</v>
      </c>
      <c r="I3273" s="6">
        <v>100</v>
      </c>
      <c r="J3273" t="s">
        <v>8319</v>
      </c>
      <c r="K3273" t="s">
        <v>8347</v>
      </c>
    </row>
    <row r="3274" spans="1:11" x14ac:dyDescent="0.2">
      <c r="A3274">
        <v>3651</v>
      </c>
      <c r="B3274">
        <v>1</v>
      </c>
      <c r="C3274">
        <v>500</v>
      </c>
      <c r="D3274" s="17">
        <v>33.019652777777779</v>
      </c>
      <c r="E3274">
        <v>9</v>
      </c>
      <c r="F3274" s="5">
        <v>57.777777777777779</v>
      </c>
      <c r="G3274" s="9">
        <v>7</v>
      </c>
      <c r="H3274">
        <v>2</v>
      </c>
      <c r="I3274" s="6">
        <v>104</v>
      </c>
      <c r="J3274" t="s">
        <v>8319</v>
      </c>
      <c r="K3274" t="s">
        <v>8347</v>
      </c>
    </row>
    <row r="3275" spans="1:11" x14ac:dyDescent="0.2">
      <c r="A3275">
        <v>3652</v>
      </c>
      <c r="B3275">
        <v>1</v>
      </c>
      <c r="C3275">
        <v>300</v>
      </c>
      <c r="D3275" s="17">
        <v>10.521273148148149</v>
      </c>
      <c r="E3275">
        <v>17</v>
      </c>
      <c r="F3275" s="5">
        <v>44.235294117647058</v>
      </c>
      <c r="G3275" s="9">
        <v>8</v>
      </c>
      <c r="H3275">
        <v>7</v>
      </c>
      <c r="I3275" s="6">
        <v>250.66666666666669</v>
      </c>
      <c r="J3275" t="s">
        <v>8319</v>
      </c>
      <c r="K3275" t="s">
        <v>8347</v>
      </c>
    </row>
    <row r="3276" spans="1:11" x14ac:dyDescent="0.2">
      <c r="A3276">
        <v>3653</v>
      </c>
      <c r="B3276">
        <v>1</v>
      </c>
      <c r="C3276">
        <v>2000</v>
      </c>
      <c r="D3276" s="17">
        <v>30</v>
      </c>
      <c r="E3276">
        <v>33</v>
      </c>
      <c r="F3276" s="5">
        <v>60.909090909090907</v>
      </c>
      <c r="G3276" s="9">
        <v>7</v>
      </c>
      <c r="H3276">
        <v>1</v>
      </c>
      <c r="I3276" s="6">
        <v>100.49999999999999</v>
      </c>
      <c r="J3276" t="s">
        <v>8319</v>
      </c>
      <c r="K3276" t="s">
        <v>8347</v>
      </c>
    </row>
    <row r="3277" spans="1:11" x14ac:dyDescent="0.2">
      <c r="A3277">
        <v>3654</v>
      </c>
      <c r="B3277">
        <v>1</v>
      </c>
      <c r="C3277">
        <v>1500</v>
      </c>
      <c r="D3277" s="17">
        <v>23.2918287037037</v>
      </c>
      <c r="E3277">
        <v>38</v>
      </c>
      <c r="F3277" s="5">
        <v>68.84210526315789</v>
      </c>
      <c r="G3277" s="9">
        <v>3</v>
      </c>
      <c r="H3277">
        <v>5</v>
      </c>
      <c r="I3277" s="6">
        <v>174.4</v>
      </c>
      <c r="J3277" t="s">
        <v>8319</v>
      </c>
      <c r="K3277" t="s">
        <v>8347</v>
      </c>
    </row>
    <row r="3278" spans="1:11" x14ac:dyDescent="0.2">
      <c r="A3278">
        <v>3655</v>
      </c>
      <c r="B3278">
        <v>1</v>
      </c>
      <c r="C3278">
        <v>5000</v>
      </c>
      <c r="D3278" s="17">
        <v>29.487754629629631</v>
      </c>
      <c r="E3278">
        <v>79</v>
      </c>
      <c r="F3278" s="5">
        <v>73.582278481012665</v>
      </c>
      <c r="G3278" s="9">
        <v>6</v>
      </c>
      <c r="H3278">
        <v>4</v>
      </c>
      <c r="I3278" s="6">
        <v>116.26</v>
      </c>
      <c r="J3278" t="s">
        <v>8319</v>
      </c>
      <c r="K3278" t="s">
        <v>8347</v>
      </c>
    </row>
    <row r="3279" spans="1:11" x14ac:dyDescent="0.2">
      <c r="A3279">
        <v>3656</v>
      </c>
      <c r="B3279">
        <v>1</v>
      </c>
      <c r="C3279">
        <v>5000</v>
      </c>
      <c r="D3279" s="17">
        <v>30.047499999999999</v>
      </c>
      <c r="E3279">
        <v>46</v>
      </c>
      <c r="F3279" s="5">
        <v>115.02173913043478</v>
      </c>
      <c r="G3279" s="9">
        <v>1</v>
      </c>
      <c r="H3279">
        <v>1</v>
      </c>
      <c r="I3279" s="6">
        <v>105.82000000000001</v>
      </c>
      <c r="J3279" t="s">
        <v>8319</v>
      </c>
      <c r="K3279" t="s">
        <v>8347</v>
      </c>
    </row>
    <row r="3280" spans="1:11" x14ac:dyDescent="0.2">
      <c r="A3280">
        <v>3657</v>
      </c>
      <c r="B3280">
        <v>1</v>
      </c>
      <c r="C3280">
        <v>2000</v>
      </c>
      <c r="D3280" s="17">
        <v>23.274317129629633</v>
      </c>
      <c r="E3280">
        <v>20</v>
      </c>
      <c r="F3280" s="5">
        <v>110.75</v>
      </c>
      <c r="G3280" s="9">
        <v>5</v>
      </c>
      <c r="H3280">
        <v>1</v>
      </c>
      <c r="I3280" s="6">
        <v>110.75</v>
      </c>
      <c r="J3280" t="s">
        <v>8319</v>
      </c>
      <c r="K3280" t="s">
        <v>8347</v>
      </c>
    </row>
    <row r="3281" spans="1:11" x14ac:dyDescent="0.2">
      <c r="A3281">
        <v>3658</v>
      </c>
      <c r="B3281">
        <v>1</v>
      </c>
      <c r="C3281">
        <v>1500</v>
      </c>
      <c r="D3281" s="17">
        <v>46.307407407407418</v>
      </c>
      <c r="E3281">
        <v>20</v>
      </c>
      <c r="F3281" s="5">
        <v>75.5</v>
      </c>
      <c r="G3281" s="9">
        <v>5</v>
      </c>
      <c r="H3281">
        <v>5</v>
      </c>
      <c r="I3281" s="6">
        <v>100.66666666666666</v>
      </c>
      <c r="J3281" t="s">
        <v>8319</v>
      </c>
      <c r="K3281" t="s">
        <v>8347</v>
      </c>
    </row>
    <row r="3282" spans="1:11" x14ac:dyDescent="0.2">
      <c r="A3282">
        <v>3659</v>
      </c>
      <c r="B3282">
        <v>1</v>
      </c>
      <c r="C3282">
        <v>3000</v>
      </c>
      <c r="D3282" s="17">
        <v>27.333217592592593</v>
      </c>
      <c r="E3282">
        <v>13</v>
      </c>
      <c r="F3282" s="5">
        <v>235.46153846153845</v>
      </c>
      <c r="G3282" s="9">
        <v>2</v>
      </c>
      <c r="H3282">
        <v>4</v>
      </c>
      <c r="I3282" s="6">
        <v>102.03333333333333</v>
      </c>
      <c r="J3282" t="s">
        <v>8319</v>
      </c>
      <c r="K3282" t="s">
        <v>8347</v>
      </c>
    </row>
    <row r="3283" spans="1:11" x14ac:dyDescent="0.2">
      <c r="A3283">
        <v>3660</v>
      </c>
      <c r="B3283">
        <v>1</v>
      </c>
      <c r="C3283">
        <v>250</v>
      </c>
      <c r="D3283" s="17">
        <v>25</v>
      </c>
      <c r="E3283">
        <v>22</v>
      </c>
      <c r="F3283" s="5">
        <v>11.363636363636363</v>
      </c>
      <c r="G3283" s="9">
        <v>11</v>
      </c>
      <c r="H3283">
        <v>5</v>
      </c>
      <c r="I3283" s="6">
        <v>100</v>
      </c>
      <c r="J3283" t="s">
        <v>8319</v>
      </c>
      <c r="K3283" t="s">
        <v>8347</v>
      </c>
    </row>
    <row r="3284" spans="1:11" x14ac:dyDescent="0.2">
      <c r="A3284">
        <v>3661</v>
      </c>
      <c r="B3284">
        <v>1</v>
      </c>
      <c r="C3284">
        <v>3000</v>
      </c>
      <c r="D3284" s="17">
        <v>22.27</v>
      </c>
      <c r="E3284">
        <v>36</v>
      </c>
      <c r="F3284" s="5">
        <v>92.5</v>
      </c>
      <c r="G3284" s="9">
        <v>3</v>
      </c>
      <c r="H3284">
        <v>5</v>
      </c>
      <c r="I3284" s="6">
        <v>111.00000000000001</v>
      </c>
      <c r="J3284" t="s">
        <v>8319</v>
      </c>
      <c r="K3284" t="s">
        <v>8347</v>
      </c>
    </row>
    <row r="3285" spans="1:11" x14ac:dyDescent="0.2">
      <c r="A3285">
        <v>3662</v>
      </c>
      <c r="B3285">
        <v>1</v>
      </c>
      <c r="C3285">
        <v>8000</v>
      </c>
      <c r="D3285" s="17">
        <v>29.958333333333332</v>
      </c>
      <c r="E3285">
        <v>40</v>
      </c>
      <c r="F3285" s="5">
        <v>202.85</v>
      </c>
      <c r="G3285" s="9">
        <v>2</v>
      </c>
      <c r="H3285">
        <v>6</v>
      </c>
      <c r="I3285" s="6">
        <v>101.42500000000001</v>
      </c>
      <c r="J3285" t="s">
        <v>8319</v>
      </c>
      <c r="K3285" t="s">
        <v>8347</v>
      </c>
    </row>
    <row r="3286" spans="1:11" x14ac:dyDescent="0.2">
      <c r="A3286">
        <v>3663</v>
      </c>
      <c r="B3286">
        <v>1</v>
      </c>
      <c r="C3286">
        <v>225</v>
      </c>
      <c r="D3286" s="17">
        <v>60.041666666666664</v>
      </c>
      <c r="E3286">
        <v>9</v>
      </c>
      <c r="F3286" s="5">
        <v>26</v>
      </c>
      <c r="G3286" s="9">
        <v>10</v>
      </c>
      <c r="H3286">
        <v>6</v>
      </c>
      <c r="I3286" s="6">
        <v>104</v>
      </c>
      <c r="J3286" t="s">
        <v>8319</v>
      </c>
      <c r="K3286" t="s">
        <v>8347</v>
      </c>
    </row>
    <row r="3287" spans="1:11" x14ac:dyDescent="0.2">
      <c r="A3287">
        <v>3664</v>
      </c>
      <c r="B3287">
        <v>1</v>
      </c>
      <c r="C3287">
        <v>800</v>
      </c>
      <c r="D3287" s="17">
        <v>14</v>
      </c>
      <c r="E3287">
        <v>19</v>
      </c>
      <c r="F3287" s="5">
        <v>46.05263157894737</v>
      </c>
      <c r="G3287" s="9">
        <v>6</v>
      </c>
      <c r="H3287">
        <v>3</v>
      </c>
      <c r="I3287" s="6">
        <v>109.375</v>
      </c>
      <c r="J3287" t="s">
        <v>8319</v>
      </c>
      <c r="K3287" t="s">
        <v>8347</v>
      </c>
    </row>
    <row r="3288" spans="1:11" x14ac:dyDescent="0.2">
      <c r="A3288">
        <v>3665</v>
      </c>
      <c r="B3288">
        <v>1</v>
      </c>
      <c r="C3288">
        <v>620</v>
      </c>
      <c r="D3288" s="17">
        <v>11.021041666666667</v>
      </c>
      <c r="E3288">
        <v>14</v>
      </c>
      <c r="F3288" s="5">
        <v>51</v>
      </c>
      <c r="G3288" s="9">
        <v>10</v>
      </c>
      <c r="H3288">
        <v>6</v>
      </c>
      <c r="I3288" s="6">
        <v>115.16129032258064</v>
      </c>
      <c r="J3288" t="s">
        <v>8319</v>
      </c>
      <c r="K3288" t="s">
        <v>8347</v>
      </c>
    </row>
    <row r="3289" spans="1:11" x14ac:dyDescent="0.2">
      <c r="A3289">
        <v>3666</v>
      </c>
      <c r="B3289">
        <v>1</v>
      </c>
      <c r="C3289">
        <v>1200</v>
      </c>
      <c r="D3289" s="17">
        <v>21.386782407407409</v>
      </c>
      <c r="E3289">
        <v>38</v>
      </c>
      <c r="F3289" s="5">
        <v>31.578947368421051</v>
      </c>
      <c r="G3289" s="9">
        <v>7</v>
      </c>
      <c r="H3289">
        <v>3</v>
      </c>
      <c r="I3289" s="6">
        <v>100</v>
      </c>
      <c r="J3289" t="s">
        <v>8319</v>
      </c>
      <c r="K3289" t="s">
        <v>8347</v>
      </c>
    </row>
    <row r="3290" spans="1:11" x14ac:dyDescent="0.2">
      <c r="A3290">
        <v>3667</v>
      </c>
      <c r="B3290">
        <v>1</v>
      </c>
      <c r="C3290">
        <v>3000</v>
      </c>
      <c r="D3290" s="17">
        <v>30</v>
      </c>
      <c r="E3290">
        <v>58</v>
      </c>
      <c r="F3290" s="5">
        <v>53.363965517241382</v>
      </c>
      <c r="G3290" s="9">
        <v>6</v>
      </c>
      <c r="H3290">
        <v>4</v>
      </c>
      <c r="I3290" s="6">
        <v>103.17033333333335</v>
      </c>
      <c r="J3290" t="s">
        <v>8319</v>
      </c>
      <c r="K3290" t="s">
        <v>8347</v>
      </c>
    </row>
    <row r="3291" spans="1:11" x14ac:dyDescent="0.2">
      <c r="A3291">
        <v>3668</v>
      </c>
      <c r="B3291">
        <v>1</v>
      </c>
      <c r="C3291">
        <v>1000</v>
      </c>
      <c r="D3291" s="17">
        <v>23.216759259259259</v>
      </c>
      <c r="E3291">
        <v>28</v>
      </c>
      <c r="F3291" s="5">
        <v>36.964285714285715</v>
      </c>
      <c r="G3291" s="9">
        <v>6</v>
      </c>
      <c r="H3291">
        <v>2</v>
      </c>
      <c r="I3291" s="6">
        <v>103.49999999999999</v>
      </c>
      <c r="J3291" t="s">
        <v>8319</v>
      </c>
      <c r="K3291" t="s">
        <v>8347</v>
      </c>
    </row>
    <row r="3292" spans="1:11" x14ac:dyDescent="0.2">
      <c r="A3292">
        <v>3669</v>
      </c>
      <c r="B3292">
        <v>1</v>
      </c>
      <c r="C3292">
        <v>1000</v>
      </c>
      <c r="D3292" s="17">
        <v>30</v>
      </c>
      <c r="E3292">
        <v>17</v>
      </c>
      <c r="F3292" s="5">
        <v>81.294117647058826</v>
      </c>
      <c r="G3292" s="9">
        <v>5</v>
      </c>
      <c r="H3292">
        <v>2</v>
      </c>
      <c r="I3292" s="6">
        <v>138.19999999999999</v>
      </c>
      <c r="J3292" t="s">
        <v>8319</v>
      </c>
      <c r="K3292" t="s">
        <v>8347</v>
      </c>
    </row>
    <row r="3293" spans="1:11" x14ac:dyDescent="0.2">
      <c r="A3293">
        <v>3670</v>
      </c>
      <c r="B3293">
        <v>1</v>
      </c>
      <c r="C3293">
        <v>220</v>
      </c>
      <c r="D3293" s="17">
        <v>13.44431712962963</v>
      </c>
      <c r="E3293">
        <v>12</v>
      </c>
      <c r="F3293" s="5">
        <v>20.083333333333332</v>
      </c>
      <c r="G3293" s="9">
        <v>5</v>
      </c>
      <c r="H3293">
        <v>1</v>
      </c>
      <c r="I3293" s="6">
        <v>109.54545454545455</v>
      </c>
      <c r="J3293" t="s">
        <v>8319</v>
      </c>
      <c r="K3293" t="s">
        <v>8347</v>
      </c>
    </row>
    <row r="3294" spans="1:11" x14ac:dyDescent="0.2">
      <c r="A3294">
        <v>3671</v>
      </c>
      <c r="B3294">
        <v>1</v>
      </c>
      <c r="C3294">
        <v>3500</v>
      </c>
      <c r="D3294" s="17">
        <v>20.537881944444443</v>
      </c>
      <c r="E3294">
        <v>40</v>
      </c>
      <c r="F3294" s="5">
        <v>88.25</v>
      </c>
      <c r="G3294" s="9">
        <v>6</v>
      </c>
      <c r="H3294">
        <v>1</v>
      </c>
      <c r="I3294" s="6">
        <v>100.85714285714286</v>
      </c>
      <c r="J3294" t="s">
        <v>8319</v>
      </c>
      <c r="K3294" t="s">
        <v>8347</v>
      </c>
    </row>
    <row r="3295" spans="1:11" x14ac:dyDescent="0.2">
      <c r="A3295">
        <v>3672</v>
      </c>
      <c r="B3295">
        <v>1</v>
      </c>
      <c r="C3295">
        <v>3000</v>
      </c>
      <c r="D3295" s="17">
        <v>30</v>
      </c>
      <c r="E3295">
        <v>57</v>
      </c>
      <c r="F3295" s="5">
        <v>53.438596491228068</v>
      </c>
      <c r="G3295" s="9">
        <v>8</v>
      </c>
      <c r="H3295">
        <v>3</v>
      </c>
      <c r="I3295" s="6">
        <v>101.53333333333335</v>
      </c>
      <c r="J3295" t="s">
        <v>8319</v>
      </c>
      <c r="K3295" t="s">
        <v>8347</v>
      </c>
    </row>
    <row r="3296" spans="1:11" x14ac:dyDescent="0.2">
      <c r="A3296">
        <v>3673</v>
      </c>
      <c r="B3296">
        <v>1</v>
      </c>
      <c r="C3296">
        <v>4000</v>
      </c>
      <c r="D3296" s="17">
        <v>34.241006944444443</v>
      </c>
      <c r="E3296">
        <v>114</v>
      </c>
      <c r="F3296" s="5">
        <v>39.868421052631582</v>
      </c>
      <c r="G3296" s="9">
        <v>10</v>
      </c>
      <c r="H3296">
        <v>3</v>
      </c>
      <c r="I3296" s="6">
        <v>113.625</v>
      </c>
      <c r="J3296" t="s">
        <v>8319</v>
      </c>
      <c r="K3296" t="s">
        <v>8347</v>
      </c>
    </row>
    <row r="3297" spans="1:11" x14ac:dyDescent="0.2">
      <c r="A3297">
        <v>3674</v>
      </c>
      <c r="B3297">
        <v>1</v>
      </c>
      <c r="C3297">
        <v>4500</v>
      </c>
      <c r="D3297" s="17">
        <v>60</v>
      </c>
      <c r="E3297">
        <v>31</v>
      </c>
      <c r="F3297" s="5">
        <v>145.16129032258064</v>
      </c>
      <c r="G3297" s="9">
        <v>7</v>
      </c>
      <c r="H3297">
        <v>2</v>
      </c>
      <c r="I3297" s="6">
        <v>100</v>
      </c>
      <c r="J3297" t="s">
        <v>8319</v>
      </c>
      <c r="K3297" t="s">
        <v>8347</v>
      </c>
    </row>
    <row r="3298" spans="1:11" x14ac:dyDescent="0.2">
      <c r="A3298">
        <v>3675</v>
      </c>
      <c r="B3298">
        <v>1</v>
      </c>
      <c r="C3298">
        <v>50</v>
      </c>
      <c r="D3298" s="17">
        <v>12.361319444444446</v>
      </c>
      <c r="E3298">
        <v>3</v>
      </c>
      <c r="F3298" s="5">
        <v>23.333333333333332</v>
      </c>
      <c r="G3298" s="9">
        <v>5</v>
      </c>
      <c r="H3298">
        <v>2</v>
      </c>
      <c r="I3298" s="6">
        <v>140</v>
      </c>
      <c r="J3298" t="s">
        <v>8319</v>
      </c>
      <c r="K3298" t="s">
        <v>8347</v>
      </c>
    </row>
    <row r="3299" spans="1:11" x14ac:dyDescent="0.2">
      <c r="A3299">
        <v>3676</v>
      </c>
      <c r="B3299">
        <v>1</v>
      </c>
      <c r="C3299">
        <v>800</v>
      </c>
      <c r="D3299" s="17">
        <v>18</v>
      </c>
      <c r="E3299">
        <v>16</v>
      </c>
      <c r="F3299" s="5">
        <v>64.375</v>
      </c>
      <c r="G3299" s="9">
        <v>8</v>
      </c>
      <c r="H3299">
        <v>1</v>
      </c>
      <c r="I3299" s="6">
        <v>128.75</v>
      </c>
      <c r="J3299" t="s">
        <v>8319</v>
      </c>
      <c r="K3299" t="s">
        <v>8347</v>
      </c>
    </row>
    <row r="3300" spans="1:11" x14ac:dyDescent="0.2">
      <c r="A3300">
        <v>3677</v>
      </c>
      <c r="B3300">
        <v>1</v>
      </c>
      <c r="C3300">
        <v>12000</v>
      </c>
      <c r="D3300" s="17">
        <v>20.591689814814814</v>
      </c>
      <c r="E3300">
        <v>199</v>
      </c>
      <c r="F3300" s="5">
        <v>62.052763819095475</v>
      </c>
      <c r="G3300" s="9">
        <v>6</v>
      </c>
      <c r="H3300">
        <v>4</v>
      </c>
      <c r="I3300" s="6">
        <v>102.90416666666667</v>
      </c>
      <c r="J3300" t="s">
        <v>8319</v>
      </c>
      <c r="K3300" t="s">
        <v>8347</v>
      </c>
    </row>
    <row r="3301" spans="1:11" x14ac:dyDescent="0.2">
      <c r="A3301">
        <v>3678</v>
      </c>
      <c r="B3301">
        <v>1</v>
      </c>
      <c r="C3301">
        <v>2000</v>
      </c>
      <c r="D3301" s="17">
        <v>35</v>
      </c>
      <c r="E3301">
        <v>31</v>
      </c>
      <c r="F3301" s="5">
        <v>66.129032258064512</v>
      </c>
      <c r="G3301" s="9">
        <v>4</v>
      </c>
      <c r="H3301">
        <v>7</v>
      </c>
      <c r="I3301" s="6">
        <v>102.49999999999999</v>
      </c>
      <c r="J3301" t="s">
        <v>8319</v>
      </c>
      <c r="K3301" t="s">
        <v>8347</v>
      </c>
    </row>
    <row r="3302" spans="1:11" x14ac:dyDescent="0.2">
      <c r="A3302">
        <v>3679</v>
      </c>
      <c r="B3302">
        <v>1</v>
      </c>
      <c r="C3302">
        <v>2000</v>
      </c>
      <c r="D3302" s="17">
        <v>34.446284722222224</v>
      </c>
      <c r="E3302">
        <v>30</v>
      </c>
      <c r="F3302" s="5">
        <v>73.400000000000006</v>
      </c>
      <c r="G3302" s="9">
        <v>5</v>
      </c>
      <c r="H3302">
        <v>2</v>
      </c>
      <c r="I3302" s="6">
        <v>110.1</v>
      </c>
      <c r="J3302" t="s">
        <v>8319</v>
      </c>
      <c r="K3302" t="s">
        <v>8347</v>
      </c>
    </row>
    <row r="3303" spans="1:11" x14ac:dyDescent="0.2">
      <c r="A3303">
        <v>3680</v>
      </c>
      <c r="B3303">
        <v>1</v>
      </c>
      <c r="C3303">
        <v>3000</v>
      </c>
      <c r="D3303" s="17">
        <v>21</v>
      </c>
      <c r="E3303">
        <v>34</v>
      </c>
      <c r="F3303" s="5">
        <v>99.5</v>
      </c>
      <c r="G3303" s="9">
        <v>9</v>
      </c>
      <c r="H3303">
        <v>3</v>
      </c>
      <c r="I3303" s="6">
        <v>112.76666666666667</v>
      </c>
      <c r="J3303" t="s">
        <v>8319</v>
      </c>
      <c r="K3303" t="s">
        <v>8347</v>
      </c>
    </row>
    <row r="3304" spans="1:11" x14ac:dyDescent="0.2">
      <c r="A3304">
        <v>3681</v>
      </c>
      <c r="B3304">
        <v>1</v>
      </c>
      <c r="C3304">
        <v>1000</v>
      </c>
      <c r="D3304" s="17">
        <v>10</v>
      </c>
      <c r="E3304">
        <v>18</v>
      </c>
      <c r="F3304" s="5">
        <v>62.166666666666664</v>
      </c>
      <c r="G3304" s="9">
        <v>1</v>
      </c>
      <c r="H3304">
        <v>2</v>
      </c>
      <c r="I3304" s="6">
        <v>111.9</v>
      </c>
      <c r="J3304" t="s">
        <v>8319</v>
      </c>
      <c r="K3304" t="s">
        <v>8347</v>
      </c>
    </row>
    <row r="3305" spans="1:11" x14ac:dyDescent="0.2">
      <c r="A3305">
        <v>3682</v>
      </c>
      <c r="B3305">
        <v>1</v>
      </c>
      <c r="C3305">
        <v>3000</v>
      </c>
      <c r="D3305" s="17">
        <v>33.605578703703706</v>
      </c>
      <c r="E3305">
        <v>67</v>
      </c>
      <c r="F3305" s="5">
        <v>62.328358208955223</v>
      </c>
      <c r="G3305" s="9">
        <v>5</v>
      </c>
      <c r="H3305">
        <v>2</v>
      </c>
      <c r="I3305" s="6">
        <v>139.19999999999999</v>
      </c>
      <c r="J3305" t="s">
        <v>8319</v>
      </c>
      <c r="K3305" t="s">
        <v>8347</v>
      </c>
    </row>
    <row r="3306" spans="1:11" x14ac:dyDescent="0.2">
      <c r="A3306">
        <v>3683</v>
      </c>
      <c r="B3306">
        <v>1</v>
      </c>
      <c r="C3306">
        <v>3500</v>
      </c>
      <c r="D3306" s="17">
        <v>30</v>
      </c>
      <c r="E3306">
        <v>66</v>
      </c>
      <c r="F3306" s="5">
        <v>58.787878787878789</v>
      </c>
      <c r="G3306" s="9">
        <v>9</v>
      </c>
      <c r="H3306">
        <v>1</v>
      </c>
      <c r="I3306" s="6">
        <v>110.85714285714286</v>
      </c>
      <c r="J3306" t="s">
        <v>8319</v>
      </c>
      <c r="K3306" t="s">
        <v>8347</v>
      </c>
    </row>
    <row r="3307" spans="1:11" x14ac:dyDescent="0.2">
      <c r="A3307">
        <v>3684</v>
      </c>
      <c r="B3307">
        <v>1</v>
      </c>
      <c r="C3307">
        <v>750</v>
      </c>
      <c r="D3307" s="17">
        <v>30</v>
      </c>
      <c r="E3307">
        <v>23</v>
      </c>
      <c r="F3307" s="5">
        <v>45.347826086956523</v>
      </c>
      <c r="G3307" s="9">
        <v>8</v>
      </c>
      <c r="H3307">
        <v>7</v>
      </c>
      <c r="I3307" s="6">
        <v>139.06666666666666</v>
      </c>
      <c r="J3307" t="s">
        <v>8319</v>
      </c>
      <c r="K3307" t="s">
        <v>8347</v>
      </c>
    </row>
    <row r="3308" spans="1:11" x14ac:dyDescent="0.2">
      <c r="A3308">
        <v>3685</v>
      </c>
      <c r="B3308">
        <v>1</v>
      </c>
      <c r="C3308">
        <v>5000</v>
      </c>
      <c r="D3308" s="17">
        <v>25.281724537037036</v>
      </c>
      <c r="E3308">
        <v>126</v>
      </c>
      <c r="F3308" s="5">
        <v>41.944444444444443</v>
      </c>
      <c r="G3308" s="9">
        <v>4</v>
      </c>
      <c r="H3308">
        <v>4</v>
      </c>
      <c r="I3308" s="6">
        <v>105.69999999999999</v>
      </c>
      <c r="J3308" t="s">
        <v>8319</v>
      </c>
      <c r="K3308" t="s">
        <v>8347</v>
      </c>
    </row>
    <row r="3309" spans="1:11" x14ac:dyDescent="0.2">
      <c r="A3309">
        <v>3686</v>
      </c>
      <c r="B3309">
        <v>1</v>
      </c>
      <c r="C3309">
        <v>350</v>
      </c>
      <c r="D3309" s="17">
        <v>14.503240740740742</v>
      </c>
      <c r="E3309">
        <v>6</v>
      </c>
      <c r="F3309" s="5">
        <v>59.166666666666664</v>
      </c>
      <c r="G3309" s="9">
        <v>8</v>
      </c>
      <c r="H3309">
        <v>5</v>
      </c>
      <c r="I3309" s="6">
        <v>101.42857142857142</v>
      </c>
      <c r="J3309" t="s">
        <v>8319</v>
      </c>
      <c r="K3309" t="s">
        <v>8347</v>
      </c>
    </row>
    <row r="3310" spans="1:11" x14ac:dyDescent="0.2">
      <c r="A3310">
        <v>3687</v>
      </c>
      <c r="B3310">
        <v>1</v>
      </c>
      <c r="C3310">
        <v>5000</v>
      </c>
      <c r="D3310" s="17">
        <v>30</v>
      </c>
      <c r="E3310">
        <v>25</v>
      </c>
      <c r="F3310" s="5">
        <v>200.49</v>
      </c>
      <c r="G3310" s="9">
        <v>5</v>
      </c>
      <c r="H3310">
        <v>2</v>
      </c>
      <c r="I3310" s="6">
        <v>100.245</v>
      </c>
      <c r="J3310" t="s">
        <v>8319</v>
      </c>
      <c r="K3310" t="s">
        <v>8347</v>
      </c>
    </row>
    <row r="3311" spans="1:11" x14ac:dyDescent="0.2">
      <c r="A3311">
        <v>3688</v>
      </c>
      <c r="B3311">
        <v>1</v>
      </c>
      <c r="C3311">
        <v>3000</v>
      </c>
      <c r="D3311" s="17">
        <v>30</v>
      </c>
      <c r="E3311">
        <v>39</v>
      </c>
      <c r="F3311" s="5">
        <v>83.974358974358978</v>
      </c>
      <c r="G3311" s="9">
        <v>7</v>
      </c>
      <c r="H3311">
        <v>3</v>
      </c>
      <c r="I3311" s="6">
        <v>109.16666666666666</v>
      </c>
      <c r="J3311" t="s">
        <v>8319</v>
      </c>
      <c r="K3311" t="s">
        <v>8347</v>
      </c>
    </row>
    <row r="3312" spans="1:11" x14ac:dyDescent="0.2">
      <c r="A3312">
        <v>3689</v>
      </c>
      <c r="B3312">
        <v>1</v>
      </c>
      <c r="C3312">
        <v>3000</v>
      </c>
      <c r="D3312" s="17">
        <v>29.107187499999998</v>
      </c>
      <c r="E3312">
        <v>62</v>
      </c>
      <c r="F3312" s="5">
        <v>57.258064516129032</v>
      </c>
      <c r="G3312" s="9">
        <v>5</v>
      </c>
      <c r="H3312">
        <v>6</v>
      </c>
      <c r="I3312" s="6">
        <v>118.33333333333333</v>
      </c>
      <c r="J3312" t="s">
        <v>8319</v>
      </c>
      <c r="K3312" t="s">
        <v>8347</v>
      </c>
    </row>
    <row r="3313" spans="1:11" x14ac:dyDescent="0.2">
      <c r="A3313">
        <v>3690</v>
      </c>
      <c r="B3313">
        <v>1</v>
      </c>
      <c r="C3313">
        <v>1500</v>
      </c>
      <c r="D3313" s="17">
        <v>30.041666666666668</v>
      </c>
      <c r="E3313">
        <v>31</v>
      </c>
      <c r="F3313" s="5">
        <v>58.064516129032256</v>
      </c>
      <c r="G3313" s="9">
        <v>10</v>
      </c>
      <c r="H3313">
        <v>2</v>
      </c>
      <c r="I3313" s="6">
        <v>120</v>
      </c>
      <c r="J3313" t="s">
        <v>8319</v>
      </c>
      <c r="K3313" t="s">
        <v>8347</v>
      </c>
    </row>
    <row r="3314" spans="1:11" x14ac:dyDescent="0.2">
      <c r="A3314">
        <v>3691</v>
      </c>
      <c r="B3314">
        <v>1</v>
      </c>
      <c r="C3314">
        <v>40000</v>
      </c>
      <c r="D3314" s="17">
        <v>44.507071759259254</v>
      </c>
      <c r="E3314">
        <v>274</v>
      </c>
      <c r="F3314" s="5">
        <v>186.80291970802921</v>
      </c>
      <c r="G3314" s="9">
        <v>1</v>
      </c>
      <c r="H3314">
        <v>5</v>
      </c>
      <c r="I3314" s="6">
        <v>127.96000000000001</v>
      </c>
      <c r="J3314" t="s">
        <v>8319</v>
      </c>
      <c r="K3314" t="s">
        <v>8347</v>
      </c>
    </row>
    <row r="3315" spans="1:11" x14ac:dyDescent="0.2">
      <c r="A3315">
        <v>3692</v>
      </c>
      <c r="B3315">
        <v>1</v>
      </c>
      <c r="C3315">
        <v>1000</v>
      </c>
      <c r="D3315" s="17">
        <v>9.0349652777777774</v>
      </c>
      <c r="E3315">
        <v>17</v>
      </c>
      <c r="F3315" s="5">
        <v>74.117647058823536</v>
      </c>
      <c r="G3315" s="9">
        <v>9</v>
      </c>
      <c r="H3315">
        <v>2</v>
      </c>
      <c r="I3315" s="6">
        <v>126</v>
      </c>
      <c r="J3315" t="s">
        <v>8319</v>
      </c>
      <c r="K3315" t="s">
        <v>8347</v>
      </c>
    </row>
    <row r="3316" spans="1:11" x14ac:dyDescent="0.2">
      <c r="A3316">
        <v>3693</v>
      </c>
      <c r="B3316">
        <v>1</v>
      </c>
      <c r="C3316">
        <v>333</v>
      </c>
      <c r="D3316" s="17">
        <v>29.746192129629634</v>
      </c>
      <c r="E3316">
        <v>14</v>
      </c>
      <c r="F3316" s="5">
        <v>30.714285714285715</v>
      </c>
      <c r="G3316" s="9">
        <v>10</v>
      </c>
      <c r="H3316">
        <v>6</v>
      </c>
      <c r="I3316" s="6">
        <v>129.12912912912913</v>
      </c>
      <c r="J3316" t="s">
        <v>8319</v>
      </c>
      <c r="K3316" t="s">
        <v>8347</v>
      </c>
    </row>
    <row r="3317" spans="1:11" x14ac:dyDescent="0.2">
      <c r="A3317">
        <v>3694</v>
      </c>
      <c r="B3317">
        <v>1</v>
      </c>
      <c r="C3317">
        <v>3500</v>
      </c>
      <c r="D3317" s="17">
        <v>36.949456018518518</v>
      </c>
      <c r="E3317">
        <v>60</v>
      </c>
      <c r="F3317" s="5">
        <v>62.666666666666664</v>
      </c>
      <c r="G3317" s="9">
        <v>4</v>
      </c>
      <c r="H3317">
        <v>5</v>
      </c>
      <c r="I3317" s="6">
        <v>107.42857142857143</v>
      </c>
      <c r="J3317" t="s">
        <v>8319</v>
      </c>
      <c r="K3317" t="s">
        <v>8347</v>
      </c>
    </row>
    <row r="3318" spans="1:11" x14ac:dyDescent="0.2">
      <c r="A3318">
        <v>3695</v>
      </c>
      <c r="B3318">
        <v>1</v>
      </c>
      <c r="C3318">
        <v>4000</v>
      </c>
      <c r="D3318" s="17">
        <v>20</v>
      </c>
      <c r="E3318">
        <v>33</v>
      </c>
      <c r="F3318" s="5">
        <v>121.36363636363636</v>
      </c>
      <c r="G3318" s="9">
        <v>12</v>
      </c>
      <c r="H3318">
        <v>1</v>
      </c>
      <c r="I3318" s="6">
        <v>100.125</v>
      </c>
      <c r="J3318" t="s">
        <v>8319</v>
      </c>
      <c r="K3318" t="s">
        <v>8347</v>
      </c>
    </row>
    <row r="3319" spans="1:11" x14ac:dyDescent="0.2">
      <c r="A3319">
        <v>3696</v>
      </c>
      <c r="B3319">
        <v>1</v>
      </c>
      <c r="C3319">
        <v>2000</v>
      </c>
      <c r="D3319" s="17">
        <v>60</v>
      </c>
      <c r="E3319">
        <v>78</v>
      </c>
      <c r="F3319" s="5">
        <v>39.743589743589745</v>
      </c>
      <c r="G3319" s="9">
        <v>12</v>
      </c>
      <c r="H3319">
        <v>1</v>
      </c>
      <c r="I3319" s="6">
        <v>155</v>
      </c>
      <c r="J3319" t="s">
        <v>8319</v>
      </c>
      <c r="K3319" t="s">
        <v>8347</v>
      </c>
    </row>
    <row r="3320" spans="1:11" x14ac:dyDescent="0.2">
      <c r="A3320">
        <v>3697</v>
      </c>
      <c r="B3320">
        <v>1</v>
      </c>
      <c r="C3320">
        <v>2000</v>
      </c>
      <c r="D3320" s="17">
        <v>21</v>
      </c>
      <c r="E3320">
        <v>30</v>
      </c>
      <c r="F3320" s="5">
        <v>72</v>
      </c>
      <c r="G3320" s="9">
        <v>4</v>
      </c>
      <c r="H3320">
        <v>2</v>
      </c>
      <c r="I3320" s="6">
        <v>108</v>
      </c>
      <c r="J3320" t="s">
        <v>8319</v>
      </c>
      <c r="K3320" t="s">
        <v>8347</v>
      </c>
    </row>
    <row r="3321" spans="1:11" x14ac:dyDescent="0.2">
      <c r="A3321">
        <v>3698</v>
      </c>
      <c r="B3321">
        <v>1</v>
      </c>
      <c r="C3321">
        <v>5000</v>
      </c>
      <c r="D3321" s="17">
        <v>30</v>
      </c>
      <c r="E3321">
        <v>136</v>
      </c>
      <c r="F3321" s="5">
        <v>40.632352941176471</v>
      </c>
      <c r="G3321" s="9">
        <v>2</v>
      </c>
      <c r="H3321">
        <v>1</v>
      </c>
      <c r="I3321" s="6">
        <v>110.52</v>
      </c>
      <c r="J3321" t="s">
        <v>8319</v>
      </c>
      <c r="K3321" t="s">
        <v>8347</v>
      </c>
    </row>
    <row r="3322" spans="1:11" x14ac:dyDescent="0.2">
      <c r="A3322">
        <v>3699</v>
      </c>
      <c r="B3322">
        <v>1</v>
      </c>
      <c r="C3322">
        <v>2500</v>
      </c>
      <c r="D3322" s="17">
        <v>30</v>
      </c>
      <c r="E3322">
        <v>40</v>
      </c>
      <c r="F3322" s="5">
        <v>63</v>
      </c>
      <c r="G3322" s="9">
        <v>9</v>
      </c>
      <c r="H3322">
        <v>1</v>
      </c>
      <c r="I3322" s="6">
        <v>100.8</v>
      </c>
      <c r="J3322" t="s">
        <v>8319</v>
      </c>
      <c r="K3322" t="s">
        <v>8347</v>
      </c>
    </row>
    <row r="3323" spans="1:11" x14ac:dyDescent="0.2">
      <c r="A3323">
        <v>3700</v>
      </c>
      <c r="B3323">
        <v>1</v>
      </c>
      <c r="C3323">
        <v>500</v>
      </c>
      <c r="D3323" s="17">
        <v>30.081018518518519</v>
      </c>
      <c r="E3323">
        <v>18</v>
      </c>
      <c r="F3323" s="5">
        <v>33.666666666666664</v>
      </c>
      <c r="G3323" s="9">
        <v>8</v>
      </c>
      <c r="H3323">
        <v>7</v>
      </c>
      <c r="I3323" s="6">
        <v>121.2</v>
      </c>
      <c r="J3323" t="s">
        <v>8319</v>
      </c>
      <c r="K3323" t="s">
        <v>8347</v>
      </c>
    </row>
    <row r="3324" spans="1:11" x14ac:dyDescent="0.2">
      <c r="A3324">
        <v>3701</v>
      </c>
      <c r="B3324">
        <v>1</v>
      </c>
      <c r="C3324">
        <v>1500</v>
      </c>
      <c r="D3324" s="17">
        <v>30</v>
      </c>
      <c r="E3324">
        <v>39</v>
      </c>
      <c r="F3324" s="5">
        <v>38.589743589743591</v>
      </c>
      <c r="G3324" s="9">
        <v>5</v>
      </c>
      <c r="H3324">
        <v>2</v>
      </c>
      <c r="I3324" s="6">
        <v>100.33333333333334</v>
      </c>
      <c r="J3324" t="s">
        <v>8319</v>
      </c>
      <c r="K3324" t="s">
        <v>8347</v>
      </c>
    </row>
    <row r="3325" spans="1:11" x14ac:dyDescent="0.2">
      <c r="A3325">
        <v>3702</v>
      </c>
      <c r="B3325">
        <v>1</v>
      </c>
      <c r="C3325">
        <v>3000</v>
      </c>
      <c r="D3325" s="17">
        <v>37.419629629629632</v>
      </c>
      <c r="E3325">
        <v>21</v>
      </c>
      <c r="F3325" s="5">
        <v>155.95238095238096</v>
      </c>
      <c r="G3325" s="9">
        <v>6</v>
      </c>
      <c r="H3325">
        <v>5</v>
      </c>
      <c r="I3325" s="6">
        <v>109.16666666666666</v>
      </c>
      <c r="J3325" t="s">
        <v>8319</v>
      </c>
      <c r="K3325" t="s">
        <v>8347</v>
      </c>
    </row>
    <row r="3326" spans="1:11" x14ac:dyDescent="0.2">
      <c r="A3326">
        <v>3703</v>
      </c>
      <c r="B3326">
        <v>1</v>
      </c>
      <c r="C3326">
        <v>1050</v>
      </c>
      <c r="D3326" s="17">
        <v>38.786481481481481</v>
      </c>
      <c r="E3326">
        <v>30</v>
      </c>
      <c r="F3326" s="5">
        <v>43.2</v>
      </c>
      <c r="G3326" s="9">
        <v>7</v>
      </c>
      <c r="H3326">
        <v>2</v>
      </c>
      <c r="I3326" s="6">
        <v>123.42857142857142</v>
      </c>
      <c r="J3326" t="s">
        <v>8319</v>
      </c>
      <c r="K3326" t="s">
        <v>8347</v>
      </c>
    </row>
    <row r="3327" spans="1:11" x14ac:dyDescent="0.2">
      <c r="A3327">
        <v>3704</v>
      </c>
      <c r="B3327">
        <v>1</v>
      </c>
      <c r="C3327">
        <v>300</v>
      </c>
      <c r="D3327" s="17">
        <v>60</v>
      </c>
      <c r="E3327">
        <v>27</v>
      </c>
      <c r="F3327" s="5">
        <v>15.148518518518518</v>
      </c>
      <c r="G3327" s="9">
        <v>4</v>
      </c>
      <c r="H3327">
        <v>5</v>
      </c>
      <c r="I3327" s="6">
        <v>136.33666666666667</v>
      </c>
      <c r="J3327" t="s">
        <v>8319</v>
      </c>
      <c r="K3327" t="s">
        <v>8347</v>
      </c>
    </row>
    <row r="3328" spans="1:11" x14ac:dyDescent="0.2">
      <c r="A3328">
        <v>3705</v>
      </c>
      <c r="B3328">
        <v>1</v>
      </c>
      <c r="C3328">
        <v>2827</v>
      </c>
      <c r="D3328" s="17">
        <v>21.207013888888888</v>
      </c>
      <c r="E3328">
        <v>35</v>
      </c>
      <c r="F3328" s="5">
        <v>83.571428571428569</v>
      </c>
      <c r="G3328" s="9">
        <v>6</v>
      </c>
      <c r="H3328">
        <v>1</v>
      </c>
      <c r="I3328" s="6">
        <v>103.46657233816768</v>
      </c>
      <c r="J3328" t="s">
        <v>8319</v>
      </c>
      <c r="K3328" t="s">
        <v>8347</v>
      </c>
    </row>
    <row r="3329" spans="1:11" x14ac:dyDescent="0.2">
      <c r="A3329">
        <v>3706</v>
      </c>
      <c r="B3329">
        <v>1</v>
      </c>
      <c r="C3329">
        <v>1500</v>
      </c>
      <c r="D3329" s="17">
        <v>15</v>
      </c>
      <c r="E3329">
        <v>13</v>
      </c>
      <c r="F3329" s="5">
        <v>140</v>
      </c>
      <c r="G3329" s="9">
        <v>8</v>
      </c>
      <c r="H3329">
        <v>4</v>
      </c>
      <c r="I3329" s="6">
        <v>121.33333333333334</v>
      </c>
      <c r="J3329" t="s">
        <v>8319</v>
      </c>
      <c r="K3329" t="s">
        <v>8347</v>
      </c>
    </row>
    <row r="3330" spans="1:11" x14ac:dyDescent="0.2">
      <c r="A3330">
        <v>3707</v>
      </c>
      <c r="B3330">
        <v>1</v>
      </c>
      <c r="C3330">
        <v>1000</v>
      </c>
      <c r="D3330" s="17">
        <v>21.178032407407407</v>
      </c>
      <c r="E3330">
        <v>23</v>
      </c>
      <c r="F3330" s="5">
        <v>80.869565217391298</v>
      </c>
      <c r="G3330" s="9">
        <v>6</v>
      </c>
      <c r="H3330">
        <v>4</v>
      </c>
      <c r="I3330" s="6">
        <v>186</v>
      </c>
      <c r="J3330" t="s">
        <v>8319</v>
      </c>
      <c r="K3330" t="s">
        <v>8347</v>
      </c>
    </row>
    <row r="3331" spans="1:11" x14ac:dyDescent="0.2">
      <c r="A3331">
        <v>3708</v>
      </c>
      <c r="B3331">
        <v>1</v>
      </c>
      <c r="C3331">
        <v>700</v>
      </c>
      <c r="D3331" s="17">
        <v>14</v>
      </c>
      <c r="E3331">
        <v>39</v>
      </c>
      <c r="F3331" s="5">
        <v>53.846153846153847</v>
      </c>
      <c r="G3331" s="9">
        <v>6</v>
      </c>
      <c r="H3331">
        <v>4</v>
      </c>
      <c r="I3331" s="6">
        <v>300</v>
      </c>
      <c r="J3331" t="s">
        <v>8319</v>
      </c>
      <c r="K3331" t="s">
        <v>8347</v>
      </c>
    </row>
    <row r="3332" spans="1:11" x14ac:dyDescent="0.2">
      <c r="A3332">
        <v>3709</v>
      </c>
      <c r="B3332">
        <v>1</v>
      </c>
      <c r="C3332">
        <v>1000</v>
      </c>
      <c r="D3332" s="17">
        <v>30</v>
      </c>
      <c r="E3332">
        <v>35</v>
      </c>
      <c r="F3332" s="5">
        <v>30.928571428571427</v>
      </c>
      <c r="G3332" s="9">
        <v>5</v>
      </c>
      <c r="H3332">
        <v>1</v>
      </c>
      <c r="I3332" s="6">
        <v>108.25</v>
      </c>
      <c r="J3332" t="s">
        <v>8319</v>
      </c>
      <c r="K3332" t="s">
        <v>8347</v>
      </c>
    </row>
    <row r="3333" spans="1:11" x14ac:dyDescent="0.2">
      <c r="A3333">
        <v>3710</v>
      </c>
      <c r="B3333">
        <v>1</v>
      </c>
      <c r="C3333">
        <v>1300</v>
      </c>
      <c r="D3333" s="17">
        <v>25</v>
      </c>
      <c r="E3333">
        <v>27</v>
      </c>
      <c r="F3333" s="5">
        <v>67.962962962962962</v>
      </c>
      <c r="G3333" s="9">
        <v>3</v>
      </c>
      <c r="H3333">
        <v>1</v>
      </c>
      <c r="I3333" s="6">
        <v>141.15384615384616</v>
      </c>
      <c r="J3333" t="s">
        <v>8319</v>
      </c>
      <c r="K3333" t="s">
        <v>8347</v>
      </c>
    </row>
    <row r="3334" spans="1:11" x14ac:dyDescent="0.2">
      <c r="A3334">
        <v>3711</v>
      </c>
      <c r="B3334">
        <v>1</v>
      </c>
      <c r="C3334">
        <v>500</v>
      </c>
      <c r="D3334" s="17">
        <v>25.942442129629629</v>
      </c>
      <c r="E3334">
        <v>21</v>
      </c>
      <c r="F3334" s="5">
        <v>27.142857142857142</v>
      </c>
      <c r="G3334" s="9">
        <v>5</v>
      </c>
      <c r="H3334">
        <v>2</v>
      </c>
      <c r="I3334" s="6">
        <v>113.99999999999999</v>
      </c>
      <c r="J3334" t="s">
        <v>8319</v>
      </c>
      <c r="K3334" t="s">
        <v>8347</v>
      </c>
    </row>
    <row r="3335" spans="1:11" x14ac:dyDescent="0.2">
      <c r="A3335">
        <v>3712</v>
      </c>
      <c r="B3335">
        <v>1</v>
      </c>
      <c r="C3335">
        <v>7500</v>
      </c>
      <c r="D3335" s="17">
        <v>21.118900462962962</v>
      </c>
      <c r="E3335">
        <v>104</v>
      </c>
      <c r="F3335" s="5">
        <v>110.86538461538461</v>
      </c>
      <c r="G3335" s="9">
        <v>5</v>
      </c>
      <c r="H3335">
        <v>6</v>
      </c>
      <c r="I3335" s="6">
        <v>153.73333333333335</v>
      </c>
      <c r="J3335" t="s">
        <v>8319</v>
      </c>
      <c r="K3335" t="s">
        <v>8347</v>
      </c>
    </row>
    <row r="3336" spans="1:11" x14ac:dyDescent="0.2">
      <c r="A3336">
        <v>3713</v>
      </c>
      <c r="B3336">
        <v>1</v>
      </c>
      <c r="C3336">
        <v>2000</v>
      </c>
      <c r="D3336" s="17">
        <v>20</v>
      </c>
      <c r="E3336">
        <v>19</v>
      </c>
      <c r="F3336" s="5">
        <v>106.84210526315789</v>
      </c>
      <c r="G3336" s="9">
        <v>5</v>
      </c>
      <c r="H3336">
        <v>7</v>
      </c>
      <c r="I3336" s="6">
        <v>101.49999999999999</v>
      </c>
      <c r="J3336" t="s">
        <v>8319</v>
      </c>
      <c r="K3336" t="s">
        <v>8347</v>
      </c>
    </row>
    <row r="3337" spans="1:11" x14ac:dyDescent="0.2">
      <c r="A3337">
        <v>3714</v>
      </c>
      <c r="B3337">
        <v>1</v>
      </c>
      <c r="C3337">
        <v>10000</v>
      </c>
      <c r="D3337" s="17">
        <v>31.609641203703703</v>
      </c>
      <c r="E3337">
        <v>97</v>
      </c>
      <c r="F3337" s="5">
        <v>105.51546391752578</v>
      </c>
      <c r="G3337" s="9">
        <v>4</v>
      </c>
      <c r="H3337">
        <v>5</v>
      </c>
      <c r="I3337" s="6">
        <v>102.35000000000001</v>
      </c>
      <c r="J3337" t="s">
        <v>8319</v>
      </c>
      <c r="K3337" t="s">
        <v>8347</v>
      </c>
    </row>
    <row r="3338" spans="1:11" x14ac:dyDescent="0.2">
      <c r="A3338">
        <v>3715</v>
      </c>
      <c r="B3338">
        <v>1</v>
      </c>
      <c r="C3338">
        <v>3500</v>
      </c>
      <c r="D3338" s="17">
        <v>57.540520833333339</v>
      </c>
      <c r="E3338">
        <v>27</v>
      </c>
      <c r="F3338" s="5">
        <v>132.96296296296296</v>
      </c>
      <c r="G3338" s="9">
        <v>2</v>
      </c>
      <c r="H3338">
        <v>7</v>
      </c>
      <c r="I3338" s="6">
        <v>102.57142857142858</v>
      </c>
      <c r="J3338" t="s">
        <v>8319</v>
      </c>
      <c r="K3338" t="s">
        <v>8347</v>
      </c>
    </row>
    <row r="3339" spans="1:11" x14ac:dyDescent="0.2">
      <c r="A3339">
        <v>3716</v>
      </c>
      <c r="B3339">
        <v>1</v>
      </c>
      <c r="C3339">
        <v>800</v>
      </c>
      <c r="D3339" s="17">
        <v>30</v>
      </c>
      <c r="E3339">
        <v>24</v>
      </c>
      <c r="F3339" s="5">
        <v>51.916666666666664</v>
      </c>
      <c r="G3339" s="9">
        <v>12</v>
      </c>
      <c r="H3339">
        <v>2</v>
      </c>
      <c r="I3339" s="6">
        <v>155.75</v>
      </c>
      <c r="J3339" t="s">
        <v>8319</v>
      </c>
      <c r="K3339" t="s">
        <v>8347</v>
      </c>
    </row>
    <row r="3340" spans="1:11" x14ac:dyDescent="0.2">
      <c r="A3340">
        <v>3717</v>
      </c>
      <c r="B3340">
        <v>1</v>
      </c>
      <c r="C3340">
        <v>4000</v>
      </c>
      <c r="D3340" s="17">
        <v>31</v>
      </c>
      <c r="E3340">
        <v>13</v>
      </c>
      <c r="F3340" s="5">
        <v>310</v>
      </c>
      <c r="G3340" s="9">
        <v>4</v>
      </c>
      <c r="H3340">
        <v>3</v>
      </c>
      <c r="I3340" s="6">
        <v>100.75</v>
      </c>
      <c r="J3340" t="s">
        <v>8319</v>
      </c>
      <c r="K3340" t="s">
        <v>8347</v>
      </c>
    </row>
    <row r="3341" spans="1:11" x14ac:dyDescent="0.2">
      <c r="A3341">
        <v>3718</v>
      </c>
      <c r="B3341">
        <v>1</v>
      </c>
      <c r="C3341">
        <v>500</v>
      </c>
      <c r="D3341" s="17">
        <v>30</v>
      </c>
      <c r="E3341">
        <v>46</v>
      </c>
      <c r="F3341" s="5">
        <v>26.021739130434781</v>
      </c>
      <c r="G3341" s="9">
        <v>1</v>
      </c>
      <c r="H3341">
        <v>3</v>
      </c>
      <c r="I3341" s="6">
        <v>239.4</v>
      </c>
      <c r="J3341" t="s">
        <v>8319</v>
      </c>
      <c r="K3341" t="s">
        <v>8347</v>
      </c>
    </row>
    <row r="3342" spans="1:11" x14ac:dyDescent="0.2">
      <c r="A3342">
        <v>3719</v>
      </c>
      <c r="B3342">
        <v>1</v>
      </c>
      <c r="C3342">
        <v>200</v>
      </c>
      <c r="D3342" s="17">
        <v>30</v>
      </c>
      <c r="E3342">
        <v>4</v>
      </c>
      <c r="F3342" s="5">
        <v>105</v>
      </c>
      <c r="G3342" s="9">
        <v>5</v>
      </c>
      <c r="H3342">
        <v>6</v>
      </c>
      <c r="I3342" s="6">
        <v>210</v>
      </c>
      <c r="J3342" t="s">
        <v>8319</v>
      </c>
      <c r="K3342" t="s">
        <v>8347</v>
      </c>
    </row>
    <row r="3343" spans="1:11" x14ac:dyDescent="0.2">
      <c r="A3343">
        <v>3720</v>
      </c>
      <c r="B3343">
        <v>1</v>
      </c>
      <c r="C3343">
        <v>3300</v>
      </c>
      <c r="D3343" s="17">
        <v>22</v>
      </c>
      <c r="E3343">
        <v>40</v>
      </c>
      <c r="F3343" s="5">
        <v>86.224999999999994</v>
      </c>
      <c r="G3343" s="9">
        <v>6</v>
      </c>
      <c r="H3343">
        <v>3</v>
      </c>
      <c r="I3343" s="6">
        <v>104.51515151515152</v>
      </c>
      <c r="J3343" t="s">
        <v>8319</v>
      </c>
      <c r="K3343" t="s">
        <v>8347</v>
      </c>
    </row>
    <row r="3344" spans="1:11" x14ac:dyDescent="0.2">
      <c r="A3344">
        <v>3721</v>
      </c>
      <c r="B3344">
        <v>1</v>
      </c>
      <c r="C3344">
        <v>5000</v>
      </c>
      <c r="D3344" s="17">
        <v>21.041666666666668</v>
      </c>
      <c r="E3344">
        <v>44</v>
      </c>
      <c r="F3344" s="5">
        <v>114.54545454545455</v>
      </c>
      <c r="G3344" s="9">
        <v>10</v>
      </c>
      <c r="H3344">
        <v>3</v>
      </c>
      <c r="I3344" s="6">
        <v>100.8</v>
      </c>
      <c r="J3344" t="s">
        <v>8319</v>
      </c>
      <c r="K3344" t="s">
        <v>8347</v>
      </c>
    </row>
    <row r="3345" spans="1:11" x14ac:dyDescent="0.2">
      <c r="A3345">
        <v>3722</v>
      </c>
      <c r="B3345">
        <v>1</v>
      </c>
      <c r="C3345">
        <v>1500</v>
      </c>
      <c r="D3345" s="17">
        <v>30.285798611111115</v>
      </c>
      <c r="E3345">
        <v>35</v>
      </c>
      <c r="F3345" s="5">
        <v>47.657142857142858</v>
      </c>
      <c r="G3345" s="9">
        <v>1</v>
      </c>
      <c r="H3345">
        <v>2</v>
      </c>
      <c r="I3345" s="6">
        <v>111.20000000000002</v>
      </c>
      <c r="J3345" t="s">
        <v>8319</v>
      </c>
      <c r="K3345" t="s">
        <v>8347</v>
      </c>
    </row>
    <row r="3346" spans="1:11" x14ac:dyDescent="0.2">
      <c r="A3346">
        <v>3723</v>
      </c>
      <c r="B3346">
        <v>1</v>
      </c>
      <c r="C3346">
        <v>4500</v>
      </c>
      <c r="D3346" s="17">
        <v>30.041666666666668</v>
      </c>
      <c r="E3346">
        <v>63</v>
      </c>
      <c r="F3346" s="5">
        <v>72.888888888888886</v>
      </c>
      <c r="G3346" s="9">
        <v>10</v>
      </c>
      <c r="H3346">
        <v>5</v>
      </c>
      <c r="I3346" s="6">
        <v>102.04444444444445</v>
      </c>
      <c r="J3346" t="s">
        <v>8319</v>
      </c>
      <c r="K3346" t="s">
        <v>8347</v>
      </c>
    </row>
    <row r="3347" spans="1:11" x14ac:dyDescent="0.2">
      <c r="A3347">
        <v>3724</v>
      </c>
      <c r="B3347">
        <v>1</v>
      </c>
      <c r="C3347">
        <v>4300</v>
      </c>
      <c r="D3347" s="17">
        <v>29.46689814814815</v>
      </c>
      <c r="E3347">
        <v>89</v>
      </c>
      <c r="F3347" s="5">
        <v>49.545505617977533</v>
      </c>
      <c r="G3347" s="9">
        <v>4</v>
      </c>
      <c r="H3347">
        <v>2</v>
      </c>
      <c r="I3347" s="6">
        <v>102.54767441860466</v>
      </c>
      <c r="J3347" t="s">
        <v>8319</v>
      </c>
      <c r="K3347" t="s">
        <v>8347</v>
      </c>
    </row>
    <row r="3348" spans="1:11" x14ac:dyDescent="0.2">
      <c r="A3348">
        <v>3725</v>
      </c>
      <c r="B3348">
        <v>1</v>
      </c>
      <c r="C3348">
        <v>300</v>
      </c>
      <c r="D3348" s="17">
        <v>16.950613425925926</v>
      </c>
      <c r="E3348">
        <v>15</v>
      </c>
      <c r="F3348" s="5">
        <v>25.4</v>
      </c>
      <c r="G3348" s="9">
        <v>2</v>
      </c>
      <c r="H3348">
        <v>1</v>
      </c>
      <c r="I3348" s="6">
        <v>127</v>
      </c>
      <c r="J3348" t="s">
        <v>8319</v>
      </c>
      <c r="K3348" t="s">
        <v>8347</v>
      </c>
    </row>
    <row r="3349" spans="1:11" x14ac:dyDescent="0.2">
      <c r="A3349">
        <v>3726</v>
      </c>
      <c r="B3349">
        <v>1</v>
      </c>
      <c r="C3349">
        <v>850</v>
      </c>
      <c r="D3349" s="17">
        <v>27.734131944444446</v>
      </c>
      <c r="E3349">
        <v>46</v>
      </c>
      <c r="F3349" s="5">
        <v>62.586956521739133</v>
      </c>
      <c r="G3349" s="9">
        <v>4</v>
      </c>
      <c r="H3349">
        <v>5</v>
      </c>
      <c r="I3349" s="6">
        <v>338.70588235294122</v>
      </c>
      <c r="J3349" t="s">
        <v>8319</v>
      </c>
      <c r="K3349" t="s">
        <v>8347</v>
      </c>
    </row>
    <row r="3350" spans="1:11" x14ac:dyDescent="0.2">
      <c r="A3350">
        <v>3727</v>
      </c>
      <c r="B3350">
        <v>1</v>
      </c>
      <c r="C3350">
        <v>2000</v>
      </c>
      <c r="D3350" s="17">
        <v>30.856550925925927</v>
      </c>
      <c r="E3350">
        <v>33</v>
      </c>
      <c r="F3350" s="5">
        <v>61.060606060606062</v>
      </c>
      <c r="G3350" s="9">
        <v>9</v>
      </c>
      <c r="H3350">
        <v>1</v>
      </c>
      <c r="I3350" s="6">
        <v>100.75</v>
      </c>
      <c r="J3350" t="s">
        <v>8319</v>
      </c>
      <c r="K3350" t="s">
        <v>8347</v>
      </c>
    </row>
    <row r="3351" spans="1:11" x14ac:dyDescent="0.2">
      <c r="A3351">
        <v>3728</v>
      </c>
      <c r="B3351">
        <v>0</v>
      </c>
      <c r="C3351">
        <v>20000</v>
      </c>
      <c r="D3351" s="17">
        <v>30</v>
      </c>
      <c r="E3351">
        <v>31</v>
      </c>
      <c r="F3351" s="5">
        <v>60.064516129032256</v>
      </c>
      <c r="G3351" s="9">
        <v>7</v>
      </c>
      <c r="H3351">
        <v>7</v>
      </c>
      <c r="I3351" s="6">
        <v>9.31</v>
      </c>
      <c r="J3351" t="s">
        <v>8319</v>
      </c>
      <c r="K3351" t="s">
        <v>8347</v>
      </c>
    </row>
    <row r="3352" spans="1:11" x14ac:dyDescent="0.2">
      <c r="A3352">
        <v>3729</v>
      </c>
      <c r="B3352">
        <v>0</v>
      </c>
      <c r="C3352">
        <v>5000</v>
      </c>
      <c r="D3352" s="17">
        <v>44.958333333333336</v>
      </c>
      <c r="E3352">
        <v>5</v>
      </c>
      <c r="F3352" s="5">
        <v>72.400000000000006</v>
      </c>
      <c r="G3352" s="9">
        <v>2</v>
      </c>
      <c r="H3352">
        <v>4</v>
      </c>
      <c r="I3352" s="6">
        <v>7.24</v>
      </c>
      <c r="J3352" t="s">
        <v>8319</v>
      </c>
      <c r="K3352" t="s">
        <v>8347</v>
      </c>
    </row>
    <row r="3353" spans="1:11" x14ac:dyDescent="0.2">
      <c r="A3353">
        <v>3730</v>
      </c>
      <c r="B3353">
        <v>0</v>
      </c>
      <c r="C3353">
        <v>1000</v>
      </c>
      <c r="D3353" s="17">
        <v>30</v>
      </c>
      <c r="E3353">
        <v>1</v>
      </c>
      <c r="F3353" s="5">
        <v>100</v>
      </c>
      <c r="G3353" s="9">
        <v>7</v>
      </c>
      <c r="H3353">
        <v>6</v>
      </c>
      <c r="I3353" s="6">
        <v>10</v>
      </c>
      <c r="J3353" t="s">
        <v>8319</v>
      </c>
      <c r="K3353" t="s">
        <v>8347</v>
      </c>
    </row>
    <row r="3354" spans="1:11" x14ac:dyDescent="0.2">
      <c r="A3354">
        <v>3731</v>
      </c>
      <c r="B3354">
        <v>0</v>
      </c>
      <c r="C3354">
        <v>5500</v>
      </c>
      <c r="D3354" s="17">
        <v>30.388125000000002</v>
      </c>
      <c r="E3354">
        <v>12</v>
      </c>
      <c r="F3354" s="5">
        <v>51.666666666666664</v>
      </c>
      <c r="G3354" s="9">
        <v>12</v>
      </c>
      <c r="H3354">
        <v>3</v>
      </c>
      <c r="I3354" s="6">
        <v>11.272727272727273</v>
      </c>
      <c r="J3354" t="s">
        <v>8319</v>
      </c>
      <c r="K3354" t="s">
        <v>8347</v>
      </c>
    </row>
    <row r="3355" spans="1:11" x14ac:dyDescent="0.2">
      <c r="A3355">
        <v>3732</v>
      </c>
      <c r="B3355">
        <v>0</v>
      </c>
      <c r="C3355">
        <v>850</v>
      </c>
      <c r="D3355" s="17">
        <v>59.822534722222223</v>
      </c>
      <c r="E3355">
        <v>4</v>
      </c>
      <c r="F3355" s="5">
        <v>32.75</v>
      </c>
      <c r="G3355" s="9">
        <v>11</v>
      </c>
      <c r="H3355">
        <v>2</v>
      </c>
      <c r="I3355" s="6">
        <v>15.411764705882353</v>
      </c>
      <c r="J3355" t="s">
        <v>8319</v>
      </c>
      <c r="K3355" t="s">
        <v>8347</v>
      </c>
    </row>
    <row r="3356" spans="1:11" x14ac:dyDescent="0.2">
      <c r="A3356">
        <v>3733</v>
      </c>
      <c r="B3356">
        <v>0</v>
      </c>
      <c r="C3356">
        <v>1500</v>
      </c>
      <c r="D3356" s="17">
        <v>9.9131018518518523</v>
      </c>
      <c r="E3356">
        <v>0</v>
      </c>
      <c r="F3356" s="5">
        <v>0</v>
      </c>
      <c r="G3356" s="9">
        <v>4</v>
      </c>
      <c r="H3356">
        <v>3</v>
      </c>
      <c r="I3356" s="6">
        <v>0</v>
      </c>
      <c r="J3356" t="s">
        <v>8319</v>
      </c>
      <c r="K3356" t="s">
        <v>8347</v>
      </c>
    </row>
    <row r="3357" spans="1:11" x14ac:dyDescent="0.2">
      <c r="A3357">
        <v>3734</v>
      </c>
      <c r="B3357">
        <v>0</v>
      </c>
      <c r="C3357">
        <v>1500</v>
      </c>
      <c r="D3357" s="17">
        <v>60</v>
      </c>
      <c r="E3357">
        <v>7</v>
      </c>
      <c r="F3357" s="5">
        <v>61</v>
      </c>
      <c r="G3357" s="9">
        <v>3</v>
      </c>
      <c r="H3357">
        <v>4</v>
      </c>
      <c r="I3357" s="6">
        <v>28.466666666666669</v>
      </c>
      <c r="J3357" t="s">
        <v>8319</v>
      </c>
      <c r="K3357" t="s">
        <v>8347</v>
      </c>
    </row>
    <row r="3358" spans="1:11" x14ac:dyDescent="0.2">
      <c r="A3358">
        <v>3735</v>
      </c>
      <c r="B3358">
        <v>0</v>
      </c>
      <c r="C3358">
        <v>150</v>
      </c>
      <c r="D3358" s="17">
        <v>30</v>
      </c>
      <c r="E3358">
        <v>2</v>
      </c>
      <c r="F3358" s="5">
        <v>10</v>
      </c>
      <c r="G3358" s="9">
        <v>4</v>
      </c>
      <c r="H3358">
        <v>2</v>
      </c>
      <c r="I3358" s="6">
        <v>13.333333333333334</v>
      </c>
      <c r="J3358" t="s">
        <v>8319</v>
      </c>
      <c r="K3358" t="s">
        <v>8347</v>
      </c>
    </row>
    <row r="3359" spans="1:11" x14ac:dyDescent="0.2">
      <c r="A3359">
        <v>3736</v>
      </c>
      <c r="B3359">
        <v>0</v>
      </c>
      <c r="C3359">
        <v>1500</v>
      </c>
      <c r="D3359" s="17">
        <v>38.038275462962964</v>
      </c>
      <c r="E3359">
        <v>1</v>
      </c>
      <c r="F3359" s="5">
        <v>10</v>
      </c>
      <c r="G3359" s="9">
        <v>2</v>
      </c>
      <c r="H3359">
        <v>5</v>
      </c>
      <c r="I3359" s="6">
        <v>0.66666666666666674</v>
      </c>
      <c r="J3359" t="s">
        <v>8319</v>
      </c>
      <c r="K3359" t="s">
        <v>8347</v>
      </c>
    </row>
    <row r="3360" spans="1:11" x14ac:dyDescent="0.2">
      <c r="A3360">
        <v>3737</v>
      </c>
      <c r="B3360">
        <v>0</v>
      </c>
      <c r="C3360">
        <v>700</v>
      </c>
      <c r="D3360" s="17">
        <v>22.59996527777778</v>
      </c>
      <c r="E3360">
        <v>4</v>
      </c>
      <c r="F3360" s="5">
        <v>37.5</v>
      </c>
      <c r="G3360" s="9">
        <v>10</v>
      </c>
      <c r="H3360">
        <v>2</v>
      </c>
      <c r="I3360" s="6">
        <v>21.428571428571427</v>
      </c>
      <c r="J3360" t="s">
        <v>8319</v>
      </c>
      <c r="K3360" t="s">
        <v>8347</v>
      </c>
    </row>
    <row r="3361" spans="1:11" x14ac:dyDescent="0.2">
      <c r="A3361">
        <v>3738</v>
      </c>
      <c r="B3361">
        <v>0</v>
      </c>
      <c r="C3361">
        <v>1500</v>
      </c>
      <c r="D3361" s="17">
        <v>21.977951388888886</v>
      </c>
      <c r="E3361">
        <v>6</v>
      </c>
      <c r="F3361" s="5">
        <v>45</v>
      </c>
      <c r="G3361" s="9">
        <v>6</v>
      </c>
      <c r="H3361">
        <v>1</v>
      </c>
      <c r="I3361" s="6">
        <v>18</v>
      </c>
      <c r="J3361" t="s">
        <v>8319</v>
      </c>
      <c r="K3361" t="s">
        <v>8347</v>
      </c>
    </row>
    <row r="3362" spans="1:11" x14ac:dyDescent="0.2">
      <c r="A3362">
        <v>3739</v>
      </c>
      <c r="B3362">
        <v>0</v>
      </c>
      <c r="C3362">
        <v>4000</v>
      </c>
      <c r="D3362" s="17">
        <v>20</v>
      </c>
      <c r="E3362">
        <v>8</v>
      </c>
      <c r="F3362" s="5">
        <v>100.625</v>
      </c>
      <c r="G3362" s="9">
        <v>6</v>
      </c>
      <c r="H3362">
        <v>1</v>
      </c>
      <c r="I3362" s="6">
        <v>20.125</v>
      </c>
      <c r="J3362" t="s">
        <v>8319</v>
      </c>
      <c r="K3362" t="s">
        <v>8347</v>
      </c>
    </row>
    <row r="3363" spans="1:11" x14ac:dyDescent="0.2">
      <c r="A3363">
        <v>3740</v>
      </c>
      <c r="B3363">
        <v>0</v>
      </c>
      <c r="C3363">
        <v>2000</v>
      </c>
      <c r="D3363" s="17">
        <v>29.989386574074075</v>
      </c>
      <c r="E3363">
        <v>14</v>
      </c>
      <c r="F3363" s="5">
        <v>25.571428571428573</v>
      </c>
      <c r="G3363" s="9">
        <v>7</v>
      </c>
      <c r="H3363">
        <v>6</v>
      </c>
      <c r="I3363" s="6">
        <v>17.899999999999999</v>
      </c>
      <c r="J3363" t="s">
        <v>8319</v>
      </c>
      <c r="K3363" t="s">
        <v>8347</v>
      </c>
    </row>
    <row r="3364" spans="1:11" x14ac:dyDescent="0.2">
      <c r="A3364">
        <v>3741</v>
      </c>
      <c r="B3364">
        <v>0</v>
      </c>
      <c r="C3364">
        <v>20000</v>
      </c>
      <c r="D3364" s="17">
        <v>30</v>
      </c>
      <c r="E3364">
        <v>0</v>
      </c>
      <c r="F3364" s="5">
        <v>0</v>
      </c>
      <c r="G3364" s="9">
        <v>11</v>
      </c>
      <c r="H3364">
        <v>2</v>
      </c>
      <c r="I3364" s="6">
        <v>0</v>
      </c>
      <c r="J3364" t="s">
        <v>8319</v>
      </c>
      <c r="K3364" t="s">
        <v>8347</v>
      </c>
    </row>
    <row r="3365" spans="1:11" x14ac:dyDescent="0.2">
      <c r="A3365">
        <v>3742</v>
      </c>
      <c r="B3365">
        <v>0</v>
      </c>
      <c r="C3365">
        <v>5000</v>
      </c>
      <c r="D3365" s="17">
        <v>30</v>
      </c>
      <c r="E3365">
        <v>4</v>
      </c>
      <c r="F3365" s="5">
        <v>25</v>
      </c>
      <c r="G3365" s="9">
        <v>8</v>
      </c>
      <c r="H3365">
        <v>3</v>
      </c>
      <c r="I3365" s="6">
        <v>2</v>
      </c>
      <c r="J3365" t="s">
        <v>8319</v>
      </c>
      <c r="K3365" t="s">
        <v>8347</v>
      </c>
    </row>
    <row r="3366" spans="1:11" x14ac:dyDescent="0.2">
      <c r="A3366">
        <v>3743</v>
      </c>
      <c r="B3366">
        <v>0</v>
      </c>
      <c r="C3366">
        <v>2200</v>
      </c>
      <c r="D3366" s="17">
        <v>30</v>
      </c>
      <c r="E3366">
        <v>0</v>
      </c>
      <c r="F3366" s="5">
        <v>0</v>
      </c>
      <c r="G3366" s="9">
        <v>6</v>
      </c>
      <c r="H3366">
        <v>2</v>
      </c>
      <c r="I3366" s="6">
        <v>0</v>
      </c>
      <c r="J3366" t="s">
        <v>8319</v>
      </c>
      <c r="K3366" t="s">
        <v>8347</v>
      </c>
    </row>
    <row r="3367" spans="1:11" x14ac:dyDescent="0.2">
      <c r="A3367">
        <v>3744</v>
      </c>
      <c r="B3367">
        <v>0</v>
      </c>
      <c r="C3367">
        <v>1200</v>
      </c>
      <c r="D3367" s="17">
        <v>31.351712962962964</v>
      </c>
      <c r="E3367">
        <v>0</v>
      </c>
      <c r="F3367" s="5">
        <v>0</v>
      </c>
      <c r="G3367" s="9">
        <v>6</v>
      </c>
      <c r="H3367">
        <v>2</v>
      </c>
      <c r="I3367" s="6">
        <v>0</v>
      </c>
      <c r="J3367" t="s">
        <v>8319</v>
      </c>
      <c r="K3367" t="s">
        <v>8347</v>
      </c>
    </row>
    <row r="3368" spans="1:11" x14ac:dyDescent="0.2">
      <c r="A3368">
        <v>3745</v>
      </c>
      <c r="B3368">
        <v>0</v>
      </c>
      <c r="C3368">
        <v>100</v>
      </c>
      <c r="D3368" s="17">
        <v>30</v>
      </c>
      <c r="E3368">
        <v>1</v>
      </c>
      <c r="F3368" s="5">
        <v>10</v>
      </c>
      <c r="G3368" s="9">
        <v>7</v>
      </c>
      <c r="H3368">
        <v>5</v>
      </c>
      <c r="I3368" s="6">
        <v>10</v>
      </c>
      <c r="J3368" t="s">
        <v>8319</v>
      </c>
      <c r="K3368" t="s">
        <v>8347</v>
      </c>
    </row>
    <row r="3369" spans="1:11" x14ac:dyDescent="0.2">
      <c r="A3369">
        <v>3746</v>
      </c>
      <c r="B3369">
        <v>0</v>
      </c>
      <c r="C3369">
        <v>8500</v>
      </c>
      <c r="D3369" s="17">
        <v>30</v>
      </c>
      <c r="E3369">
        <v>1</v>
      </c>
      <c r="F3369" s="5">
        <v>202</v>
      </c>
      <c r="G3369" s="9">
        <v>9</v>
      </c>
      <c r="H3369">
        <v>4</v>
      </c>
      <c r="I3369" s="6">
        <v>2.3764705882352941</v>
      </c>
      <c r="J3369" t="s">
        <v>8319</v>
      </c>
      <c r="K3369" t="s">
        <v>8347</v>
      </c>
    </row>
    <row r="3370" spans="1:11" x14ac:dyDescent="0.2">
      <c r="A3370">
        <v>3747</v>
      </c>
      <c r="B3370">
        <v>0</v>
      </c>
      <c r="C3370">
        <v>2500</v>
      </c>
      <c r="D3370" s="17">
        <v>26.657916666666669</v>
      </c>
      <c r="E3370">
        <v>1</v>
      </c>
      <c r="F3370" s="5">
        <v>25</v>
      </c>
      <c r="G3370" s="9">
        <v>6</v>
      </c>
      <c r="H3370">
        <v>1</v>
      </c>
      <c r="I3370" s="6">
        <v>1</v>
      </c>
      <c r="J3370" t="s">
        <v>8319</v>
      </c>
      <c r="K3370" t="s">
        <v>8347</v>
      </c>
    </row>
    <row r="3371" spans="1:11" x14ac:dyDescent="0.2">
      <c r="A3371">
        <v>3748</v>
      </c>
      <c r="B3371">
        <v>1</v>
      </c>
      <c r="C3371">
        <v>5000</v>
      </c>
      <c r="D3371" s="17">
        <v>20.54287037037037</v>
      </c>
      <c r="E3371">
        <v>52</v>
      </c>
      <c r="F3371" s="5">
        <v>99.538461538461533</v>
      </c>
      <c r="G3371" s="9">
        <v>1</v>
      </c>
      <c r="H3371">
        <v>2</v>
      </c>
      <c r="I3371" s="6">
        <v>103.52</v>
      </c>
      <c r="J3371" t="s">
        <v>8319</v>
      </c>
      <c r="K3371" t="s">
        <v>8341</v>
      </c>
    </row>
    <row r="3372" spans="1:11" x14ac:dyDescent="0.2">
      <c r="A3372">
        <v>3749</v>
      </c>
      <c r="B3372">
        <v>1</v>
      </c>
      <c r="C3372">
        <v>500</v>
      </c>
      <c r="D3372" s="17">
        <v>31.038796296296297</v>
      </c>
      <c r="E3372">
        <v>7</v>
      </c>
      <c r="F3372" s="5">
        <v>75</v>
      </c>
      <c r="G3372" s="9">
        <v>3</v>
      </c>
      <c r="H3372">
        <v>1</v>
      </c>
      <c r="I3372" s="6">
        <v>105</v>
      </c>
      <c r="J3372" t="s">
        <v>8319</v>
      </c>
      <c r="K3372" t="s">
        <v>8341</v>
      </c>
    </row>
    <row r="3373" spans="1:11" x14ac:dyDescent="0.2">
      <c r="A3373">
        <v>3750</v>
      </c>
      <c r="B3373">
        <v>1</v>
      </c>
      <c r="C3373">
        <v>6000</v>
      </c>
      <c r="D3373" s="17">
        <v>28.351064814814816</v>
      </c>
      <c r="E3373">
        <v>28</v>
      </c>
      <c r="F3373" s="5">
        <v>215.25</v>
      </c>
      <c r="G3373" s="9">
        <v>1</v>
      </c>
      <c r="H3373">
        <v>1</v>
      </c>
      <c r="I3373" s="6">
        <v>100.44999999999999</v>
      </c>
      <c r="J3373" t="s">
        <v>8319</v>
      </c>
      <c r="K3373" t="s">
        <v>8341</v>
      </c>
    </row>
    <row r="3374" spans="1:11" x14ac:dyDescent="0.2">
      <c r="A3374">
        <v>3751</v>
      </c>
      <c r="B3374">
        <v>1</v>
      </c>
      <c r="C3374">
        <v>1000</v>
      </c>
      <c r="D3374" s="17">
        <v>59.958333333333336</v>
      </c>
      <c r="E3374">
        <v>11</v>
      </c>
      <c r="F3374" s="5">
        <v>120.54545454545455</v>
      </c>
      <c r="G3374" s="9">
        <v>2</v>
      </c>
      <c r="H3374">
        <v>2</v>
      </c>
      <c r="I3374" s="6">
        <v>132.6</v>
      </c>
      <c r="J3374" t="s">
        <v>8319</v>
      </c>
      <c r="K3374" t="s">
        <v>8341</v>
      </c>
    </row>
    <row r="3375" spans="1:11" x14ac:dyDescent="0.2">
      <c r="A3375">
        <v>3752</v>
      </c>
      <c r="B3375">
        <v>1</v>
      </c>
      <c r="C3375">
        <v>500</v>
      </c>
      <c r="D3375" s="17">
        <v>40.07251157407407</v>
      </c>
      <c r="E3375">
        <v>15</v>
      </c>
      <c r="F3375" s="5">
        <v>37.666666666666664</v>
      </c>
      <c r="G3375" s="9">
        <v>9</v>
      </c>
      <c r="H3375">
        <v>2</v>
      </c>
      <c r="I3375" s="6">
        <v>112.99999999999999</v>
      </c>
      <c r="J3375" t="s">
        <v>8319</v>
      </c>
      <c r="K3375" t="s">
        <v>8341</v>
      </c>
    </row>
    <row r="3376" spans="1:11" x14ac:dyDescent="0.2">
      <c r="A3376">
        <v>3753</v>
      </c>
      <c r="B3376">
        <v>1</v>
      </c>
      <c r="C3376">
        <v>5000</v>
      </c>
      <c r="D3376" s="17">
        <v>29.175925925925927</v>
      </c>
      <c r="E3376">
        <v>30</v>
      </c>
      <c r="F3376" s="5">
        <v>172.23333333333332</v>
      </c>
      <c r="G3376" s="9">
        <v>5</v>
      </c>
      <c r="H3376">
        <v>1</v>
      </c>
      <c r="I3376" s="6">
        <v>103.34</v>
      </c>
      <c r="J3376" t="s">
        <v>8319</v>
      </c>
      <c r="K3376" t="s">
        <v>8341</v>
      </c>
    </row>
    <row r="3377" spans="1:11" x14ac:dyDescent="0.2">
      <c r="A3377">
        <v>3754</v>
      </c>
      <c r="B3377">
        <v>1</v>
      </c>
      <c r="C3377">
        <v>2500</v>
      </c>
      <c r="D3377" s="17">
        <v>37.326423611111117</v>
      </c>
      <c r="E3377">
        <v>27</v>
      </c>
      <c r="F3377" s="5">
        <v>111.11111111111111</v>
      </c>
      <c r="G3377" s="9">
        <v>6</v>
      </c>
      <c r="H3377">
        <v>3</v>
      </c>
      <c r="I3377" s="6">
        <v>120</v>
      </c>
      <c r="J3377" t="s">
        <v>8319</v>
      </c>
      <c r="K3377" t="s">
        <v>8341</v>
      </c>
    </row>
    <row r="3378" spans="1:11" x14ac:dyDescent="0.2">
      <c r="A3378">
        <v>3755</v>
      </c>
      <c r="B3378">
        <v>1</v>
      </c>
      <c r="C3378">
        <v>550</v>
      </c>
      <c r="D3378" s="17">
        <v>30</v>
      </c>
      <c r="E3378">
        <v>28</v>
      </c>
      <c r="F3378" s="5">
        <v>25.464285714285715</v>
      </c>
      <c r="G3378" s="9">
        <v>3</v>
      </c>
      <c r="H3378">
        <v>3</v>
      </c>
      <c r="I3378" s="6">
        <v>129.63636363636363</v>
      </c>
      <c r="J3378" t="s">
        <v>8319</v>
      </c>
      <c r="K3378" t="s">
        <v>8341</v>
      </c>
    </row>
    <row r="3379" spans="1:11" x14ac:dyDescent="0.2">
      <c r="A3379">
        <v>3756</v>
      </c>
      <c r="B3379">
        <v>1</v>
      </c>
      <c r="C3379">
        <v>4500</v>
      </c>
      <c r="D3379" s="17">
        <v>30</v>
      </c>
      <c r="E3379">
        <v>17</v>
      </c>
      <c r="F3379" s="5">
        <v>267.64705882352939</v>
      </c>
      <c r="G3379" s="9">
        <v>5</v>
      </c>
      <c r="H3379">
        <v>1</v>
      </c>
      <c r="I3379" s="6">
        <v>101.11111111111111</v>
      </c>
      <c r="J3379" t="s">
        <v>8319</v>
      </c>
      <c r="K3379" t="s">
        <v>8341</v>
      </c>
    </row>
    <row r="3380" spans="1:11" x14ac:dyDescent="0.2">
      <c r="A3380">
        <v>3757</v>
      </c>
      <c r="B3380">
        <v>1</v>
      </c>
      <c r="C3380">
        <v>3500</v>
      </c>
      <c r="D3380" s="17">
        <v>20</v>
      </c>
      <c r="E3380">
        <v>50</v>
      </c>
      <c r="F3380" s="5">
        <v>75.959999999999994</v>
      </c>
      <c r="G3380" s="9">
        <v>11</v>
      </c>
      <c r="H3380">
        <v>2</v>
      </c>
      <c r="I3380" s="6">
        <v>108.51428571428572</v>
      </c>
      <c r="J3380" t="s">
        <v>8319</v>
      </c>
      <c r="K3380" t="s">
        <v>8341</v>
      </c>
    </row>
    <row r="3381" spans="1:11" x14ac:dyDescent="0.2">
      <c r="A3381">
        <v>3758</v>
      </c>
      <c r="B3381">
        <v>1</v>
      </c>
      <c r="C3381">
        <v>1500</v>
      </c>
      <c r="D3381" s="17">
        <v>30.736828703703704</v>
      </c>
      <c r="E3381">
        <v>26</v>
      </c>
      <c r="F3381" s="5">
        <v>59.03846153846154</v>
      </c>
      <c r="G3381" s="9">
        <v>4</v>
      </c>
      <c r="H3381">
        <v>5</v>
      </c>
      <c r="I3381" s="6">
        <v>102.33333333333334</v>
      </c>
      <c r="J3381" t="s">
        <v>8319</v>
      </c>
      <c r="K3381" t="s">
        <v>8341</v>
      </c>
    </row>
    <row r="3382" spans="1:11" x14ac:dyDescent="0.2">
      <c r="A3382">
        <v>3759</v>
      </c>
      <c r="B3382">
        <v>1</v>
      </c>
      <c r="C3382">
        <v>4000</v>
      </c>
      <c r="D3382" s="17">
        <v>60</v>
      </c>
      <c r="E3382">
        <v>88</v>
      </c>
      <c r="F3382" s="5">
        <v>50.111022727272733</v>
      </c>
      <c r="G3382" s="9">
        <v>6</v>
      </c>
      <c r="H3382">
        <v>5</v>
      </c>
      <c r="I3382" s="6">
        <v>110.24425000000002</v>
      </c>
      <c r="J3382" t="s">
        <v>8319</v>
      </c>
      <c r="K3382" t="s">
        <v>8341</v>
      </c>
    </row>
    <row r="3383" spans="1:11" x14ac:dyDescent="0.2">
      <c r="A3383">
        <v>3760</v>
      </c>
      <c r="B3383">
        <v>1</v>
      </c>
      <c r="C3383">
        <v>5000</v>
      </c>
      <c r="D3383" s="17">
        <v>25</v>
      </c>
      <c r="E3383">
        <v>91</v>
      </c>
      <c r="F3383" s="5">
        <v>55.502967032967035</v>
      </c>
      <c r="G3383" s="9">
        <v>4</v>
      </c>
      <c r="H3383">
        <v>4</v>
      </c>
      <c r="I3383" s="6">
        <v>101.0154</v>
      </c>
      <c r="J3383" t="s">
        <v>8319</v>
      </c>
      <c r="K3383" t="s">
        <v>8341</v>
      </c>
    </row>
    <row r="3384" spans="1:11" x14ac:dyDescent="0.2">
      <c r="A3384">
        <v>3761</v>
      </c>
      <c r="B3384">
        <v>1</v>
      </c>
      <c r="C3384">
        <v>500</v>
      </c>
      <c r="D3384" s="17">
        <v>53.491469907407406</v>
      </c>
      <c r="E3384">
        <v>3</v>
      </c>
      <c r="F3384" s="5">
        <v>166.66666666666666</v>
      </c>
      <c r="G3384" s="9">
        <v>6</v>
      </c>
      <c r="H3384">
        <v>4</v>
      </c>
      <c r="I3384" s="6">
        <v>100</v>
      </c>
      <c r="J3384" t="s">
        <v>8319</v>
      </c>
      <c r="K3384" t="s">
        <v>8341</v>
      </c>
    </row>
    <row r="3385" spans="1:11" x14ac:dyDescent="0.2">
      <c r="A3385">
        <v>3762</v>
      </c>
      <c r="B3385">
        <v>1</v>
      </c>
      <c r="C3385">
        <v>1250</v>
      </c>
      <c r="D3385" s="17">
        <v>25</v>
      </c>
      <c r="E3385">
        <v>28</v>
      </c>
      <c r="F3385" s="5">
        <v>47.428571428571431</v>
      </c>
      <c r="G3385" s="9">
        <v>7</v>
      </c>
      <c r="H3385">
        <v>3</v>
      </c>
      <c r="I3385" s="6">
        <v>106.24</v>
      </c>
      <c r="J3385" t="s">
        <v>8319</v>
      </c>
      <c r="K3385" t="s">
        <v>8341</v>
      </c>
    </row>
    <row r="3386" spans="1:11" x14ac:dyDescent="0.2">
      <c r="A3386">
        <v>3763</v>
      </c>
      <c r="B3386">
        <v>1</v>
      </c>
      <c r="C3386">
        <v>5000</v>
      </c>
      <c r="D3386" s="17">
        <v>29.958333333333332</v>
      </c>
      <c r="E3386">
        <v>77</v>
      </c>
      <c r="F3386" s="5">
        <v>64.935064935064929</v>
      </c>
      <c r="G3386" s="9">
        <v>3</v>
      </c>
      <c r="H3386">
        <v>1</v>
      </c>
      <c r="I3386" s="6">
        <v>100</v>
      </c>
      <c r="J3386" t="s">
        <v>8319</v>
      </c>
      <c r="K3386" t="s">
        <v>8341</v>
      </c>
    </row>
    <row r="3387" spans="1:11" x14ac:dyDescent="0.2">
      <c r="A3387">
        <v>3764</v>
      </c>
      <c r="B3387">
        <v>1</v>
      </c>
      <c r="C3387">
        <v>1500</v>
      </c>
      <c r="D3387" s="17">
        <v>19.182037037037038</v>
      </c>
      <c r="E3387">
        <v>27</v>
      </c>
      <c r="F3387" s="5">
        <v>55.555555555555557</v>
      </c>
      <c r="G3387" s="9">
        <v>5</v>
      </c>
      <c r="H3387">
        <v>1</v>
      </c>
      <c r="I3387" s="6">
        <v>100</v>
      </c>
      <c r="J3387" t="s">
        <v>8319</v>
      </c>
      <c r="K3387" t="s">
        <v>8341</v>
      </c>
    </row>
    <row r="3388" spans="1:11" x14ac:dyDescent="0.2">
      <c r="A3388">
        <v>3765</v>
      </c>
      <c r="B3388">
        <v>1</v>
      </c>
      <c r="C3388">
        <v>7000</v>
      </c>
      <c r="D3388" s="17">
        <v>30</v>
      </c>
      <c r="E3388">
        <v>107</v>
      </c>
      <c r="F3388" s="5">
        <v>74.224299065420567</v>
      </c>
      <c r="G3388" s="9">
        <v>6</v>
      </c>
      <c r="H3388">
        <v>1</v>
      </c>
      <c r="I3388" s="6">
        <v>113.45714285714286</v>
      </c>
      <c r="J3388" t="s">
        <v>8319</v>
      </c>
      <c r="K3388" t="s">
        <v>8341</v>
      </c>
    </row>
    <row r="3389" spans="1:11" x14ac:dyDescent="0.2">
      <c r="A3389">
        <v>3766</v>
      </c>
      <c r="B3389">
        <v>1</v>
      </c>
      <c r="C3389">
        <v>10000</v>
      </c>
      <c r="D3389" s="17">
        <v>35</v>
      </c>
      <c r="E3389">
        <v>96</v>
      </c>
      <c r="F3389" s="5">
        <v>106.9271875</v>
      </c>
      <c r="G3389" s="9">
        <v>5</v>
      </c>
      <c r="H3389">
        <v>3</v>
      </c>
      <c r="I3389" s="6">
        <v>102.65010000000001</v>
      </c>
      <c r="J3389" t="s">
        <v>8319</v>
      </c>
      <c r="K3389" t="s">
        <v>8341</v>
      </c>
    </row>
    <row r="3390" spans="1:11" x14ac:dyDescent="0.2">
      <c r="A3390">
        <v>3767</v>
      </c>
      <c r="B3390">
        <v>1</v>
      </c>
      <c r="C3390">
        <v>2000</v>
      </c>
      <c r="D3390" s="17">
        <v>14.187997685185186</v>
      </c>
      <c r="E3390">
        <v>56</v>
      </c>
      <c r="F3390" s="5">
        <v>41.696428571428569</v>
      </c>
      <c r="G3390" s="9">
        <v>2</v>
      </c>
      <c r="H3390">
        <v>6</v>
      </c>
      <c r="I3390" s="6">
        <v>116.75</v>
      </c>
      <c r="J3390" t="s">
        <v>8319</v>
      </c>
      <c r="K3390" t="s">
        <v>8341</v>
      </c>
    </row>
    <row r="3391" spans="1:11" x14ac:dyDescent="0.2">
      <c r="A3391">
        <v>3768</v>
      </c>
      <c r="B3391">
        <v>1</v>
      </c>
      <c r="C3391">
        <v>4000</v>
      </c>
      <c r="D3391" s="17">
        <v>30</v>
      </c>
      <c r="E3391">
        <v>58</v>
      </c>
      <c r="F3391" s="5">
        <v>74.243275862068955</v>
      </c>
      <c r="G3391" s="9">
        <v>5</v>
      </c>
      <c r="H3391">
        <v>2</v>
      </c>
      <c r="I3391" s="6">
        <v>107.65274999999998</v>
      </c>
      <c r="J3391" t="s">
        <v>8319</v>
      </c>
      <c r="K3391" t="s">
        <v>8341</v>
      </c>
    </row>
    <row r="3392" spans="1:11" x14ac:dyDescent="0.2">
      <c r="A3392">
        <v>3769</v>
      </c>
      <c r="B3392">
        <v>1</v>
      </c>
      <c r="C3392">
        <v>1100</v>
      </c>
      <c r="D3392" s="17">
        <v>30</v>
      </c>
      <c r="E3392">
        <v>15</v>
      </c>
      <c r="F3392" s="5">
        <v>73.333333333333329</v>
      </c>
      <c r="G3392" s="9">
        <v>3</v>
      </c>
      <c r="H3392">
        <v>3</v>
      </c>
      <c r="I3392" s="6">
        <v>100</v>
      </c>
      <c r="J3392" t="s">
        <v>8319</v>
      </c>
      <c r="K3392" t="s">
        <v>8341</v>
      </c>
    </row>
    <row r="3393" spans="1:11" x14ac:dyDescent="0.2">
      <c r="A3393">
        <v>3770</v>
      </c>
      <c r="B3393">
        <v>1</v>
      </c>
      <c r="C3393">
        <v>2000</v>
      </c>
      <c r="D3393" s="17">
        <v>30</v>
      </c>
      <c r="E3393">
        <v>20</v>
      </c>
      <c r="F3393" s="5">
        <v>100</v>
      </c>
      <c r="G3393" s="9">
        <v>5</v>
      </c>
      <c r="H3393">
        <v>4</v>
      </c>
      <c r="I3393" s="6">
        <v>100</v>
      </c>
      <c r="J3393" t="s">
        <v>8319</v>
      </c>
      <c r="K3393" t="s">
        <v>8341</v>
      </c>
    </row>
    <row r="3394" spans="1:11" x14ac:dyDescent="0.2">
      <c r="A3394">
        <v>3771</v>
      </c>
      <c r="B3394">
        <v>1</v>
      </c>
      <c r="C3394">
        <v>1000</v>
      </c>
      <c r="D3394" s="17">
        <v>14.142916666666666</v>
      </c>
      <c r="E3394">
        <v>38</v>
      </c>
      <c r="F3394" s="5">
        <v>38.421052631578945</v>
      </c>
      <c r="G3394" s="9">
        <v>5</v>
      </c>
      <c r="H3394">
        <v>2</v>
      </c>
      <c r="I3394" s="6">
        <v>146</v>
      </c>
      <c r="J3394" t="s">
        <v>8319</v>
      </c>
      <c r="K3394" t="s">
        <v>8341</v>
      </c>
    </row>
    <row r="3395" spans="1:11" x14ac:dyDescent="0.2">
      <c r="A3395">
        <v>3772</v>
      </c>
      <c r="B3395">
        <v>1</v>
      </c>
      <c r="C3395">
        <v>5000</v>
      </c>
      <c r="D3395" s="17">
        <v>20.633032407407406</v>
      </c>
      <c r="E3395">
        <v>33</v>
      </c>
      <c r="F3395" s="5">
        <v>166.96969696969697</v>
      </c>
      <c r="G3395" s="9">
        <v>11</v>
      </c>
      <c r="H3395">
        <v>2</v>
      </c>
      <c r="I3395" s="6">
        <v>110.2</v>
      </c>
      <c r="J3395" t="s">
        <v>8319</v>
      </c>
      <c r="K3395" t="s">
        <v>8341</v>
      </c>
    </row>
    <row r="3396" spans="1:11" x14ac:dyDescent="0.2">
      <c r="A3396">
        <v>3773</v>
      </c>
      <c r="B3396">
        <v>1</v>
      </c>
      <c r="C3396">
        <v>5000</v>
      </c>
      <c r="D3396" s="17">
        <v>33.083715277777777</v>
      </c>
      <c r="E3396">
        <v>57</v>
      </c>
      <c r="F3396" s="5">
        <v>94.912280701754383</v>
      </c>
      <c r="G3396" s="9">
        <v>10</v>
      </c>
      <c r="H3396">
        <v>3</v>
      </c>
      <c r="I3396" s="6">
        <v>108.2</v>
      </c>
      <c r="J3396" t="s">
        <v>8319</v>
      </c>
      <c r="K3396" t="s">
        <v>8341</v>
      </c>
    </row>
    <row r="3397" spans="1:11" x14ac:dyDescent="0.2">
      <c r="A3397">
        <v>3774</v>
      </c>
      <c r="B3397">
        <v>1</v>
      </c>
      <c r="C3397">
        <v>2500</v>
      </c>
      <c r="D3397" s="17">
        <v>16</v>
      </c>
      <c r="E3397">
        <v>25</v>
      </c>
      <c r="F3397" s="5">
        <v>100</v>
      </c>
      <c r="G3397" s="9">
        <v>3</v>
      </c>
      <c r="H3397">
        <v>2</v>
      </c>
      <c r="I3397" s="6">
        <v>100</v>
      </c>
      <c r="J3397" t="s">
        <v>8319</v>
      </c>
      <c r="K3397" t="s">
        <v>8341</v>
      </c>
    </row>
    <row r="3398" spans="1:11" x14ac:dyDescent="0.2">
      <c r="A3398">
        <v>3775</v>
      </c>
      <c r="B3398">
        <v>1</v>
      </c>
      <c r="C3398">
        <v>2000</v>
      </c>
      <c r="D3398" s="17">
        <v>27.224039351851854</v>
      </c>
      <c r="E3398">
        <v>14</v>
      </c>
      <c r="F3398" s="5">
        <v>143.21428571428572</v>
      </c>
      <c r="G3398" s="9">
        <v>3</v>
      </c>
      <c r="H3398">
        <v>4</v>
      </c>
      <c r="I3398" s="6">
        <v>100.25</v>
      </c>
      <c r="J3398" t="s">
        <v>8319</v>
      </c>
      <c r="K3398" t="s">
        <v>8341</v>
      </c>
    </row>
    <row r="3399" spans="1:11" x14ac:dyDescent="0.2">
      <c r="A3399">
        <v>3776</v>
      </c>
      <c r="B3399">
        <v>1</v>
      </c>
      <c r="C3399">
        <v>8000</v>
      </c>
      <c r="D3399" s="17">
        <v>37.673865740740744</v>
      </c>
      <c r="E3399">
        <v>94</v>
      </c>
      <c r="F3399" s="5">
        <v>90.819148936170208</v>
      </c>
      <c r="G3399" s="9">
        <v>6</v>
      </c>
      <c r="H3399">
        <v>2</v>
      </c>
      <c r="I3399" s="6">
        <v>106.71250000000001</v>
      </c>
      <c r="J3399" t="s">
        <v>8319</v>
      </c>
      <c r="K3399" t="s">
        <v>8341</v>
      </c>
    </row>
    <row r="3400" spans="1:11" x14ac:dyDescent="0.2">
      <c r="A3400">
        <v>3777</v>
      </c>
      <c r="B3400">
        <v>1</v>
      </c>
      <c r="C3400">
        <v>2000</v>
      </c>
      <c r="D3400" s="17">
        <v>22.055312499999999</v>
      </c>
      <c r="E3400">
        <v>59</v>
      </c>
      <c r="F3400" s="5">
        <v>48.542372881355931</v>
      </c>
      <c r="G3400" s="9">
        <v>9</v>
      </c>
      <c r="H3400">
        <v>4</v>
      </c>
      <c r="I3400" s="6">
        <v>143.19999999999999</v>
      </c>
      <c r="J3400" t="s">
        <v>8319</v>
      </c>
      <c r="K3400" t="s">
        <v>8341</v>
      </c>
    </row>
    <row r="3401" spans="1:11" x14ac:dyDescent="0.2">
      <c r="A3401">
        <v>3778</v>
      </c>
      <c r="B3401">
        <v>1</v>
      </c>
      <c r="C3401">
        <v>2400</v>
      </c>
      <c r="D3401" s="17">
        <v>60</v>
      </c>
      <c r="E3401">
        <v>36</v>
      </c>
      <c r="F3401" s="5">
        <v>70.027777777777771</v>
      </c>
      <c r="G3401" s="9">
        <v>12</v>
      </c>
      <c r="H3401">
        <v>2</v>
      </c>
      <c r="I3401" s="6">
        <v>105.04166666666667</v>
      </c>
      <c r="J3401" t="s">
        <v>8319</v>
      </c>
      <c r="K3401" t="s">
        <v>8341</v>
      </c>
    </row>
    <row r="3402" spans="1:11" x14ac:dyDescent="0.2">
      <c r="A3402">
        <v>3779</v>
      </c>
      <c r="B3402">
        <v>1</v>
      </c>
      <c r="C3402">
        <v>15000</v>
      </c>
      <c r="D3402" s="17">
        <v>29.958333333333332</v>
      </c>
      <c r="E3402">
        <v>115</v>
      </c>
      <c r="F3402" s="5">
        <v>135.62608695652173</v>
      </c>
      <c r="G3402" s="9">
        <v>2</v>
      </c>
      <c r="H3402">
        <v>4</v>
      </c>
      <c r="I3402" s="6">
        <v>103.98</v>
      </c>
      <c r="J3402" t="s">
        <v>8319</v>
      </c>
      <c r="K3402" t="s">
        <v>8341</v>
      </c>
    </row>
    <row r="3403" spans="1:11" x14ac:dyDescent="0.2">
      <c r="A3403">
        <v>3780</v>
      </c>
      <c r="B3403">
        <v>1</v>
      </c>
      <c r="C3403">
        <v>2500</v>
      </c>
      <c r="D3403" s="17">
        <v>32.617766203703702</v>
      </c>
      <c r="E3403">
        <v>30</v>
      </c>
      <c r="F3403" s="5">
        <v>100</v>
      </c>
      <c r="G3403" s="9">
        <v>6</v>
      </c>
      <c r="H3403">
        <v>3</v>
      </c>
      <c r="I3403" s="6">
        <v>120</v>
      </c>
      <c r="J3403" t="s">
        <v>8319</v>
      </c>
      <c r="K3403" t="s">
        <v>8341</v>
      </c>
    </row>
    <row r="3404" spans="1:11" x14ac:dyDescent="0.2">
      <c r="A3404">
        <v>3781</v>
      </c>
      <c r="B3404">
        <v>1</v>
      </c>
      <c r="C3404">
        <v>4500</v>
      </c>
      <c r="D3404" s="17">
        <v>25</v>
      </c>
      <c r="E3404">
        <v>52</v>
      </c>
      <c r="F3404" s="5">
        <v>94.90384615384616</v>
      </c>
      <c r="G3404" s="9">
        <v>8</v>
      </c>
      <c r="H3404">
        <v>4</v>
      </c>
      <c r="I3404" s="6">
        <v>109.66666666666667</v>
      </c>
      <c r="J3404" t="s">
        <v>8319</v>
      </c>
      <c r="K3404" t="s">
        <v>8341</v>
      </c>
    </row>
    <row r="3405" spans="1:11" x14ac:dyDescent="0.2">
      <c r="A3405">
        <v>3782</v>
      </c>
      <c r="B3405">
        <v>1</v>
      </c>
      <c r="C3405">
        <v>2000</v>
      </c>
      <c r="D3405" s="17">
        <v>29.096099537037034</v>
      </c>
      <c r="E3405">
        <v>27</v>
      </c>
      <c r="F3405" s="5">
        <v>75.370370370370367</v>
      </c>
      <c r="G3405" s="9">
        <v>6</v>
      </c>
      <c r="H3405">
        <v>6</v>
      </c>
      <c r="I3405" s="6">
        <v>101.75</v>
      </c>
      <c r="J3405" t="s">
        <v>8319</v>
      </c>
      <c r="K3405" t="s">
        <v>8341</v>
      </c>
    </row>
    <row r="3406" spans="1:11" x14ac:dyDescent="0.2">
      <c r="A3406">
        <v>3783</v>
      </c>
      <c r="B3406">
        <v>1</v>
      </c>
      <c r="C3406">
        <v>1200</v>
      </c>
      <c r="D3406" s="17">
        <v>24.526388888888889</v>
      </c>
      <c r="E3406">
        <v>24</v>
      </c>
      <c r="F3406" s="5">
        <v>64.458333333333329</v>
      </c>
      <c r="G3406" s="9">
        <v>2</v>
      </c>
      <c r="H3406">
        <v>5</v>
      </c>
      <c r="I3406" s="6">
        <v>128.91666666666666</v>
      </c>
      <c r="J3406" t="s">
        <v>8319</v>
      </c>
      <c r="K3406" t="s">
        <v>8341</v>
      </c>
    </row>
    <row r="3407" spans="1:11" x14ac:dyDescent="0.2">
      <c r="A3407">
        <v>3784</v>
      </c>
      <c r="B3407">
        <v>1</v>
      </c>
      <c r="C3407">
        <v>1000</v>
      </c>
      <c r="D3407" s="17">
        <v>30</v>
      </c>
      <c r="E3407">
        <v>10</v>
      </c>
      <c r="F3407" s="5">
        <v>115</v>
      </c>
      <c r="G3407" s="9">
        <v>6</v>
      </c>
      <c r="H3407">
        <v>5</v>
      </c>
      <c r="I3407" s="6">
        <v>114.99999999999999</v>
      </c>
      <c r="J3407" t="s">
        <v>8319</v>
      </c>
      <c r="K3407" t="s">
        <v>8341</v>
      </c>
    </row>
    <row r="3408" spans="1:11" x14ac:dyDescent="0.2">
      <c r="A3408">
        <v>3785</v>
      </c>
      <c r="B3408">
        <v>1</v>
      </c>
      <c r="C3408">
        <v>2000</v>
      </c>
      <c r="D3408" s="17">
        <v>35.780219907407407</v>
      </c>
      <c r="E3408">
        <v>30</v>
      </c>
      <c r="F3408" s="5">
        <v>100.5</v>
      </c>
      <c r="G3408" s="9">
        <v>6</v>
      </c>
      <c r="H3408">
        <v>1</v>
      </c>
      <c r="I3408" s="6">
        <v>150.75</v>
      </c>
      <c r="J3408" t="s">
        <v>8319</v>
      </c>
      <c r="K3408" t="s">
        <v>8341</v>
      </c>
    </row>
    <row r="3409" spans="1:11" x14ac:dyDescent="0.2">
      <c r="A3409">
        <v>3786</v>
      </c>
      <c r="B3409">
        <v>1</v>
      </c>
      <c r="C3409">
        <v>6000</v>
      </c>
      <c r="D3409" s="17">
        <v>30</v>
      </c>
      <c r="E3409">
        <v>71</v>
      </c>
      <c r="F3409" s="5">
        <v>93.774647887323937</v>
      </c>
      <c r="G3409" s="9">
        <v>4</v>
      </c>
      <c r="H3409">
        <v>2</v>
      </c>
      <c r="I3409" s="6">
        <v>110.96666666666665</v>
      </c>
      <c r="J3409" t="s">
        <v>8319</v>
      </c>
      <c r="K3409" t="s">
        <v>8341</v>
      </c>
    </row>
    <row r="3410" spans="1:11" x14ac:dyDescent="0.2">
      <c r="A3410">
        <v>3787</v>
      </c>
      <c r="B3410">
        <v>1</v>
      </c>
      <c r="C3410">
        <v>350</v>
      </c>
      <c r="D3410" s="17">
        <v>28.631180555555556</v>
      </c>
      <c r="E3410">
        <v>10</v>
      </c>
      <c r="F3410" s="5">
        <v>35.1</v>
      </c>
      <c r="G3410" s="9">
        <v>6</v>
      </c>
      <c r="H3410">
        <v>5</v>
      </c>
      <c r="I3410" s="6">
        <v>100.28571428571429</v>
      </c>
      <c r="J3410" t="s">
        <v>8319</v>
      </c>
      <c r="K3410" t="s">
        <v>8341</v>
      </c>
    </row>
    <row r="3411" spans="1:11" x14ac:dyDescent="0.2">
      <c r="A3411">
        <v>3788</v>
      </c>
      <c r="B3411">
        <v>0</v>
      </c>
      <c r="C3411">
        <v>75000</v>
      </c>
      <c r="D3411" s="17">
        <v>27.98334490740741</v>
      </c>
      <c r="E3411">
        <v>1</v>
      </c>
      <c r="F3411" s="5">
        <v>500</v>
      </c>
      <c r="G3411" s="9">
        <v>11</v>
      </c>
      <c r="H3411">
        <v>3</v>
      </c>
      <c r="I3411" s="6">
        <v>0.66666666666666674</v>
      </c>
      <c r="J3411" t="s">
        <v>8319</v>
      </c>
      <c r="K3411" t="s">
        <v>8341</v>
      </c>
    </row>
    <row r="3412" spans="1:11" x14ac:dyDescent="0.2">
      <c r="A3412">
        <v>3789</v>
      </c>
      <c r="B3412">
        <v>0</v>
      </c>
      <c r="C3412">
        <v>3550</v>
      </c>
      <c r="D3412" s="17">
        <v>32</v>
      </c>
      <c r="E3412">
        <v>4</v>
      </c>
      <c r="F3412" s="5">
        <v>29</v>
      </c>
      <c r="G3412" s="9">
        <v>5</v>
      </c>
      <c r="H3412">
        <v>4</v>
      </c>
      <c r="I3412" s="6">
        <v>3.267605633802817</v>
      </c>
      <c r="J3412" t="s">
        <v>8319</v>
      </c>
      <c r="K3412" t="s">
        <v>8341</v>
      </c>
    </row>
    <row r="3413" spans="1:11" x14ac:dyDescent="0.2">
      <c r="A3413">
        <v>3790</v>
      </c>
      <c r="B3413">
        <v>0</v>
      </c>
      <c r="C3413">
        <v>15000</v>
      </c>
      <c r="D3413" s="17">
        <v>30.041666666666668</v>
      </c>
      <c r="E3413">
        <v>0</v>
      </c>
      <c r="F3413" s="5">
        <v>0</v>
      </c>
      <c r="G3413" s="9">
        <v>10</v>
      </c>
      <c r="H3413">
        <v>7</v>
      </c>
      <c r="I3413" s="6">
        <v>0</v>
      </c>
      <c r="J3413" t="s">
        <v>8319</v>
      </c>
      <c r="K3413" t="s">
        <v>8341</v>
      </c>
    </row>
    <row r="3414" spans="1:11" x14ac:dyDescent="0.2">
      <c r="A3414">
        <v>3791</v>
      </c>
      <c r="B3414">
        <v>0</v>
      </c>
      <c r="C3414">
        <v>1500</v>
      </c>
      <c r="D3414" s="17">
        <v>60</v>
      </c>
      <c r="E3414">
        <v>0</v>
      </c>
      <c r="F3414" s="5">
        <v>0</v>
      </c>
      <c r="G3414" s="9">
        <v>5</v>
      </c>
      <c r="H3414">
        <v>3</v>
      </c>
      <c r="I3414" s="6">
        <v>0</v>
      </c>
      <c r="J3414" t="s">
        <v>8319</v>
      </c>
      <c r="K3414" t="s">
        <v>8341</v>
      </c>
    </row>
    <row r="3415" spans="1:11" x14ac:dyDescent="0.2">
      <c r="A3415">
        <v>3792</v>
      </c>
      <c r="B3415">
        <v>0</v>
      </c>
      <c r="C3415">
        <v>12500</v>
      </c>
      <c r="D3415" s="17">
        <v>30</v>
      </c>
      <c r="E3415">
        <v>2</v>
      </c>
      <c r="F3415" s="5">
        <v>17.5</v>
      </c>
      <c r="G3415" s="9">
        <v>6</v>
      </c>
      <c r="H3415">
        <v>1</v>
      </c>
      <c r="I3415" s="6">
        <v>0.27999999999999997</v>
      </c>
      <c r="J3415" t="s">
        <v>8319</v>
      </c>
      <c r="K3415" t="s">
        <v>8341</v>
      </c>
    </row>
    <row r="3416" spans="1:11" x14ac:dyDescent="0.2">
      <c r="A3416">
        <v>3793</v>
      </c>
      <c r="B3416">
        <v>0</v>
      </c>
      <c r="C3416">
        <v>7000</v>
      </c>
      <c r="D3416" s="17">
        <v>21</v>
      </c>
      <c r="E3416">
        <v>24</v>
      </c>
      <c r="F3416" s="5">
        <v>174</v>
      </c>
      <c r="G3416" s="9">
        <v>11</v>
      </c>
      <c r="H3416">
        <v>2</v>
      </c>
      <c r="I3416" s="6">
        <v>59.657142857142851</v>
      </c>
      <c r="J3416" t="s">
        <v>8319</v>
      </c>
      <c r="K3416" t="s">
        <v>8341</v>
      </c>
    </row>
    <row r="3417" spans="1:11" x14ac:dyDescent="0.2">
      <c r="A3417">
        <v>3794</v>
      </c>
      <c r="B3417">
        <v>0</v>
      </c>
      <c r="C3417">
        <v>5000</v>
      </c>
      <c r="D3417" s="17">
        <v>30</v>
      </c>
      <c r="E3417">
        <v>1</v>
      </c>
      <c r="F3417" s="5">
        <v>50</v>
      </c>
      <c r="G3417" s="9">
        <v>5</v>
      </c>
      <c r="H3417">
        <v>5</v>
      </c>
      <c r="I3417" s="6">
        <v>1</v>
      </c>
      <c r="J3417" t="s">
        <v>8319</v>
      </c>
      <c r="K3417" t="s">
        <v>8341</v>
      </c>
    </row>
    <row r="3418" spans="1:11" x14ac:dyDescent="0.2">
      <c r="A3418">
        <v>3795</v>
      </c>
      <c r="B3418">
        <v>0</v>
      </c>
      <c r="C3418">
        <v>600</v>
      </c>
      <c r="D3418" s="17">
        <v>43.501273148148151</v>
      </c>
      <c r="E3418">
        <v>2</v>
      </c>
      <c r="F3418" s="5">
        <v>5</v>
      </c>
      <c r="G3418" s="9">
        <v>7</v>
      </c>
      <c r="H3418">
        <v>4</v>
      </c>
      <c r="I3418" s="6">
        <v>1.6666666666666667</v>
      </c>
      <c r="J3418" t="s">
        <v>8319</v>
      </c>
      <c r="K3418" t="s">
        <v>8341</v>
      </c>
    </row>
    <row r="3419" spans="1:11" x14ac:dyDescent="0.2">
      <c r="A3419">
        <v>3796</v>
      </c>
      <c r="B3419">
        <v>0</v>
      </c>
      <c r="C3419">
        <v>22500</v>
      </c>
      <c r="D3419" s="17">
        <v>60</v>
      </c>
      <c r="E3419">
        <v>1</v>
      </c>
      <c r="F3419" s="5">
        <v>1</v>
      </c>
      <c r="G3419" s="9">
        <v>11</v>
      </c>
      <c r="H3419">
        <v>1</v>
      </c>
      <c r="I3419" s="6">
        <v>4.4444444444444444E-3</v>
      </c>
      <c r="J3419" t="s">
        <v>8319</v>
      </c>
      <c r="K3419" t="s">
        <v>8341</v>
      </c>
    </row>
    <row r="3420" spans="1:11" x14ac:dyDescent="0.2">
      <c r="A3420">
        <v>3797</v>
      </c>
      <c r="B3420">
        <v>0</v>
      </c>
      <c r="C3420">
        <v>6000</v>
      </c>
      <c r="D3420" s="17">
        <v>30</v>
      </c>
      <c r="E3420">
        <v>37</v>
      </c>
      <c r="F3420" s="5">
        <v>145.40540540540542</v>
      </c>
      <c r="G3420" s="9">
        <v>3</v>
      </c>
      <c r="H3420">
        <v>6</v>
      </c>
      <c r="I3420" s="6">
        <v>89.666666666666657</v>
      </c>
      <c r="J3420" t="s">
        <v>8319</v>
      </c>
      <c r="K3420" t="s">
        <v>8341</v>
      </c>
    </row>
    <row r="3421" spans="1:11" x14ac:dyDescent="0.2">
      <c r="A3421">
        <v>3798</v>
      </c>
      <c r="B3421">
        <v>0</v>
      </c>
      <c r="C3421">
        <v>70000</v>
      </c>
      <c r="D3421" s="17">
        <v>30</v>
      </c>
      <c r="E3421">
        <v>5</v>
      </c>
      <c r="F3421" s="5">
        <v>205</v>
      </c>
      <c r="G3421" s="9">
        <v>7</v>
      </c>
      <c r="H3421">
        <v>5</v>
      </c>
      <c r="I3421" s="6">
        <v>1.4642857142857144</v>
      </c>
      <c r="J3421" t="s">
        <v>8319</v>
      </c>
      <c r="K3421" t="s">
        <v>8341</v>
      </c>
    </row>
    <row r="3422" spans="1:11" x14ac:dyDescent="0.2">
      <c r="A3422">
        <v>3799</v>
      </c>
      <c r="B3422">
        <v>0</v>
      </c>
      <c r="C3422">
        <v>10000</v>
      </c>
      <c r="D3422" s="17">
        <v>30</v>
      </c>
      <c r="E3422">
        <v>4</v>
      </c>
      <c r="F3422" s="5">
        <v>100.5</v>
      </c>
      <c r="G3422" s="9">
        <v>2</v>
      </c>
      <c r="H3422">
        <v>3</v>
      </c>
      <c r="I3422" s="6">
        <v>4.0199999999999996</v>
      </c>
      <c r="J3422" t="s">
        <v>8319</v>
      </c>
      <c r="K3422" t="s">
        <v>8341</v>
      </c>
    </row>
    <row r="3423" spans="1:11" x14ac:dyDescent="0.2">
      <c r="A3423">
        <v>3800</v>
      </c>
      <c r="B3423">
        <v>0</v>
      </c>
      <c r="C3423">
        <v>22000</v>
      </c>
      <c r="D3423" s="17">
        <v>32.470567129629629</v>
      </c>
      <c r="E3423">
        <v>16</v>
      </c>
      <c r="F3423" s="5">
        <v>55.0625</v>
      </c>
      <c r="G3423" s="9">
        <v>12</v>
      </c>
      <c r="H3423">
        <v>2</v>
      </c>
      <c r="I3423" s="6">
        <v>4.004545454545454</v>
      </c>
      <c r="J3423" t="s">
        <v>8319</v>
      </c>
      <c r="K3423" t="s">
        <v>8341</v>
      </c>
    </row>
    <row r="3424" spans="1:11" x14ac:dyDescent="0.2">
      <c r="A3424">
        <v>3801</v>
      </c>
      <c r="B3424">
        <v>0</v>
      </c>
      <c r="C3424">
        <v>5000</v>
      </c>
      <c r="D3424" s="17">
        <v>31</v>
      </c>
      <c r="E3424">
        <v>9</v>
      </c>
      <c r="F3424" s="5">
        <v>47.333333333333336</v>
      </c>
      <c r="G3424" s="9">
        <v>12</v>
      </c>
      <c r="H3424">
        <v>2</v>
      </c>
      <c r="I3424" s="6">
        <v>8.52</v>
      </c>
      <c r="J3424" t="s">
        <v>8319</v>
      </c>
      <c r="K3424" t="s">
        <v>8341</v>
      </c>
    </row>
    <row r="3425" spans="1:11" x14ac:dyDescent="0.2">
      <c r="A3425">
        <v>3802</v>
      </c>
      <c r="B3425">
        <v>0</v>
      </c>
      <c r="C3425">
        <v>3000</v>
      </c>
      <c r="D3425" s="17">
        <v>30</v>
      </c>
      <c r="E3425">
        <v>0</v>
      </c>
      <c r="F3425" s="5">
        <v>0</v>
      </c>
      <c r="G3425" s="9">
        <v>9</v>
      </c>
      <c r="H3425">
        <v>1</v>
      </c>
      <c r="I3425" s="6">
        <v>0</v>
      </c>
      <c r="J3425" t="s">
        <v>8319</v>
      </c>
      <c r="K3425" t="s">
        <v>8341</v>
      </c>
    </row>
    <row r="3426" spans="1:11" x14ac:dyDescent="0.2">
      <c r="A3426">
        <v>3803</v>
      </c>
      <c r="B3426">
        <v>0</v>
      </c>
      <c r="C3426">
        <v>12000</v>
      </c>
      <c r="D3426" s="17">
        <v>30</v>
      </c>
      <c r="E3426">
        <v>40</v>
      </c>
      <c r="F3426" s="5">
        <v>58.95</v>
      </c>
      <c r="G3426" s="9">
        <v>2</v>
      </c>
      <c r="H3426">
        <v>3</v>
      </c>
      <c r="I3426" s="6">
        <v>19.650000000000002</v>
      </c>
      <c r="J3426" t="s">
        <v>8319</v>
      </c>
      <c r="K3426" t="s">
        <v>8341</v>
      </c>
    </row>
    <row r="3427" spans="1:11" x14ac:dyDescent="0.2">
      <c r="A3427">
        <v>3804</v>
      </c>
      <c r="B3427">
        <v>0</v>
      </c>
      <c r="C3427">
        <v>8000</v>
      </c>
      <c r="D3427" s="17">
        <v>55.282129629629623</v>
      </c>
      <c r="E3427">
        <v>0</v>
      </c>
      <c r="F3427" s="5">
        <v>0</v>
      </c>
      <c r="G3427" s="9">
        <v>6</v>
      </c>
      <c r="H3427">
        <v>7</v>
      </c>
      <c r="I3427" s="6">
        <v>0</v>
      </c>
      <c r="J3427" t="s">
        <v>8319</v>
      </c>
      <c r="K3427" t="s">
        <v>8341</v>
      </c>
    </row>
    <row r="3428" spans="1:11" x14ac:dyDescent="0.2">
      <c r="A3428">
        <v>3805</v>
      </c>
      <c r="B3428">
        <v>0</v>
      </c>
      <c r="C3428">
        <v>150000</v>
      </c>
      <c r="D3428" s="17">
        <v>60</v>
      </c>
      <c r="E3428">
        <v>2</v>
      </c>
      <c r="F3428" s="5">
        <v>1.5</v>
      </c>
      <c r="G3428" s="9">
        <v>7</v>
      </c>
      <c r="H3428">
        <v>2</v>
      </c>
      <c r="I3428" s="6">
        <v>2E-3</v>
      </c>
      <c r="J3428" t="s">
        <v>8319</v>
      </c>
      <c r="K3428" t="s">
        <v>8341</v>
      </c>
    </row>
    <row r="3429" spans="1:11" x14ac:dyDescent="0.2">
      <c r="A3429">
        <v>3806</v>
      </c>
      <c r="B3429">
        <v>0</v>
      </c>
      <c r="C3429">
        <v>7500</v>
      </c>
      <c r="D3429" s="17">
        <v>20</v>
      </c>
      <c r="E3429">
        <v>1</v>
      </c>
      <c r="F3429" s="5">
        <v>5</v>
      </c>
      <c r="G3429" s="9">
        <v>6</v>
      </c>
      <c r="H3429">
        <v>7</v>
      </c>
      <c r="I3429" s="6">
        <v>6.6666666666666666E-2</v>
      </c>
      <c r="J3429" t="s">
        <v>8319</v>
      </c>
      <c r="K3429" t="s">
        <v>8341</v>
      </c>
    </row>
    <row r="3430" spans="1:11" x14ac:dyDescent="0.2">
      <c r="A3430">
        <v>3807</v>
      </c>
      <c r="B3430">
        <v>0</v>
      </c>
      <c r="C3430">
        <v>1500</v>
      </c>
      <c r="D3430" s="17">
        <v>7</v>
      </c>
      <c r="E3430">
        <v>9</v>
      </c>
      <c r="F3430" s="5">
        <v>50.555555555555557</v>
      </c>
      <c r="G3430" s="9">
        <v>3</v>
      </c>
      <c r="H3430">
        <v>5</v>
      </c>
      <c r="I3430" s="6">
        <v>30.333333333333336</v>
      </c>
      <c r="J3430" t="s">
        <v>8319</v>
      </c>
      <c r="K3430" t="s">
        <v>8341</v>
      </c>
    </row>
    <row r="3431" spans="1:11" x14ac:dyDescent="0.2">
      <c r="A3431">
        <v>3808</v>
      </c>
      <c r="B3431">
        <v>1</v>
      </c>
      <c r="C3431">
        <v>1000</v>
      </c>
      <c r="D3431" s="17">
        <v>59.958333333333336</v>
      </c>
      <c r="E3431">
        <v>24</v>
      </c>
      <c r="F3431" s="5">
        <v>41.666666666666664</v>
      </c>
      <c r="G3431" s="9">
        <v>2</v>
      </c>
      <c r="H3431">
        <v>2</v>
      </c>
      <c r="I3431" s="6">
        <v>100</v>
      </c>
      <c r="J3431" t="s">
        <v>8319</v>
      </c>
      <c r="K3431" t="s">
        <v>8347</v>
      </c>
    </row>
    <row r="3432" spans="1:11" x14ac:dyDescent="0.2">
      <c r="A3432">
        <v>3809</v>
      </c>
      <c r="B3432">
        <v>1</v>
      </c>
      <c r="C3432">
        <v>2000</v>
      </c>
      <c r="D3432" s="17">
        <v>50.43163194444444</v>
      </c>
      <c r="E3432">
        <v>38</v>
      </c>
      <c r="F3432" s="5">
        <v>53.289473684210527</v>
      </c>
      <c r="G3432" s="9">
        <v>6</v>
      </c>
      <c r="H3432">
        <v>2</v>
      </c>
      <c r="I3432" s="6">
        <v>101.25</v>
      </c>
      <c r="J3432" t="s">
        <v>8319</v>
      </c>
      <c r="K3432" t="s">
        <v>8347</v>
      </c>
    </row>
    <row r="3433" spans="1:11" x14ac:dyDescent="0.2">
      <c r="A3433">
        <v>3810</v>
      </c>
      <c r="B3433">
        <v>1</v>
      </c>
      <c r="C3433">
        <v>1500</v>
      </c>
      <c r="D3433" s="17">
        <v>29.958333333333332</v>
      </c>
      <c r="E3433">
        <v>26</v>
      </c>
      <c r="F3433" s="5">
        <v>70.230769230769226</v>
      </c>
      <c r="G3433" s="9">
        <v>2</v>
      </c>
      <c r="H3433">
        <v>4</v>
      </c>
      <c r="I3433" s="6">
        <v>121.73333333333333</v>
      </c>
      <c r="J3433" t="s">
        <v>8319</v>
      </c>
      <c r="K3433" t="s">
        <v>8347</v>
      </c>
    </row>
    <row r="3434" spans="1:11" x14ac:dyDescent="0.2">
      <c r="A3434">
        <v>3811</v>
      </c>
      <c r="B3434">
        <v>1</v>
      </c>
      <c r="C3434">
        <v>250</v>
      </c>
      <c r="D3434" s="17">
        <v>33.831331018518519</v>
      </c>
      <c r="E3434">
        <v>19</v>
      </c>
      <c r="F3434" s="5">
        <v>43.421052631578945</v>
      </c>
      <c r="G3434" s="9">
        <v>4</v>
      </c>
      <c r="H3434">
        <v>3</v>
      </c>
      <c r="I3434" s="6">
        <v>330</v>
      </c>
      <c r="J3434" t="s">
        <v>8319</v>
      </c>
      <c r="K3434" t="s">
        <v>8347</v>
      </c>
    </row>
    <row r="3435" spans="1:11" x14ac:dyDescent="0.2">
      <c r="A3435">
        <v>3812</v>
      </c>
      <c r="B3435">
        <v>1</v>
      </c>
      <c r="C3435">
        <v>2000</v>
      </c>
      <c r="D3435" s="17">
        <v>46.414722222222224</v>
      </c>
      <c r="E3435">
        <v>11</v>
      </c>
      <c r="F3435" s="5">
        <v>199.18181818181819</v>
      </c>
      <c r="G3435" s="9">
        <v>4</v>
      </c>
      <c r="H3435">
        <v>3</v>
      </c>
      <c r="I3435" s="6">
        <v>109.55</v>
      </c>
      <c r="J3435" t="s">
        <v>8319</v>
      </c>
      <c r="K3435" t="s">
        <v>8347</v>
      </c>
    </row>
    <row r="3436" spans="1:11" x14ac:dyDescent="0.2">
      <c r="A3436">
        <v>3813</v>
      </c>
      <c r="B3436">
        <v>1</v>
      </c>
      <c r="C3436">
        <v>2100</v>
      </c>
      <c r="D3436" s="17">
        <v>38.62915509259259</v>
      </c>
      <c r="E3436">
        <v>27</v>
      </c>
      <c r="F3436" s="5">
        <v>78.518148148148143</v>
      </c>
      <c r="G3436" s="9">
        <v>5</v>
      </c>
      <c r="H3436">
        <v>5</v>
      </c>
      <c r="I3436" s="6">
        <v>100.95190476190474</v>
      </c>
      <c r="J3436" t="s">
        <v>8319</v>
      </c>
      <c r="K3436" t="s">
        <v>8347</v>
      </c>
    </row>
    <row r="3437" spans="1:11" x14ac:dyDescent="0.2">
      <c r="A3437">
        <v>3814</v>
      </c>
      <c r="B3437">
        <v>1</v>
      </c>
      <c r="C3437">
        <v>1500</v>
      </c>
      <c r="D3437" s="17">
        <v>36.261898148148148</v>
      </c>
      <c r="E3437">
        <v>34</v>
      </c>
      <c r="F3437" s="5">
        <v>61.823529411764703</v>
      </c>
      <c r="G3437" s="9">
        <v>2</v>
      </c>
      <c r="H3437">
        <v>1</v>
      </c>
      <c r="I3437" s="6">
        <v>140.13333333333333</v>
      </c>
      <c r="J3437" t="s">
        <v>8319</v>
      </c>
      <c r="K3437" t="s">
        <v>8347</v>
      </c>
    </row>
    <row r="3438" spans="1:11" x14ac:dyDescent="0.2">
      <c r="A3438">
        <v>3815</v>
      </c>
      <c r="B3438">
        <v>1</v>
      </c>
      <c r="C3438">
        <v>1000</v>
      </c>
      <c r="D3438" s="17">
        <v>29.698414351851852</v>
      </c>
      <c r="E3438">
        <v>20</v>
      </c>
      <c r="F3438" s="5">
        <v>50.000500000000002</v>
      </c>
      <c r="G3438" s="9">
        <v>7</v>
      </c>
      <c r="H3438">
        <v>2</v>
      </c>
      <c r="I3438" s="6">
        <v>100.001</v>
      </c>
      <c r="J3438" t="s">
        <v>8319</v>
      </c>
      <c r="K3438" t="s">
        <v>8347</v>
      </c>
    </row>
    <row r="3439" spans="1:11" x14ac:dyDescent="0.2">
      <c r="A3439">
        <v>3816</v>
      </c>
      <c r="B3439">
        <v>1</v>
      </c>
      <c r="C3439">
        <v>1500</v>
      </c>
      <c r="D3439" s="17">
        <v>30</v>
      </c>
      <c r="E3439">
        <v>37</v>
      </c>
      <c r="F3439" s="5">
        <v>48.339729729729726</v>
      </c>
      <c r="G3439" s="9">
        <v>6</v>
      </c>
      <c r="H3439">
        <v>2</v>
      </c>
      <c r="I3439" s="6">
        <v>119.238</v>
      </c>
      <c r="J3439" t="s">
        <v>8319</v>
      </c>
      <c r="K3439" t="s">
        <v>8347</v>
      </c>
    </row>
    <row r="3440" spans="1:11" x14ac:dyDescent="0.2">
      <c r="A3440">
        <v>3817</v>
      </c>
      <c r="B3440">
        <v>1</v>
      </c>
      <c r="C3440">
        <v>2000</v>
      </c>
      <c r="D3440" s="17">
        <v>16.469027777777779</v>
      </c>
      <c r="E3440">
        <v>20</v>
      </c>
      <c r="F3440" s="5">
        <v>107.25</v>
      </c>
      <c r="G3440" s="9">
        <v>10</v>
      </c>
      <c r="H3440">
        <v>3</v>
      </c>
      <c r="I3440" s="6">
        <v>107.25</v>
      </c>
      <c r="J3440" t="s">
        <v>8319</v>
      </c>
      <c r="K3440" t="s">
        <v>8347</v>
      </c>
    </row>
    <row r="3441" spans="1:11" x14ac:dyDescent="0.2">
      <c r="A3441">
        <v>3818</v>
      </c>
      <c r="B3441">
        <v>1</v>
      </c>
      <c r="C3441">
        <v>250</v>
      </c>
      <c r="D3441" s="17">
        <v>29.958333333333332</v>
      </c>
      <c r="E3441">
        <v>10</v>
      </c>
      <c r="F3441" s="5">
        <v>57</v>
      </c>
      <c r="G3441" s="9">
        <v>2</v>
      </c>
      <c r="H3441">
        <v>2</v>
      </c>
      <c r="I3441" s="6">
        <v>227.99999999999997</v>
      </c>
      <c r="J3441" t="s">
        <v>8319</v>
      </c>
      <c r="K3441" t="s">
        <v>8347</v>
      </c>
    </row>
    <row r="3442" spans="1:11" x14ac:dyDescent="0.2">
      <c r="A3442">
        <v>3819</v>
      </c>
      <c r="B3442">
        <v>1</v>
      </c>
      <c r="C3442">
        <v>1000</v>
      </c>
      <c r="D3442" s="17">
        <v>18.666851851851852</v>
      </c>
      <c r="E3442">
        <v>26</v>
      </c>
      <c r="F3442" s="5">
        <v>40.92307692307692</v>
      </c>
      <c r="G3442" s="9">
        <v>6</v>
      </c>
      <c r="H3442">
        <v>7</v>
      </c>
      <c r="I3442" s="6">
        <v>106.4</v>
      </c>
      <c r="J3442" t="s">
        <v>8319</v>
      </c>
      <c r="K3442" t="s">
        <v>8347</v>
      </c>
    </row>
    <row r="3443" spans="1:11" x14ac:dyDescent="0.2">
      <c r="A3443">
        <v>3820</v>
      </c>
      <c r="B3443">
        <v>1</v>
      </c>
      <c r="C3443">
        <v>300</v>
      </c>
      <c r="D3443" s="17">
        <v>30</v>
      </c>
      <c r="E3443">
        <v>20</v>
      </c>
      <c r="F3443" s="5">
        <v>21.5</v>
      </c>
      <c r="G3443" s="9">
        <v>6</v>
      </c>
      <c r="H3443">
        <v>5</v>
      </c>
      <c r="I3443" s="6">
        <v>143.33333333333334</v>
      </c>
      <c r="J3443" t="s">
        <v>8319</v>
      </c>
      <c r="K3443" t="s">
        <v>8347</v>
      </c>
    </row>
    <row r="3444" spans="1:11" x14ac:dyDescent="0.2">
      <c r="A3444">
        <v>3821</v>
      </c>
      <c r="B3444">
        <v>1</v>
      </c>
      <c r="C3444">
        <v>3500</v>
      </c>
      <c r="D3444" s="17">
        <v>32</v>
      </c>
      <c r="E3444">
        <v>46</v>
      </c>
      <c r="F3444" s="5">
        <v>79.543478260869563</v>
      </c>
      <c r="G3444" s="9">
        <v>12</v>
      </c>
      <c r="H3444">
        <v>3</v>
      </c>
      <c r="I3444" s="6">
        <v>104.54285714285714</v>
      </c>
      <c r="J3444" t="s">
        <v>8319</v>
      </c>
      <c r="K3444" t="s">
        <v>8347</v>
      </c>
    </row>
    <row r="3445" spans="1:11" x14ac:dyDescent="0.2">
      <c r="A3445">
        <v>3822</v>
      </c>
      <c r="B3445">
        <v>1</v>
      </c>
      <c r="C3445">
        <v>5000</v>
      </c>
      <c r="D3445" s="17">
        <v>59.119479166666672</v>
      </c>
      <c r="E3445">
        <v>76</v>
      </c>
      <c r="F3445" s="5">
        <v>72.381578947368425</v>
      </c>
      <c r="G3445" s="9">
        <v>11</v>
      </c>
      <c r="H3445">
        <v>6</v>
      </c>
      <c r="I3445" s="6">
        <v>110.02000000000001</v>
      </c>
      <c r="J3445" t="s">
        <v>8319</v>
      </c>
      <c r="K3445" t="s">
        <v>8347</v>
      </c>
    </row>
    <row r="3446" spans="1:11" x14ac:dyDescent="0.2">
      <c r="A3446">
        <v>3823</v>
      </c>
      <c r="B3446">
        <v>1</v>
      </c>
      <c r="C3446">
        <v>2500</v>
      </c>
      <c r="D3446" s="17">
        <v>34.255740740740741</v>
      </c>
      <c r="E3446">
        <v>41</v>
      </c>
      <c r="F3446" s="5">
        <v>64.634146341463421</v>
      </c>
      <c r="G3446" s="9">
        <v>6</v>
      </c>
      <c r="H3446">
        <v>1</v>
      </c>
      <c r="I3446" s="6">
        <v>106</v>
      </c>
      <c r="J3446" t="s">
        <v>8319</v>
      </c>
      <c r="K3446" t="s">
        <v>8347</v>
      </c>
    </row>
    <row r="3447" spans="1:11" x14ac:dyDescent="0.2">
      <c r="A3447">
        <v>3824</v>
      </c>
      <c r="B3447">
        <v>1</v>
      </c>
      <c r="C3447">
        <v>250</v>
      </c>
      <c r="D3447" s="17">
        <v>11.94394675925926</v>
      </c>
      <c r="E3447">
        <v>7</v>
      </c>
      <c r="F3447" s="5">
        <v>38.571428571428569</v>
      </c>
      <c r="G3447" s="9">
        <v>7</v>
      </c>
      <c r="H3447">
        <v>3</v>
      </c>
      <c r="I3447" s="6">
        <v>108</v>
      </c>
      <c r="J3447" t="s">
        <v>8319</v>
      </c>
      <c r="K3447" t="s">
        <v>8347</v>
      </c>
    </row>
    <row r="3448" spans="1:11" x14ac:dyDescent="0.2">
      <c r="A3448">
        <v>3825</v>
      </c>
      <c r="B3448">
        <v>1</v>
      </c>
      <c r="C3448">
        <v>5000</v>
      </c>
      <c r="D3448" s="17">
        <v>21</v>
      </c>
      <c r="E3448">
        <v>49</v>
      </c>
      <c r="F3448" s="5">
        <v>107.57142857142857</v>
      </c>
      <c r="G3448" s="9">
        <v>5</v>
      </c>
      <c r="H3448">
        <v>2</v>
      </c>
      <c r="I3448" s="6">
        <v>105.42</v>
      </c>
      <c r="J3448" t="s">
        <v>8319</v>
      </c>
      <c r="K3448" t="s">
        <v>8347</v>
      </c>
    </row>
    <row r="3449" spans="1:11" x14ac:dyDescent="0.2">
      <c r="A3449">
        <v>3826</v>
      </c>
      <c r="B3449">
        <v>1</v>
      </c>
      <c r="C3449">
        <v>600</v>
      </c>
      <c r="D3449" s="17">
        <v>30</v>
      </c>
      <c r="E3449">
        <v>26</v>
      </c>
      <c r="F3449" s="5">
        <v>27.5</v>
      </c>
      <c r="G3449" s="9">
        <v>4</v>
      </c>
      <c r="H3449">
        <v>2</v>
      </c>
      <c r="I3449" s="6">
        <v>119.16666666666667</v>
      </c>
      <c r="J3449" t="s">
        <v>8319</v>
      </c>
      <c r="K3449" t="s">
        <v>8347</v>
      </c>
    </row>
    <row r="3450" spans="1:11" x14ac:dyDescent="0.2">
      <c r="A3450">
        <v>3827</v>
      </c>
      <c r="B3450">
        <v>1</v>
      </c>
      <c r="C3450">
        <v>3000</v>
      </c>
      <c r="D3450" s="17">
        <v>55.071747685185187</v>
      </c>
      <c r="E3450">
        <v>65</v>
      </c>
      <c r="F3450" s="5">
        <v>70.461538461538467</v>
      </c>
      <c r="G3450" s="9">
        <v>1</v>
      </c>
      <c r="H3450">
        <v>5</v>
      </c>
      <c r="I3450" s="6">
        <v>152.66666666666666</v>
      </c>
      <c r="J3450" t="s">
        <v>8319</v>
      </c>
      <c r="K3450" t="s">
        <v>8347</v>
      </c>
    </row>
    <row r="3451" spans="1:11" x14ac:dyDescent="0.2">
      <c r="A3451">
        <v>3828</v>
      </c>
      <c r="B3451">
        <v>1</v>
      </c>
      <c r="C3451">
        <v>5000</v>
      </c>
      <c r="D3451" s="17">
        <v>60.041666666666664</v>
      </c>
      <c r="E3451">
        <v>28</v>
      </c>
      <c r="F3451" s="5">
        <v>178.57142857142858</v>
      </c>
      <c r="G3451" s="9">
        <v>11</v>
      </c>
      <c r="H3451">
        <v>6</v>
      </c>
      <c r="I3451" s="6">
        <v>100</v>
      </c>
      <c r="J3451" t="s">
        <v>8319</v>
      </c>
      <c r="K3451" t="s">
        <v>8347</v>
      </c>
    </row>
    <row r="3452" spans="1:11" x14ac:dyDescent="0.2">
      <c r="A3452">
        <v>3829</v>
      </c>
      <c r="B3452">
        <v>1</v>
      </c>
      <c r="C3452">
        <v>500</v>
      </c>
      <c r="D3452" s="17">
        <v>20</v>
      </c>
      <c r="E3452">
        <v>8</v>
      </c>
      <c r="F3452" s="5">
        <v>62.625</v>
      </c>
      <c r="G3452" s="9">
        <v>8</v>
      </c>
      <c r="H3452">
        <v>4</v>
      </c>
      <c r="I3452" s="6">
        <v>100.2</v>
      </c>
      <c r="J3452" t="s">
        <v>8319</v>
      </c>
      <c r="K3452" t="s">
        <v>8347</v>
      </c>
    </row>
    <row r="3453" spans="1:11" x14ac:dyDescent="0.2">
      <c r="A3453">
        <v>3830</v>
      </c>
      <c r="B3453">
        <v>1</v>
      </c>
      <c r="C3453">
        <v>100</v>
      </c>
      <c r="D3453" s="17">
        <v>14</v>
      </c>
      <c r="E3453">
        <v>3</v>
      </c>
      <c r="F3453" s="5">
        <v>75</v>
      </c>
      <c r="G3453" s="9">
        <v>5</v>
      </c>
      <c r="H3453">
        <v>5</v>
      </c>
      <c r="I3453" s="6">
        <v>225</v>
      </c>
      <c r="J3453" t="s">
        <v>8319</v>
      </c>
      <c r="K3453" t="s">
        <v>8347</v>
      </c>
    </row>
    <row r="3454" spans="1:11" x14ac:dyDescent="0.2">
      <c r="A3454">
        <v>3831</v>
      </c>
      <c r="B3454">
        <v>1</v>
      </c>
      <c r="C3454">
        <v>500</v>
      </c>
      <c r="D3454" s="17">
        <v>21.041666666666668</v>
      </c>
      <c r="E3454">
        <v>9</v>
      </c>
      <c r="F3454" s="5">
        <v>58.901111111111113</v>
      </c>
      <c r="G3454" s="9">
        <v>10</v>
      </c>
      <c r="H3454">
        <v>3</v>
      </c>
      <c r="I3454" s="6">
        <v>106.02199999999999</v>
      </c>
      <c r="J3454" t="s">
        <v>8319</v>
      </c>
      <c r="K3454" t="s">
        <v>8347</v>
      </c>
    </row>
    <row r="3455" spans="1:11" x14ac:dyDescent="0.2">
      <c r="A3455">
        <v>3832</v>
      </c>
      <c r="B3455">
        <v>1</v>
      </c>
      <c r="C3455">
        <v>1200</v>
      </c>
      <c r="D3455" s="17">
        <v>45</v>
      </c>
      <c r="E3455">
        <v>9</v>
      </c>
      <c r="F3455" s="5">
        <v>139.55555555555554</v>
      </c>
      <c r="G3455" s="9">
        <v>1</v>
      </c>
      <c r="H3455">
        <v>2</v>
      </c>
      <c r="I3455" s="6">
        <v>104.66666666666666</v>
      </c>
      <c r="J3455" t="s">
        <v>8319</v>
      </c>
      <c r="K3455" t="s">
        <v>8347</v>
      </c>
    </row>
    <row r="3456" spans="1:11" x14ac:dyDescent="0.2">
      <c r="A3456">
        <v>3833</v>
      </c>
      <c r="B3456">
        <v>1</v>
      </c>
      <c r="C3456">
        <v>1200</v>
      </c>
      <c r="D3456" s="17">
        <v>10.925555555555555</v>
      </c>
      <c r="E3456">
        <v>20</v>
      </c>
      <c r="F3456" s="5">
        <v>70</v>
      </c>
      <c r="G3456" s="9">
        <v>11</v>
      </c>
      <c r="H3456">
        <v>4</v>
      </c>
      <c r="I3456" s="6">
        <v>116.66666666666667</v>
      </c>
      <c r="J3456" t="s">
        <v>8319</v>
      </c>
      <c r="K3456" t="s">
        <v>8347</v>
      </c>
    </row>
    <row r="3457" spans="1:11" x14ac:dyDescent="0.2">
      <c r="A3457">
        <v>3834</v>
      </c>
      <c r="B3457">
        <v>1</v>
      </c>
      <c r="C3457">
        <v>3000</v>
      </c>
      <c r="D3457" s="17">
        <v>30</v>
      </c>
      <c r="E3457">
        <v>57</v>
      </c>
      <c r="F3457" s="5">
        <v>57.385964912280699</v>
      </c>
      <c r="G3457" s="9">
        <v>5</v>
      </c>
      <c r="H3457">
        <v>2</v>
      </c>
      <c r="I3457" s="6">
        <v>109.03333333333333</v>
      </c>
      <c r="J3457" t="s">
        <v>8319</v>
      </c>
      <c r="K3457" t="s">
        <v>8347</v>
      </c>
    </row>
    <row r="3458" spans="1:11" x14ac:dyDescent="0.2">
      <c r="A3458">
        <v>3835</v>
      </c>
      <c r="B3458">
        <v>1</v>
      </c>
      <c r="C3458">
        <v>200</v>
      </c>
      <c r="D3458" s="17">
        <v>21</v>
      </c>
      <c r="E3458">
        <v>8</v>
      </c>
      <c r="F3458" s="5">
        <v>40</v>
      </c>
      <c r="G3458" s="9">
        <v>3</v>
      </c>
      <c r="H3458">
        <v>4</v>
      </c>
      <c r="I3458" s="6">
        <v>160</v>
      </c>
      <c r="J3458" t="s">
        <v>8319</v>
      </c>
      <c r="K3458" t="s">
        <v>8347</v>
      </c>
    </row>
    <row r="3459" spans="1:11" x14ac:dyDescent="0.2">
      <c r="A3459">
        <v>3836</v>
      </c>
      <c r="B3459">
        <v>1</v>
      </c>
      <c r="C3459">
        <v>800</v>
      </c>
      <c r="D3459" s="17">
        <v>31.246388888888891</v>
      </c>
      <c r="E3459">
        <v>14</v>
      </c>
      <c r="F3459" s="5">
        <v>64.285714285714292</v>
      </c>
      <c r="G3459" s="9">
        <v>7</v>
      </c>
      <c r="H3459">
        <v>6</v>
      </c>
      <c r="I3459" s="6">
        <v>112.5</v>
      </c>
      <c r="J3459" t="s">
        <v>8319</v>
      </c>
      <c r="K3459" t="s">
        <v>8347</v>
      </c>
    </row>
    <row r="3460" spans="1:11" x14ac:dyDescent="0.2">
      <c r="A3460">
        <v>3837</v>
      </c>
      <c r="B3460">
        <v>1</v>
      </c>
      <c r="C3460">
        <v>2000</v>
      </c>
      <c r="D3460" s="17">
        <v>36</v>
      </c>
      <c r="E3460">
        <v>17</v>
      </c>
      <c r="F3460" s="5">
        <v>120.11764705882354</v>
      </c>
      <c r="G3460" s="9">
        <v>5</v>
      </c>
      <c r="H3460">
        <v>4</v>
      </c>
      <c r="I3460" s="6">
        <v>102.1</v>
      </c>
      <c r="J3460" t="s">
        <v>8319</v>
      </c>
      <c r="K3460" t="s">
        <v>8347</v>
      </c>
    </row>
    <row r="3461" spans="1:11" x14ac:dyDescent="0.2">
      <c r="A3461">
        <v>3838</v>
      </c>
      <c r="B3461">
        <v>1</v>
      </c>
      <c r="C3461">
        <v>100000</v>
      </c>
      <c r="D3461" s="17">
        <v>30</v>
      </c>
      <c r="E3461">
        <v>100</v>
      </c>
      <c r="F3461" s="5">
        <v>1008.24</v>
      </c>
      <c r="G3461" s="9">
        <v>4</v>
      </c>
      <c r="H3461">
        <v>3</v>
      </c>
      <c r="I3461" s="6">
        <v>100.824</v>
      </c>
      <c r="J3461" t="s">
        <v>8319</v>
      </c>
      <c r="K3461" t="s">
        <v>8347</v>
      </c>
    </row>
    <row r="3462" spans="1:11" x14ac:dyDescent="0.2">
      <c r="A3462">
        <v>3839</v>
      </c>
      <c r="B3462">
        <v>1</v>
      </c>
      <c r="C3462">
        <v>2000</v>
      </c>
      <c r="D3462" s="17">
        <v>60</v>
      </c>
      <c r="E3462">
        <v>32</v>
      </c>
      <c r="F3462" s="5">
        <v>63.28125</v>
      </c>
      <c r="G3462" s="9">
        <v>5</v>
      </c>
      <c r="H3462">
        <v>6</v>
      </c>
      <c r="I3462" s="6">
        <v>101.25</v>
      </c>
      <c r="J3462" t="s">
        <v>8319</v>
      </c>
      <c r="K3462" t="s">
        <v>8347</v>
      </c>
    </row>
    <row r="3463" spans="1:11" x14ac:dyDescent="0.2">
      <c r="A3463">
        <v>3840</v>
      </c>
      <c r="B3463">
        <v>1</v>
      </c>
      <c r="C3463">
        <v>1</v>
      </c>
      <c r="D3463" s="17">
        <v>24.958333333333332</v>
      </c>
      <c r="E3463">
        <v>3</v>
      </c>
      <c r="F3463" s="5">
        <v>21.666666666666668</v>
      </c>
      <c r="G3463" s="9">
        <v>3</v>
      </c>
      <c r="H3463">
        <v>4</v>
      </c>
      <c r="I3463" s="6">
        <v>6500</v>
      </c>
      <c r="J3463" t="s">
        <v>8319</v>
      </c>
      <c r="K3463" t="s">
        <v>8347</v>
      </c>
    </row>
    <row r="3464" spans="1:11" x14ac:dyDescent="0.2">
      <c r="A3464">
        <v>3841</v>
      </c>
      <c r="B3464">
        <v>0</v>
      </c>
      <c r="C3464">
        <v>10000</v>
      </c>
      <c r="D3464" s="17">
        <v>60</v>
      </c>
      <c r="E3464">
        <v>34</v>
      </c>
      <c r="F3464" s="5">
        <v>25.647058823529413</v>
      </c>
      <c r="G3464" s="9">
        <v>5</v>
      </c>
      <c r="H3464">
        <v>3</v>
      </c>
      <c r="I3464" s="6">
        <v>8.7200000000000006</v>
      </c>
      <c r="J3464" t="s">
        <v>8319</v>
      </c>
      <c r="K3464" t="s">
        <v>8347</v>
      </c>
    </row>
    <row r="3465" spans="1:11" x14ac:dyDescent="0.2">
      <c r="A3465">
        <v>3842</v>
      </c>
      <c r="B3465">
        <v>0</v>
      </c>
      <c r="C3465">
        <v>5000</v>
      </c>
      <c r="D3465" s="17">
        <v>30</v>
      </c>
      <c r="E3465">
        <v>23</v>
      </c>
      <c r="F3465" s="5">
        <v>47.695652173913047</v>
      </c>
      <c r="G3465" s="9">
        <v>4</v>
      </c>
      <c r="H3465">
        <v>5</v>
      </c>
      <c r="I3465" s="6">
        <v>21.94</v>
      </c>
      <c r="J3465" t="s">
        <v>8319</v>
      </c>
      <c r="K3465" t="s">
        <v>8347</v>
      </c>
    </row>
    <row r="3466" spans="1:11" x14ac:dyDescent="0.2">
      <c r="A3466">
        <v>3843</v>
      </c>
      <c r="B3466">
        <v>0</v>
      </c>
      <c r="C3466">
        <v>5000</v>
      </c>
      <c r="D3466" s="17">
        <v>25</v>
      </c>
      <c r="E3466">
        <v>19</v>
      </c>
      <c r="F3466" s="5">
        <v>56.05263157894737</v>
      </c>
      <c r="G3466" s="9">
        <v>5</v>
      </c>
      <c r="H3466">
        <v>2</v>
      </c>
      <c r="I3466" s="6">
        <v>21.3</v>
      </c>
      <c r="J3466" t="s">
        <v>8319</v>
      </c>
      <c r="K3466" t="s">
        <v>8347</v>
      </c>
    </row>
    <row r="3467" spans="1:11" x14ac:dyDescent="0.2">
      <c r="A3467">
        <v>3844</v>
      </c>
      <c r="B3467">
        <v>0</v>
      </c>
      <c r="C3467">
        <v>9800</v>
      </c>
      <c r="D3467" s="17">
        <v>26.673680555555553</v>
      </c>
      <c r="E3467">
        <v>50</v>
      </c>
      <c r="F3467" s="5">
        <v>81.319999999999993</v>
      </c>
      <c r="G3467" s="9">
        <v>5</v>
      </c>
      <c r="H3467">
        <v>3</v>
      </c>
      <c r="I3467" s="6">
        <v>41.489795918367342</v>
      </c>
      <c r="J3467" t="s">
        <v>8319</v>
      </c>
      <c r="K3467" t="s">
        <v>8347</v>
      </c>
    </row>
    <row r="3468" spans="1:11" x14ac:dyDescent="0.2">
      <c r="A3468">
        <v>3845</v>
      </c>
      <c r="B3468">
        <v>0</v>
      </c>
      <c r="C3468">
        <v>40000</v>
      </c>
      <c r="D3468" s="17">
        <v>30</v>
      </c>
      <c r="E3468">
        <v>12</v>
      </c>
      <c r="F3468" s="5">
        <v>70.166666666666671</v>
      </c>
      <c r="G3468" s="9">
        <v>9</v>
      </c>
      <c r="H3468">
        <v>2</v>
      </c>
      <c r="I3468" s="6">
        <v>2.105</v>
      </c>
      <c r="J3468" t="s">
        <v>8319</v>
      </c>
      <c r="K3468" t="s">
        <v>8347</v>
      </c>
    </row>
    <row r="3469" spans="1:11" x14ac:dyDescent="0.2">
      <c r="A3469">
        <v>3846</v>
      </c>
      <c r="B3469">
        <v>0</v>
      </c>
      <c r="C3469">
        <v>7000</v>
      </c>
      <c r="D3469" s="17">
        <v>31.069421296296298</v>
      </c>
      <c r="E3469">
        <v>8</v>
      </c>
      <c r="F3469" s="5">
        <v>23.625</v>
      </c>
      <c r="G3469" s="9">
        <v>9</v>
      </c>
      <c r="H3469">
        <v>2</v>
      </c>
      <c r="I3469" s="6">
        <v>2.7</v>
      </c>
      <c r="J3469" t="s">
        <v>8319</v>
      </c>
      <c r="K3469" t="s">
        <v>8347</v>
      </c>
    </row>
    <row r="3470" spans="1:11" x14ac:dyDescent="0.2">
      <c r="A3470">
        <v>3847</v>
      </c>
      <c r="B3470">
        <v>0</v>
      </c>
      <c r="C3470">
        <v>10500</v>
      </c>
      <c r="D3470" s="17">
        <v>45</v>
      </c>
      <c r="E3470">
        <v>9</v>
      </c>
      <c r="F3470" s="5">
        <v>188.55555555555554</v>
      </c>
      <c r="G3470" s="9">
        <v>6</v>
      </c>
      <c r="H3470">
        <v>3</v>
      </c>
      <c r="I3470" s="6">
        <v>16.161904761904761</v>
      </c>
      <c r="J3470" t="s">
        <v>8319</v>
      </c>
      <c r="K3470" t="s">
        <v>8347</v>
      </c>
    </row>
    <row r="3471" spans="1:11" x14ac:dyDescent="0.2">
      <c r="A3471">
        <v>3848</v>
      </c>
      <c r="B3471">
        <v>0</v>
      </c>
      <c r="C3471">
        <v>13000</v>
      </c>
      <c r="D3471" s="17">
        <v>30</v>
      </c>
      <c r="E3471">
        <v>43</v>
      </c>
      <c r="F3471" s="5">
        <v>49.511627906976742</v>
      </c>
      <c r="G3471" s="9">
        <v>9</v>
      </c>
      <c r="H3471">
        <v>5</v>
      </c>
      <c r="I3471" s="6">
        <v>16.376923076923077</v>
      </c>
      <c r="J3471" t="s">
        <v>8319</v>
      </c>
      <c r="K3471" t="s">
        <v>8347</v>
      </c>
    </row>
    <row r="3472" spans="1:11" x14ac:dyDescent="0.2">
      <c r="A3472">
        <v>3849</v>
      </c>
      <c r="B3472">
        <v>0</v>
      </c>
      <c r="C3472">
        <v>30000</v>
      </c>
      <c r="D3472" s="17">
        <v>30</v>
      </c>
      <c r="E3472">
        <v>28</v>
      </c>
      <c r="F3472" s="5">
        <v>75.464285714285708</v>
      </c>
      <c r="G3472" s="9">
        <v>5</v>
      </c>
      <c r="H3472">
        <v>2</v>
      </c>
      <c r="I3472" s="6">
        <v>7.043333333333333</v>
      </c>
      <c r="J3472" t="s">
        <v>8319</v>
      </c>
      <c r="K3472" t="s">
        <v>8347</v>
      </c>
    </row>
    <row r="3473" spans="1:11" x14ac:dyDescent="0.2">
      <c r="A3473">
        <v>3850</v>
      </c>
      <c r="B3473">
        <v>0</v>
      </c>
      <c r="C3473">
        <v>1000</v>
      </c>
      <c r="D3473" s="17">
        <v>30</v>
      </c>
      <c r="E3473">
        <v>4</v>
      </c>
      <c r="F3473" s="5">
        <v>9.5</v>
      </c>
      <c r="G3473" s="9">
        <v>12</v>
      </c>
      <c r="H3473">
        <v>1</v>
      </c>
      <c r="I3473" s="6">
        <v>3.8</v>
      </c>
      <c r="J3473" t="s">
        <v>8319</v>
      </c>
      <c r="K3473" t="s">
        <v>8347</v>
      </c>
    </row>
    <row r="3474" spans="1:11" x14ac:dyDescent="0.2">
      <c r="A3474">
        <v>3851</v>
      </c>
      <c r="B3474">
        <v>0</v>
      </c>
      <c r="C3474">
        <v>2500</v>
      </c>
      <c r="D3474" s="17">
        <v>30</v>
      </c>
      <c r="E3474">
        <v>24</v>
      </c>
      <c r="F3474" s="5">
        <v>35.5</v>
      </c>
      <c r="G3474" s="9">
        <v>6</v>
      </c>
      <c r="H3474">
        <v>3</v>
      </c>
      <c r="I3474" s="6">
        <v>34.08</v>
      </c>
      <c r="J3474" t="s">
        <v>8319</v>
      </c>
      <c r="K3474" t="s">
        <v>8347</v>
      </c>
    </row>
    <row r="3475" spans="1:11" x14ac:dyDescent="0.2">
      <c r="A3475">
        <v>3852</v>
      </c>
      <c r="B3475">
        <v>0</v>
      </c>
      <c r="C3475">
        <v>10000</v>
      </c>
      <c r="D3475" s="17">
        <v>24.958333333333332</v>
      </c>
      <c r="E3475">
        <v>2</v>
      </c>
      <c r="F3475" s="5">
        <v>10</v>
      </c>
      <c r="G3475" s="9">
        <v>3</v>
      </c>
      <c r="H3475">
        <v>7</v>
      </c>
      <c r="I3475" s="6">
        <v>0.2</v>
      </c>
      <c r="J3475" t="s">
        <v>8319</v>
      </c>
      <c r="K3475" t="s">
        <v>8347</v>
      </c>
    </row>
    <row r="3476" spans="1:11" x14ac:dyDescent="0.2">
      <c r="A3476">
        <v>3853</v>
      </c>
      <c r="B3476">
        <v>0</v>
      </c>
      <c r="C3476">
        <v>100000</v>
      </c>
      <c r="D3476" s="17">
        <v>35</v>
      </c>
      <c r="E3476">
        <v>2</v>
      </c>
      <c r="F3476" s="5">
        <v>13</v>
      </c>
      <c r="G3476" s="9">
        <v>7</v>
      </c>
      <c r="H3476">
        <v>1</v>
      </c>
      <c r="I3476" s="6">
        <v>2.5999999999999999E-2</v>
      </c>
      <c r="J3476" t="s">
        <v>8319</v>
      </c>
      <c r="K3476" t="s">
        <v>8347</v>
      </c>
    </row>
    <row r="3477" spans="1:11" x14ac:dyDescent="0.2">
      <c r="A3477">
        <v>3854</v>
      </c>
      <c r="B3477">
        <v>0</v>
      </c>
      <c r="C3477">
        <v>11000</v>
      </c>
      <c r="D3477" s="17">
        <v>30</v>
      </c>
      <c r="E3477">
        <v>20</v>
      </c>
      <c r="F3477" s="5">
        <v>89.4</v>
      </c>
      <c r="G3477" s="9">
        <v>4</v>
      </c>
      <c r="H3477">
        <v>4</v>
      </c>
      <c r="I3477" s="6">
        <v>16.254545454545454</v>
      </c>
      <c r="J3477" t="s">
        <v>8319</v>
      </c>
      <c r="K3477" t="s">
        <v>8347</v>
      </c>
    </row>
    <row r="3478" spans="1:11" x14ac:dyDescent="0.2">
      <c r="A3478">
        <v>3855</v>
      </c>
      <c r="B3478">
        <v>0</v>
      </c>
      <c r="C3478">
        <v>1000</v>
      </c>
      <c r="D3478" s="17">
        <v>29.958333333333332</v>
      </c>
      <c r="E3478">
        <v>1</v>
      </c>
      <c r="F3478" s="5">
        <v>25</v>
      </c>
      <c r="G3478" s="9">
        <v>2</v>
      </c>
      <c r="H3478">
        <v>2</v>
      </c>
      <c r="I3478" s="6">
        <v>2.5</v>
      </c>
      <c r="J3478" t="s">
        <v>8319</v>
      </c>
      <c r="K3478" t="s">
        <v>8347</v>
      </c>
    </row>
    <row r="3479" spans="1:11" x14ac:dyDescent="0.2">
      <c r="A3479">
        <v>3856</v>
      </c>
      <c r="B3479">
        <v>0</v>
      </c>
      <c r="C3479">
        <v>5000</v>
      </c>
      <c r="D3479" s="17">
        <v>29.958333333333332</v>
      </c>
      <c r="E3479">
        <v>1</v>
      </c>
      <c r="F3479" s="5">
        <v>1</v>
      </c>
      <c r="G3479" s="9">
        <v>2</v>
      </c>
      <c r="H3479">
        <v>5</v>
      </c>
      <c r="I3479" s="6">
        <v>0.02</v>
      </c>
      <c r="J3479" t="s">
        <v>8319</v>
      </c>
      <c r="K3479" t="s">
        <v>8347</v>
      </c>
    </row>
    <row r="3480" spans="1:11" x14ac:dyDescent="0.2">
      <c r="A3480">
        <v>3857</v>
      </c>
      <c r="B3480">
        <v>0</v>
      </c>
      <c r="C3480">
        <v>5000</v>
      </c>
      <c r="D3480" s="17">
        <v>22.979513888888889</v>
      </c>
      <c r="E3480">
        <v>4</v>
      </c>
      <c r="F3480" s="5">
        <v>65</v>
      </c>
      <c r="G3480" s="9">
        <v>7</v>
      </c>
      <c r="H3480">
        <v>3</v>
      </c>
      <c r="I3480" s="6">
        <v>5.2</v>
      </c>
      <c r="J3480" t="s">
        <v>8319</v>
      </c>
      <c r="K3480" t="s">
        <v>8347</v>
      </c>
    </row>
    <row r="3481" spans="1:11" x14ac:dyDescent="0.2">
      <c r="A3481">
        <v>3858</v>
      </c>
      <c r="B3481">
        <v>0</v>
      </c>
      <c r="C3481">
        <v>500</v>
      </c>
      <c r="D3481" s="17">
        <v>18.443935185185186</v>
      </c>
      <c r="E3481">
        <v>1</v>
      </c>
      <c r="F3481" s="5">
        <v>10</v>
      </c>
      <c r="G3481" s="9">
        <v>5</v>
      </c>
      <c r="H3481">
        <v>1</v>
      </c>
      <c r="I3481" s="6">
        <v>2</v>
      </c>
      <c r="J3481" t="s">
        <v>8319</v>
      </c>
      <c r="K3481" t="s">
        <v>8347</v>
      </c>
    </row>
    <row r="3482" spans="1:11" x14ac:dyDescent="0.2">
      <c r="A3482">
        <v>3859</v>
      </c>
      <c r="B3482">
        <v>0</v>
      </c>
      <c r="C3482">
        <v>2500</v>
      </c>
      <c r="D3482" s="17">
        <v>25.981400462962963</v>
      </c>
      <c r="E3482">
        <v>1</v>
      </c>
      <c r="F3482" s="5">
        <v>1</v>
      </c>
      <c r="G3482" s="9">
        <v>5</v>
      </c>
      <c r="H3482">
        <v>5</v>
      </c>
      <c r="I3482" s="6">
        <v>0.04</v>
      </c>
      <c r="J3482" t="s">
        <v>8319</v>
      </c>
      <c r="K3482" t="s">
        <v>8347</v>
      </c>
    </row>
    <row r="3483" spans="1:11" x14ac:dyDescent="0.2">
      <c r="A3483">
        <v>3860</v>
      </c>
      <c r="B3483">
        <v>0</v>
      </c>
      <c r="C3483">
        <v>6000</v>
      </c>
      <c r="D3483" s="17">
        <v>30</v>
      </c>
      <c r="E3483">
        <v>13</v>
      </c>
      <c r="F3483" s="5">
        <v>81.538461538461533</v>
      </c>
      <c r="G3483" s="9">
        <v>7</v>
      </c>
      <c r="H3483">
        <v>7</v>
      </c>
      <c r="I3483" s="6">
        <v>17.666666666666668</v>
      </c>
      <c r="J3483" t="s">
        <v>8319</v>
      </c>
      <c r="K3483" t="s">
        <v>8347</v>
      </c>
    </row>
    <row r="3484" spans="1:11" x14ac:dyDescent="0.2">
      <c r="A3484">
        <v>3861</v>
      </c>
      <c r="B3484">
        <v>0</v>
      </c>
      <c r="C3484">
        <v>2000</v>
      </c>
      <c r="D3484" s="17">
        <v>41.317627314814814</v>
      </c>
      <c r="E3484">
        <v>1</v>
      </c>
      <c r="F3484" s="5">
        <v>100</v>
      </c>
      <c r="G3484" s="9">
        <v>10</v>
      </c>
      <c r="H3484">
        <v>4</v>
      </c>
      <c r="I3484" s="6">
        <v>5</v>
      </c>
      <c r="J3484" t="s">
        <v>8319</v>
      </c>
      <c r="K3484" t="s">
        <v>8347</v>
      </c>
    </row>
    <row r="3485" spans="1:11" x14ac:dyDescent="0.2">
      <c r="A3485">
        <v>3862</v>
      </c>
      <c r="B3485">
        <v>0</v>
      </c>
      <c r="C3485">
        <v>7500</v>
      </c>
      <c r="D3485" s="17">
        <v>14.446574074074073</v>
      </c>
      <c r="E3485">
        <v>1</v>
      </c>
      <c r="F3485" s="5">
        <v>1</v>
      </c>
      <c r="G3485" s="9">
        <v>8</v>
      </c>
      <c r="H3485">
        <v>7</v>
      </c>
      <c r="I3485" s="6">
        <v>1.3333333333333334E-2</v>
      </c>
      <c r="J3485" t="s">
        <v>8319</v>
      </c>
      <c r="K3485" t="s">
        <v>8347</v>
      </c>
    </row>
    <row r="3486" spans="1:11" x14ac:dyDescent="0.2">
      <c r="A3486">
        <v>3863</v>
      </c>
      <c r="B3486">
        <v>0</v>
      </c>
      <c r="C3486">
        <v>6000</v>
      </c>
      <c r="D3486" s="17">
        <v>60.041666666666664</v>
      </c>
      <c r="E3486">
        <v>0</v>
      </c>
      <c r="F3486" s="5">
        <v>0</v>
      </c>
      <c r="G3486" s="9">
        <v>9</v>
      </c>
      <c r="H3486">
        <v>7</v>
      </c>
      <c r="I3486" s="6">
        <v>0</v>
      </c>
      <c r="J3486" t="s">
        <v>8319</v>
      </c>
      <c r="K3486" t="s">
        <v>8347</v>
      </c>
    </row>
    <row r="3487" spans="1:11" x14ac:dyDescent="0.2">
      <c r="A3487">
        <v>3864</v>
      </c>
      <c r="B3487">
        <v>0</v>
      </c>
      <c r="C3487">
        <v>5000</v>
      </c>
      <c r="D3487" s="17">
        <v>30.041666666666668</v>
      </c>
      <c r="E3487">
        <v>3</v>
      </c>
      <c r="F3487" s="5">
        <v>20</v>
      </c>
      <c r="G3487" s="9">
        <v>10</v>
      </c>
      <c r="H3487">
        <v>7</v>
      </c>
      <c r="I3487" s="6">
        <v>1.2</v>
      </c>
      <c r="J3487" t="s">
        <v>8319</v>
      </c>
      <c r="K3487" t="s">
        <v>8347</v>
      </c>
    </row>
    <row r="3488" spans="1:11" x14ac:dyDescent="0.2">
      <c r="A3488">
        <v>3865</v>
      </c>
      <c r="B3488">
        <v>0</v>
      </c>
      <c r="C3488">
        <v>2413</v>
      </c>
      <c r="D3488" s="17">
        <v>39.577569444444443</v>
      </c>
      <c r="E3488">
        <v>14</v>
      </c>
      <c r="F3488" s="5">
        <v>46.428571428571431</v>
      </c>
      <c r="G3488" s="9">
        <v>7</v>
      </c>
      <c r="H3488">
        <v>1</v>
      </c>
      <c r="I3488" s="6">
        <v>26.937422295897225</v>
      </c>
      <c r="J3488" t="s">
        <v>8319</v>
      </c>
      <c r="K3488" t="s">
        <v>8347</v>
      </c>
    </row>
    <row r="3489" spans="1:11" x14ac:dyDescent="0.2">
      <c r="A3489">
        <v>3866</v>
      </c>
      <c r="B3489">
        <v>0</v>
      </c>
      <c r="C3489">
        <v>2000</v>
      </c>
      <c r="D3489" s="17">
        <v>49.198136574074077</v>
      </c>
      <c r="E3489">
        <v>2</v>
      </c>
      <c r="F3489" s="5">
        <v>5.5</v>
      </c>
      <c r="G3489" s="9">
        <v>2</v>
      </c>
      <c r="H3489">
        <v>2</v>
      </c>
      <c r="I3489" s="6">
        <v>0.54999999999999993</v>
      </c>
      <c r="J3489" t="s">
        <v>8319</v>
      </c>
      <c r="K3489" t="s">
        <v>8347</v>
      </c>
    </row>
    <row r="3490" spans="1:11" x14ac:dyDescent="0.2">
      <c r="A3490">
        <v>3867</v>
      </c>
      <c r="B3490">
        <v>0</v>
      </c>
      <c r="C3490">
        <v>2000</v>
      </c>
      <c r="D3490" s="17">
        <v>30</v>
      </c>
      <c r="E3490">
        <v>5</v>
      </c>
      <c r="F3490" s="5">
        <v>50.2</v>
      </c>
      <c r="G3490" s="9">
        <v>5</v>
      </c>
      <c r="H3490">
        <v>4</v>
      </c>
      <c r="I3490" s="6">
        <v>12.55</v>
      </c>
      <c r="J3490" t="s">
        <v>8319</v>
      </c>
      <c r="K3490" t="s">
        <v>8347</v>
      </c>
    </row>
    <row r="3491" spans="1:11" x14ac:dyDescent="0.2">
      <c r="A3491">
        <v>3888</v>
      </c>
      <c r="B3491">
        <v>0</v>
      </c>
      <c r="C3491">
        <v>2000</v>
      </c>
      <c r="D3491" s="17">
        <v>30</v>
      </c>
      <c r="E3491">
        <v>14</v>
      </c>
      <c r="F3491" s="5">
        <v>38.714285714285715</v>
      </c>
      <c r="G3491" s="9">
        <v>1</v>
      </c>
      <c r="H3491">
        <v>5</v>
      </c>
      <c r="I3491" s="6">
        <v>27.1</v>
      </c>
      <c r="J3491" t="s">
        <v>8319</v>
      </c>
      <c r="K3491" t="s">
        <v>8347</v>
      </c>
    </row>
    <row r="3492" spans="1:11" x14ac:dyDescent="0.2">
      <c r="A3492">
        <v>3889</v>
      </c>
      <c r="B3492">
        <v>0</v>
      </c>
      <c r="C3492">
        <v>8000</v>
      </c>
      <c r="D3492" s="17">
        <v>31.971412037037041</v>
      </c>
      <c r="E3492">
        <v>9</v>
      </c>
      <c r="F3492" s="5">
        <v>13.111111111111111</v>
      </c>
      <c r="G3492" s="9">
        <v>12</v>
      </c>
      <c r="H3492">
        <v>3</v>
      </c>
      <c r="I3492" s="6">
        <v>1.4749999999999999</v>
      </c>
      <c r="J3492" t="s">
        <v>8319</v>
      </c>
      <c r="K3492" t="s">
        <v>8347</v>
      </c>
    </row>
    <row r="3493" spans="1:11" x14ac:dyDescent="0.2">
      <c r="A3493">
        <v>3890</v>
      </c>
      <c r="B3493">
        <v>0</v>
      </c>
      <c r="C3493">
        <v>15000</v>
      </c>
      <c r="D3493" s="17">
        <v>60</v>
      </c>
      <c r="E3493">
        <v>8</v>
      </c>
      <c r="F3493" s="5">
        <v>315.5</v>
      </c>
      <c r="G3493" s="9">
        <v>6</v>
      </c>
      <c r="H3493">
        <v>2</v>
      </c>
      <c r="I3493" s="6">
        <v>16.826666666666668</v>
      </c>
      <c r="J3493" t="s">
        <v>8319</v>
      </c>
      <c r="K3493" t="s">
        <v>8347</v>
      </c>
    </row>
    <row r="3494" spans="1:11" x14ac:dyDescent="0.2">
      <c r="A3494">
        <v>3891</v>
      </c>
      <c r="B3494">
        <v>0</v>
      </c>
      <c r="C3494">
        <v>800</v>
      </c>
      <c r="D3494" s="17">
        <v>30.075185185185187</v>
      </c>
      <c r="E3494">
        <v>7</v>
      </c>
      <c r="F3494" s="5">
        <v>37.142857142857146</v>
      </c>
      <c r="G3494" s="9">
        <v>2</v>
      </c>
      <c r="H3494">
        <v>5</v>
      </c>
      <c r="I3494" s="6">
        <v>32.5</v>
      </c>
      <c r="J3494" t="s">
        <v>8319</v>
      </c>
      <c r="K3494" t="s">
        <v>8347</v>
      </c>
    </row>
    <row r="3495" spans="1:11" x14ac:dyDescent="0.2">
      <c r="A3495">
        <v>3892</v>
      </c>
      <c r="B3495">
        <v>0</v>
      </c>
      <c r="C3495">
        <v>1000</v>
      </c>
      <c r="D3495" s="17">
        <v>7.6393865740740745</v>
      </c>
      <c r="E3495">
        <v>0</v>
      </c>
      <c r="F3495" s="5">
        <v>0</v>
      </c>
      <c r="G3495" s="9">
        <v>8</v>
      </c>
      <c r="H3495">
        <v>6</v>
      </c>
      <c r="I3495" s="6">
        <v>0</v>
      </c>
      <c r="J3495" t="s">
        <v>8319</v>
      </c>
      <c r="K3495" t="s">
        <v>8347</v>
      </c>
    </row>
    <row r="3496" spans="1:11" x14ac:dyDescent="0.2">
      <c r="A3496">
        <v>3893</v>
      </c>
      <c r="B3496">
        <v>0</v>
      </c>
      <c r="C3496">
        <v>50000</v>
      </c>
      <c r="D3496" s="17">
        <v>41.592129629629632</v>
      </c>
      <c r="E3496">
        <v>84</v>
      </c>
      <c r="F3496" s="5">
        <v>128.27380952380952</v>
      </c>
      <c r="G3496" s="9">
        <v>5</v>
      </c>
      <c r="H3496">
        <v>2</v>
      </c>
      <c r="I3496" s="6">
        <v>21.55</v>
      </c>
      <c r="J3496" t="s">
        <v>8319</v>
      </c>
      <c r="K3496" t="s">
        <v>8347</v>
      </c>
    </row>
    <row r="3497" spans="1:11" x14ac:dyDescent="0.2">
      <c r="A3497">
        <v>3894</v>
      </c>
      <c r="B3497">
        <v>0</v>
      </c>
      <c r="C3497">
        <v>15000</v>
      </c>
      <c r="D3497" s="17">
        <v>30.249166666666667</v>
      </c>
      <c r="E3497">
        <v>11</v>
      </c>
      <c r="F3497" s="5">
        <v>47.272727272727273</v>
      </c>
      <c r="G3497" s="9">
        <v>11</v>
      </c>
      <c r="H3497">
        <v>6</v>
      </c>
      <c r="I3497" s="6">
        <v>3.4666666666666663</v>
      </c>
      <c r="J3497" t="s">
        <v>8319</v>
      </c>
      <c r="K3497" t="s">
        <v>8347</v>
      </c>
    </row>
    <row r="3498" spans="1:11" x14ac:dyDescent="0.2">
      <c r="A3498">
        <v>3895</v>
      </c>
      <c r="B3498">
        <v>0</v>
      </c>
      <c r="C3498">
        <v>1000</v>
      </c>
      <c r="D3498" s="17">
        <v>31</v>
      </c>
      <c r="E3498">
        <v>1</v>
      </c>
      <c r="F3498" s="5">
        <v>50</v>
      </c>
      <c r="G3498" s="9">
        <v>1</v>
      </c>
      <c r="H3498">
        <v>2</v>
      </c>
      <c r="I3498" s="6">
        <v>5</v>
      </c>
      <c r="J3498" t="s">
        <v>8319</v>
      </c>
      <c r="K3498" t="s">
        <v>8347</v>
      </c>
    </row>
    <row r="3499" spans="1:11" x14ac:dyDescent="0.2">
      <c r="A3499">
        <v>3896</v>
      </c>
      <c r="B3499">
        <v>0</v>
      </c>
      <c r="C3499">
        <v>1600</v>
      </c>
      <c r="D3499" s="17">
        <v>14</v>
      </c>
      <c r="E3499">
        <v>4</v>
      </c>
      <c r="F3499" s="5">
        <v>42.5</v>
      </c>
      <c r="G3499" s="9">
        <v>6</v>
      </c>
      <c r="H3499">
        <v>1</v>
      </c>
      <c r="I3499" s="6">
        <v>10.625</v>
      </c>
      <c r="J3499" t="s">
        <v>8319</v>
      </c>
      <c r="K3499" t="s">
        <v>8347</v>
      </c>
    </row>
    <row r="3500" spans="1:11" x14ac:dyDescent="0.2">
      <c r="A3500">
        <v>3897</v>
      </c>
      <c r="B3500">
        <v>0</v>
      </c>
      <c r="C3500">
        <v>2500</v>
      </c>
      <c r="D3500" s="17">
        <v>30</v>
      </c>
      <c r="E3500">
        <v>10</v>
      </c>
      <c r="F3500" s="5">
        <v>44</v>
      </c>
      <c r="G3500" s="9">
        <v>12</v>
      </c>
      <c r="H3500">
        <v>2</v>
      </c>
      <c r="I3500" s="6">
        <v>17.599999999999998</v>
      </c>
      <c r="J3500" t="s">
        <v>8319</v>
      </c>
      <c r="K3500" t="s">
        <v>8347</v>
      </c>
    </row>
    <row r="3501" spans="1:11" x14ac:dyDescent="0.2">
      <c r="A3501">
        <v>3898</v>
      </c>
      <c r="B3501">
        <v>0</v>
      </c>
      <c r="C3501">
        <v>2500</v>
      </c>
      <c r="D3501" s="17">
        <v>40.184374999999996</v>
      </c>
      <c r="E3501">
        <v>16</v>
      </c>
      <c r="F3501" s="5">
        <v>50.875</v>
      </c>
      <c r="G3501" s="9">
        <v>7</v>
      </c>
      <c r="H3501">
        <v>3</v>
      </c>
      <c r="I3501" s="6">
        <v>32.56</v>
      </c>
      <c r="J3501" t="s">
        <v>8319</v>
      </c>
      <c r="K3501" t="s">
        <v>8347</v>
      </c>
    </row>
    <row r="3502" spans="1:11" x14ac:dyDescent="0.2">
      <c r="A3502">
        <v>3899</v>
      </c>
      <c r="B3502">
        <v>0</v>
      </c>
      <c r="C3502">
        <v>10000</v>
      </c>
      <c r="D3502" s="17">
        <v>20</v>
      </c>
      <c r="E3502">
        <v>2</v>
      </c>
      <c r="F3502" s="5">
        <v>62.5</v>
      </c>
      <c r="G3502" s="9">
        <v>7</v>
      </c>
      <c r="H3502">
        <v>3</v>
      </c>
      <c r="I3502" s="6">
        <v>1.25</v>
      </c>
      <c r="J3502" t="s">
        <v>8319</v>
      </c>
      <c r="K3502" t="s">
        <v>8347</v>
      </c>
    </row>
    <row r="3503" spans="1:11" x14ac:dyDescent="0.2">
      <c r="A3503">
        <v>3900</v>
      </c>
      <c r="B3503">
        <v>0</v>
      </c>
      <c r="C3503">
        <v>2500</v>
      </c>
      <c r="D3503" s="17">
        <v>30</v>
      </c>
      <c r="E3503">
        <v>5</v>
      </c>
      <c r="F3503" s="5">
        <v>27</v>
      </c>
      <c r="G3503" s="9">
        <v>5</v>
      </c>
      <c r="H3503">
        <v>1</v>
      </c>
      <c r="I3503" s="6">
        <v>5.4</v>
      </c>
      <c r="J3503" t="s">
        <v>8319</v>
      </c>
      <c r="K3503" t="s">
        <v>8347</v>
      </c>
    </row>
    <row r="3504" spans="1:11" x14ac:dyDescent="0.2">
      <c r="A3504">
        <v>3901</v>
      </c>
      <c r="B3504">
        <v>0</v>
      </c>
      <c r="C3504">
        <v>3000</v>
      </c>
      <c r="D3504" s="17">
        <v>40</v>
      </c>
      <c r="E3504">
        <v>1</v>
      </c>
      <c r="F3504" s="5">
        <v>25</v>
      </c>
      <c r="G3504" s="9">
        <v>11</v>
      </c>
      <c r="H3504">
        <v>1</v>
      </c>
      <c r="I3504" s="6">
        <v>0.83333333333333337</v>
      </c>
      <c r="J3504" t="s">
        <v>8319</v>
      </c>
      <c r="K3504" t="s">
        <v>8347</v>
      </c>
    </row>
    <row r="3505" spans="1:11" x14ac:dyDescent="0.2">
      <c r="A3505">
        <v>3902</v>
      </c>
      <c r="B3505">
        <v>0</v>
      </c>
      <c r="C3505">
        <v>3000</v>
      </c>
      <c r="D3505" s="17">
        <v>25.041666666666668</v>
      </c>
      <c r="E3505">
        <v>31</v>
      </c>
      <c r="F3505" s="5">
        <v>47.258064516129032</v>
      </c>
      <c r="G3505" s="9">
        <v>10</v>
      </c>
      <c r="H3505">
        <v>4</v>
      </c>
      <c r="I3505" s="6">
        <v>48.833333333333336</v>
      </c>
      <c r="J3505" t="s">
        <v>8319</v>
      </c>
      <c r="K3505" t="s">
        <v>8347</v>
      </c>
    </row>
    <row r="3506" spans="1:11" x14ac:dyDescent="0.2">
      <c r="A3506">
        <v>3903</v>
      </c>
      <c r="B3506">
        <v>0</v>
      </c>
      <c r="C3506">
        <v>1500</v>
      </c>
      <c r="D3506" s="17">
        <v>44.80688657407407</v>
      </c>
      <c r="E3506">
        <v>0</v>
      </c>
      <c r="F3506" s="5">
        <v>0</v>
      </c>
      <c r="G3506" s="9">
        <v>6</v>
      </c>
      <c r="H3506">
        <v>2</v>
      </c>
      <c r="I3506" s="6">
        <v>0</v>
      </c>
      <c r="J3506" t="s">
        <v>8319</v>
      </c>
      <c r="K3506" t="s">
        <v>8347</v>
      </c>
    </row>
    <row r="3507" spans="1:11" x14ac:dyDescent="0.2">
      <c r="A3507">
        <v>3904</v>
      </c>
      <c r="B3507">
        <v>0</v>
      </c>
      <c r="C3507">
        <v>10000</v>
      </c>
      <c r="D3507" s="17">
        <v>13.981944444444444</v>
      </c>
      <c r="E3507">
        <v>2</v>
      </c>
      <c r="F3507" s="5">
        <v>1.5</v>
      </c>
      <c r="G3507" s="9">
        <v>3</v>
      </c>
      <c r="H3507">
        <v>2</v>
      </c>
      <c r="I3507" s="6">
        <v>0.03</v>
      </c>
      <c r="J3507" t="s">
        <v>8319</v>
      </c>
      <c r="K3507" t="s">
        <v>8347</v>
      </c>
    </row>
    <row r="3508" spans="1:11" x14ac:dyDescent="0.2">
      <c r="A3508">
        <v>3905</v>
      </c>
      <c r="B3508">
        <v>0</v>
      </c>
      <c r="C3508">
        <v>1500</v>
      </c>
      <c r="D3508" s="17">
        <v>42.334456018518516</v>
      </c>
      <c r="E3508">
        <v>7</v>
      </c>
      <c r="F3508" s="5">
        <v>24.714285714285715</v>
      </c>
      <c r="G3508" s="9">
        <v>4</v>
      </c>
      <c r="H3508">
        <v>4</v>
      </c>
      <c r="I3508" s="6">
        <v>11.533333333333333</v>
      </c>
      <c r="J3508" t="s">
        <v>8319</v>
      </c>
      <c r="K3508" t="s">
        <v>8347</v>
      </c>
    </row>
    <row r="3509" spans="1:11" x14ac:dyDescent="0.2">
      <c r="A3509">
        <v>3906</v>
      </c>
      <c r="B3509">
        <v>0</v>
      </c>
      <c r="C3509">
        <v>1500</v>
      </c>
      <c r="D3509" s="17">
        <v>37.641284722222217</v>
      </c>
      <c r="E3509">
        <v>16</v>
      </c>
      <c r="F3509" s="5">
        <v>63.125</v>
      </c>
      <c r="G3509" s="9">
        <v>5</v>
      </c>
      <c r="H3509">
        <v>2</v>
      </c>
      <c r="I3509" s="6">
        <v>67.333333333333329</v>
      </c>
      <c r="J3509" t="s">
        <v>8319</v>
      </c>
      <c r="K3509" t="s">
        <v>8347</v>
      </c>
    </row>
    <row r="3510" spans="1:11" x14ac:dyDescent="0.2">
      <c r="A3510">
        <v>3907</v>
      </c>
      <c r="B3510">
        <v>0</v>
      </c>
      <c r="C3510">
        <v>1000</v>
      </c>
      <c r="D3510" s="17">
        <v>32.019375000000004</v>
      </c>
      <c r="E3510">
        <v>4</v>
      </c>
      <c r="F3510" s="5">
        <v>38.25</v>
      </c>
      <c r="G3510" s="9">
        <v>9</v>
      </c>
      <c r="H3510">
        <v>3</v>
      </c>
      <c r="I3510" s="6">
        <v>15.299999999999999</v>
      </c>
      <c r="J3510" t="s">
        <v>8319</v>
      </c>
      <c r="K3510" t="s">
        <v>8347</v>
      </c>
    </row>
    <row r="3511" spans="1:11" x14ac:dyDescent="0.2">
      <c r="A3511">
        <v>3908</v>
      </c>
      <c r="B3511">
        <v>0</v>
      </c>
      <c r="C3511">
        <v>750</v>
      </c>
      <c r="D3511" s="17">
        <v>15</v>
      </c>
      <c r="E3511">
        <v>4</v>
      </c>
      <c r="F3511" s="5">
        <v>16.25</v>
      </c>
      <c r="G3511" s="9">
        <v>7</v>
      </c>
      <c r="H3511">
        <v>7</v>
      </c>
      <c r="I3511" s="6">
        <v>8.6666666666666679</v>
      </c>
      <c r="J3511" t="s">
        <v>8319</v>
      </c>
      <c r="K3511" t="s">
        <v>8347</v>
      </c>
    </row>
    <row r="3512" spans="1:11" x14ac:dyDescent="0.2">
      <c r="A3512">
        <v>3909</v>
      </c>
      <c r="B3512">
        <v>0</v>
      </c>
      <c r="C3512">
        <v>60000</v>
      </c>
      <c r="D3512" s="17">
        <v>30</v>
      </c>
      <c r="E3512">
        <v>4</v>
      </c>
      <c r="F3512" s="5">
        <v>33.75</v>
      </c>
      <c r="G3512" s="9">
        <v>8</v>
      </c>
      <c r="H3512">
        <v>2</v>
      </c>
      <c r="I3512" s="6">
        <v>0.22499999999999998</v>
      </c>
      <c r="J3512" t="s">
        <v>8319</v>
      </c>
      <c r="K3512" t="s">
        <v>8347</v>
      </c>
    </row>
    <row r="3513" spans="1:11" x14ac:dyDescent="0.2">
      <c r="A3513">
        <v>3910</v>
      </c>
      <c r="B3513">
        <v>0</v>
      </c>
      <c r="C3513">
        <v>6000</v>
      </c>
      <c r="D3513" s="17">
        <v>30</v>
      </c>
      <c r="E3513">
        <v>3</v>
      </c>
      <c r="F3513" s="5">
        <v>61.666666666666664</v>
      </c>
      <c r="G3513" s="9">
        <v>8</v>
      </c>
      <c r="H3513">
        <v>6</v>
      </c>
      <c r="I3513" s="6">
        <v>3.0833333333333335</v>
      </c>
      <c r="J3513" t="s">
        <v>8319</v>
      </c>
      <c r="K3513" t="s">
        <v>8347</v>
      </c>
    </row>
    <row r="3514" spans="1:11" x14ac:dyDescent="0.2">
      <c r="A3514">
        <v>3911</v>
      </c>
      <c r="B3514">
        <v>0</v>
      </c>
      <c r="C3514">
        <v>8000</v>
      </c>
      <c r="D3514" s="17">
        <v>30.041666666666668</v>
      </c>
      <c r="E3514">
        <v>36</v>
      </c>
      <c r="F3514" s="5">
        <v>83.138888888888886</v>
      </c>
      <c r="G3514" s="9">
        <v>10</v>
      </c>
      <c r="H3514">
        <v>1</v>
      </c>
      <c r="I3514" s="6">
        <v>37.412500000000001</v>
      </c>
      <c r="J3514" t="s">
        <v>8319</v>
      </c>
      <c r="K3514" t="s">
        <v>8347</v>
      </c>
    </row>
    <row r="3515" spans="1:11" x14ac:dyDescent="0.2">
      <c r="A3515">
        <v>3912</v>
      </c>
      <c r="B3515">
        <v>0</v>
      </c>
      <c r="C3515">
        <v>15000</v>
      </c>
      <c r="D3515" s="17">
        <v>59.92094907407408</v>
      </c>
      <c r="E3515">
        <v>1</v>
      </c>
      <c r="F3515" s="5">
        <v>1</v>
      </c>
      <c r="G3515" s="9">
        <v>2</v>
      </c>
      <c r="H3515">
        <v>1</v>
      </c>
      <c r="I3515" s="6">
        <v>6.6666666666666671E-3</v>
      </c>
      <c r="J3515" t="s">
        <v>8319</v>
      </c>
      <c r="K3515" t="s">
        <v>8347</v>
      </c>
    </row>
    <row r="3516" spans="1:11" x14ac:dyDescent="0.2">
      <c r="A3516">
        <v>3913</v>
      </c>
      <c r="B3516">
        <v>0</v>
      </c>
      <c r="C3516">
        <v>10000</v>
      </c>
      <c r="D3516" s="17">
        <v>30.041666666666668</v>
      </c>
      <c r="E3516">
        <v>7</v>
      </c>
      <c r="F3516" s="5">
        <v>142.85714285714286</v>
      </c>
      <c r="G3516" s="9">
        <v>10</v>
      </c>
      <c r="H3516">
        <v>5</v>
      </c>
      <c r="I3516" s="6">
        <v>10</v>
      </c>
      <c r="J3516" t="s">
        <v>8319</v>
      </c>
      <c r="K3516" t="s">
        <v>8347</v>
      </c>
    </row>
    <row r="3517" spans="1:11" x14ac:dyDescent="0.2">
      <c r="A3517">
        <v>3914</v>
      </c>
      <c r="B3517">
        <v>0</v>
      </c>
      <c r="C3517">
        <v>2500</v>
      </c>
      <c r="D3517" s="17">
        <v>20.138703703703705</v>
      </c>
      <c r="E3517">
        <v>27</v>
      </c>
      <c r="F3517" s="5">
        <v>33.666666666666664</v>
      </c>
      <c r="G3517" s="9">
        <v>4</v>
      </c>
      <c r="H3517">
        <v>1</v>
      </c>
      <c r="I3517" s="6">
        <v>36.36</v>
      </c>
      <c r="J3517" t="s">
        <v>8319</v>
      </c>
      <c r="K3517" t="s">
        <v>8347</v>
      </c>
    </row>
    <row r="3518" spans="1:11" x14ac:dyDescent="0.2">
      <c r="A3518">
        <v>3915</v>
      </c>
      <c r="B3518">
        <v>0</v>
      </c>
      <c r="C3518">
        <v>1500</v>
      </c>
      <c r="D3518" s="17">
        <v>30</v>
      </c>
      <c r="E3518">
        <v>1</v>
      </c>
      <c r="F3518" s="5">
        <v>5</v>
      </c>
      <c r="G3518" s="9">
        <v>5</v>
      </c>
      <c r="H3518">
        <v>1</v>
      </c>
      <c r="I3518" s="6">
        <v>0.33333333333333337</v>
      </c>
      <c r="J3518" t="s">
        <v>8319</v>
      </c>
      <c r="K3518" t="s">
        <v>8347</v>
      </c>
    </row>
    <row r="3519" spans="1:11" x14ac:dyDescent="0.2">
      <c r="A3519">
        <v>3916</v>
      </c>
      <c r="B3519">
        <v>0</v>
      </c>
      <c r="C3519">
        <v>2000</v>
      </c>
      <c r="D3519" s="17">
        <v>30</v>
      </c>
      <c r="E3519">
        <v>0</v>
      </c>
      <c r="F3519" s="5">
        <v>0</v>
      </c>
      <c r="G3519" s="9">
        <v>5</v>
      </c>
      <c r="H3519">
        <v>3</v>
      </c>
      <c r="I3519" s="6">
        <v>0</v>
      </c>
      <c r="J3519" t="s">
        <v>8319</v>
      </c>
      <c r="K3519" t="s">
        <v>8347</v>
      </c>
    </row>
    <row r="3520" spans="1:11" x14ac:dyDescent="0.2">
      <c r="A3520">
        <v>3917</v>
      </c>
      <c r="B3520">
        <v>0</v>
      </c>
      <c r="C3520">
        <v>3500</v>
      </c>
      <c r="D3520" s="17">
        <v>30</v>
      </c>
      <c r="E3520">
        <v>1</v>
      </c>
      <c r="F3520" s="5">
        <v>10</v>
      </c>
      <c r="G3520" s="9">
        <v>8</v>
      </c>
      <c r="H3520">
        <v>2</v>
      </c>
      <c r="I3520" s="6">
        <v>0.2857142857142857</v>
      </c>
      <c r="J3520" t="s">
        <v>8319</v>
      </c>
      <c r="K3520" t="s">
        <v>8347</v>
      </c>
    </row>
    <row r="3521" spans="1:11" x14ac:dyDescent="0.2">
      <c r="A3521">
        <v>3918</v>
      </c>
      <c r="B3521">
        <v>0</v>
      </c>
      <c r="C3521">
        <v>60000</v>
      </c>
      <c r="D3521" s="17">
        <v>12.002048611111112</v>
      </c>
      <c r="E3521">
        <v>3</v>
      </c>
      <c r="F3521" s="5">
        <v>40</v>
      </c>
      <c r="G3521" s="9">
        <v>7</v>
      </c>
      <c r="H3521">
        <v>3</v>
      </c>
      <c r="I3521" s="6">
        <v>0.2</v>
      </c>
      <c r="J3521" t="s">
        <v>8319</v>
      </c>
      <c r="K3521" t="s">
        <v>8347</v>
      </c>
    </row>
    <row r="3522" spans="1:11" x14ac:dyDescent="0.2">
      <c r="A3522">
        <v>3919</v>
      </c>
      <c r="B3522">
        <v>0</v>
      </c>
      <c r="C3522">
        <v>5000</v>
      </c>
      <c r="D3522" s="17">
        <v>28.315127314814816</v>
      </c>
      <c r="E3522">
        <v>3</v>
      </c>
      <c r="F3522" s="5">
        <v>30</v>
      </c>
      <c r="G3522" s="9">
        <v>12</v>
      </c>
      <c r="H3522">
        <v>7</v>
      </c>
      <c r="I3522" s="6">
        <v>1.7999999999999998</v>
      </c>
      <c r="J3522" t="s">
        <v>8319</v>
      </c>
      <c r="K3522" t="s">
        <v>8347</v>
      </c>
    </row>
    <row r="3523" spans="1:11" x14ac:dyDescent="0.2">
      <c r="A3523">
        <v>3920</v>
      </c>
      <c r="B3523">
        <v>0</v>
      </c>
      <c r="C3523">
        <v>2500</v>
      </c>
      <c r="D3523" s="17">
        <v>30.041666666666668</v>
      </c>
      <c r="E3523">
        <v>3</v>
      </c>
      <c r="F3523" s="5">
        <v>45</v>
      </c>
      <c r="G3523" s="9">
        <v>10</v>
      </c>
      <c r="H3523">
        <v>5</v>
      </c>
      <c r="I3523" s="6">
        <v>5.4</v>
      </c>
      <c r="J3523" t="s">
        <v>8319</v>
      </c>
      <c r="K3523" t="s">
        <v>8347</v>
      </c>
    </row>
    <row r="3524" spans="1:11" x14ac:dyDescent="0.2">
      <c r="A3524">
        <v>3921</v>
      </c>
      <c r="B3524">
        <v>0</v>
      </c>
      <c r="C3524">
        <v>3000</v>
      </c>
      <c r="D3524" s="17">
        <v>12.207696759259258</v>
      </c>
      <c r="E3524">
        <v>0</v>
      </c>
      <c r="F3524" s="5">
        <v>0</v>
      </c>
      <c r="G3524" s="9">
        <v>10</v>
      </c>
      <c r="H3524">
        <v>2</v>
      </c>
      <c r="I3524" s="6">
        <v>0</v>
      </c>
      <c r="J3524" t="s">
        <v>8319</v>
      </c>
      <c r="K3524" t="s">
        <v>8347</v>
      </c>
    </row>
    <row r="3525" spans="1:11" x14ac:dyDescent="0.2">
      <c r="A3525">
        <v>3922</v>
      </c>
      <c r="B3525">
        <v>0</v>
      </c>
      <c r="C3525">
        <v>750</v>
      </c>
      <c r="D3525" s="17">
        <v>45.18969907407407</v>
      </c>
      <c r="E3525">
        <v>6</v>
      </c>
      <c r="F3525" s="5">
        <v>10.166666666666666</v>
      </c>
      <c r="G3525" s="9">
        <v>1</v>
      </c>
      <c r="H3525">
        <v>5</v>
      </c>
      <c r="I3525" s="6">
        <v>8.1333333333333329</v>
      </c>
      <c r="J3525" t="s">
        <v>8319</v>
      </c>
      <c r="K3525" t="s">
        <v>8347</v>
      </c>
    </row>
    <row r="3526" spans="1:11" x14ac:dyDescent="0.2">
      <c r="A3526">
        <v>3923</v>
      </c>
      <c r="B3526">
        <v>0</v>
      </c>
      <c r="C3526">
        <v>11500</v>
      </c>
      <c r="D3526" s="17">
        <v>28</v>
      </c>
      <c r="E3526">
        <v>17</v>
      </c>
      <c r="F3526" s="5">
        <v>81.411764705882348</v>
      </c>
      <c r="G3526" s="9">
        <v>3</v>
      </c>
      <c r="H3526">
        <v>4</v>
      </c>
      <c r="I3526" s="6">
        <v>12.034782608695652</v>
      </c>
      <c r="J3526" t="s">
        <v>8319</v>
      </c>
      <c r="K3526" t="s">
        <v>8347</v>
      </c>
    </row>
    <row r="3527" spans="1:11" x14ac:dyDescent="0.2">
      <c r="A3527">
        <v>3924</v>
      </c>
      <c r="B3527">
        <v>0</v>
      </c>
      <c r="C3527">
        <v>15000</v>
      </c>
      <c r="D3527" s="17">
        <v>30</v>
      </c>
      <c r="E3527">
        <v>40</v>
      </c>
      <c r="F3527" s="5">
        <v>57.25</v>
      </c>
      <c r="G3527" s="9">
        <v>5</v>
      </c>
      <c r="H3527">
        <v>2</v>
      </c>
      <c r="I3527" s="6">
        <v>15.266666666666667</v>
      </c>
      <c r="J3527" t="s">
        <v>8319</v>
      </c>
      <c r="K3527" t="s">
        <v>8347</v>
      </c>
    </row>
    <row r="3528" spans="1:11" x14ac:dyDescent="0.2">
      <c r="A3528">
        <v>3925</v>
      </c>
      <c r="B3528">
        <v>0</v>
      </c>
      <c r="C3528">
        <v>150</v>
      </c>
      <c r="D3528" s="17">
        <v>30</v>
      </c>
      <c r="E3528">
        <v>3</v>
      </c>
      <c r="F3528" s="5">
        <v>5</v>
      </c>
      <c r="G3528" s="9">
        <v>6</v>
      </c>
      <c r="H3528">
        <v>1</v>
      </c>
      <c r="I3528" s="6">
        <v>10</v>
      </c>
      <c r="J3528" t="s">
        <v>8319</v>
      </c>
      <c r="K3528" t="s">
        <v>8347</v>
      </c>
    </row>
    <row r="3529" spans="1:11" x14ac:dyDescent="0.2">
      <c r="A3529">
        <v>3926</v>
      </c>
      <c r="B3529">
        <v>0</v>
      </c>
      <c r="C3529">
        <v>5000</v>
      </c>
      <c r="D3529" s="17">
        <v>30</v>
      </c>
      <c r="E3529">
        <v>1</v>
      </c>
      <c r="F3529" s="5">
        <v>15</v>
      </c>
      <c r="G3529" s="9">
        <v>11</v>
      </c>
      <c r="H3529">
        <v>3</v>
      </c>
      <c r="I3529" s="6">
        <v>0.3</v>
      </c>
      <c r="J3529" t="s">
        <v>8319</v>
      </c>
      <c r="K3529" t="s">
        <v>8347</v>
      </c>
    </row>
    <row r="3530" spans="1:11" x14ac:dyDescent="0.2">
      <c r="A3530">
        <v>3927</v>
      </c>
      <c r="B3530">
        <v>0</v>
      </c>
      <c r="C3530">
        <v>2500</v>
      </c>
      <c r="D3530" s="17">
        <v>30</v>
      </c>
      <c r="E3530">
        <v>2</v>
      </c>
      <c r="F3530" s="5">
        <v>12.5</v>
      </c>
      <c r="G3530" s="9">
        <v>7</v>
      </c>
      <c r="H3530">
        <v>3</v>
      </c>
      <c r="I3530" s="6">
        <v>1</v>
      </c>
      <c r="J3530" t="s">
        <v>8319</v>
      </c>
      <c r="K3530" t="s">
        <v>8347</v>
      </c>
    </row>
    <row r="3531" spans="1:11" x14ac:dyDescent="0.2">
      <c r="A3531">
        <v>3928</v>
      </c>
      <c r="B3531">
        <v>0</v>
      </c>
      <c r="C3531">
        <v>5000</v>
      </c>
      <c r="D3531" s="17">
        <v>27.524456018518521</v>
      </c>
      <c r="E3531">
        <v>7</v>
      </c>
      <c r="F3531" s="5">
        <v>93</v>
      </c>
      <c r="G3531" s="9">
        <v>9</v>
      </c>
      <c r="H3531">
        <v>5</v>
      </c>
      <c r="I3531" s="6">
        <v>13.020000000000001</v>
      </c>
      <c r="J3531" t="s">
        <v>8319</v>
      </c>
      <c r="K3531" t="s">
        <v>8347</v>
      </c>
    </row>
    <row r="3532" spans="1:11" x14ac:dyDescent="0.2">
      <c r="A3532">
        <v>3929</v>
      </c>
      <c r="B3532">
        <v>0</v>
      </c>
      <c r="C3532">
        <v>20000</v>
      </c>
      <c r="D3532" s="17">
        <v>30</v>
      </c>
      <c r="E3532">
        <v>14</v>
      </c>
      <c r="F3532" s="5">
        <v>32.357142857142854</v>
      </c>
      <c r="G3532" s="9">
        <v>8</v>
      </c>
      <c r="H3532">
        <v>5</v>
      </c>
      <c r="I3532" s="6">
        <v>2.2650000000000001</v>
      </c>
      <c r="J3532" t="s">
        <v>8319</v>
      </c>
      <c r="K3532" t="s">
        <v>8347</v>
      </c>
    </row>
    <row r="3533" spans="1:11" x14ac:dyDescent="0.2">
      <c r="A3533">
        <v>3930</v>
      </c>
      <c r="B3533">
        <v>0</v>
      </c>
      <c r="C3533">
        <v>10000</v>
      </c>
      <c r="D3533" s="17">
        <v>27.911249999999999</v>
      </c>
      <c r="E3533">
        <v>0</v>
      </c>
      <c r="F3533" s="5">
        <v>0</v>
      </c>
      <c r="G3533" s="9">
        <v>3</v>
      </c>
      <c r="H3533">
        <v>5</v>
      </c>
      <c r="I3533" s="6">
        <v>0</v>
      </c>
      <c r="J3533" t="s">
        <v>8319</v>
      </c>
      <c r="K3533" t="s">
        <v>8347</v>
      </c>
    </row>
    <row r="3534" spans="1:11" x14ac:dyDescent="0.2">
      <c r="A3534">
        <v>3931</v>
      </c>
      <c r="B3534">
        <v>0</v>
      </c>
      <c r="C3534">
        <v>8000</v>
      </c>
      <c r="D3534" s="17">
        <v>25</v>
      </c>
      <c r="E3534">
        <v>0</v>
      </c>
      <c r="F3534" s="5">
        <v>0</v>
      </c>
      <c r="G3534" s="9">
        <v>8</v>
      </c>
      <c r="H3534">
        <v>2</v>
      </c>
      <c r="I3534" s="6">
        <v>0</v>
      </c>
      <c r="J3534" t="s">
        <v>8319</v>
      </c>
      <c r="K3534" t="s">
        <v>8347</v>
      </c>
    </row>
    <row r="3535" spans="1:11" x14ac:dyDescent="0.2">
      <c r="A3535">
        <v>3932</v>
      </c>
      <c r="B3535">
        <v>0</v>
      </c>
      <c r="C3535">
        <v>12000</v>
      </c>
      <c r="D3535" s="17">
        <v>29.958333333333332</v>
      </c>
      <c r="E3535">
        <v>1</v>
      </c>
      <c r="F3535" s="5">
        <v>1</v>
      </c>
      <c r="G3535" s="9">
        <v>2</v>
      </c>
      <c r="H3535">
        <v>7</v>
      </c>
      <c r="I3535" s="6">
        <v>8.3333333333333332E-3</v>
      </c>
      <c r="J3535" t="s">
        <v>8319</v>
      </c>
      <c r="K3535" t="s">
        <v>8347</v>
      </c>
    </row>
    <row r="3536" spans="1:11" x14ac:dyDescent="0.2">
      <c r="A3536">
        <v>3933</v>
      </c>
      <c r="B3536">
        <v>0</v>
      </c>
      <c r="C3536">
        <v>7000</v>
      </c>
      <c r="D3536" s="17">
        <v>29.061550925925925</v>
      </c>
      <c r="E3536">
        <v>12</v>
      </c>
      <c r="F3536" s="5">
        <v>91.833333333333329</v>
      </c>
      <c r="G3536" s="9">
        <v>6</v>
      </c>
      <c r="H3536">
        <v>5</v>
      </c>
      <c r="I3536" s="6">
        <v>15.742857142857142</v>
      </c>
      <c r="J3536" t="s">
        <v>8319</v>
      </c>
      <c r="K3536" t="s">
        <v>8347</v>
      </c>
    </row>
    <row r="3537" spans="1:11" x14ac:dyDescent="0.2">
      <c r="A3537">
        <v>3934</v>
      </c>
      <c r="B3537">
        <v>0</v>
      </c>
      <c r="C3537">
        <v>5000</v>
      </c>
      <c r="D3537" s="17">
        <v>44.869918981481483</v>
      </c>
      <c r="E3537">
        <v>12</v>
      </c>
      <c r="F3537" s="5">
        <v>45.833333333333336</v>
      </c>
      <c r="G3537" s="9">
        <v>8</v>
      </c>
      <c r="H3537">
        <v>1</v>
      </c>
      <c r="I3537" s="6">
        <v>11</v>
      </c>
      <c r="J3537" t="s">
        <v>8319</v>
      </c>
      <c r="K3537" t="s">
        <v>8347</v>
      </c>
    </row>
    <row r="3538" spans="1:11" x14ac:dyDescent="0.2">
      <c r="A3538">
        <v>3935</v>
      </c>
      <c r="B3538">
        <v>0</v>
      </c>
      <c r="C3538">
        <v>3000</v>
      </c>
      <c r="D3538" s="17">
        <v>60</v>
      </c>
      <c r="E3538">
        <v>23</v>
      </c>
      <c r="F3538" s="5">
        <v>57.173913043478258</v>
      </c>
      <c r="G3538" s="9">
        <v>8</v>
      </c>
      <c r="H3538">
        <v>3</v>
      </c>
      <c r="I3538" s="6">
        <v>43.833333333333336</v>
      </c>
      <c r="J3538" t="s">
        <v>8319</v>
      </c>
      <c r="K3538" t="s">
        <v>8347</v>
      </c>
    </row>
    <row r="3539" spans="1:11" x14ac:dyDescent="0.2">
      <c r="A3539">
        <v>3936</v>
      </c>
      <c r="B3539">
        <v>0</v>
      </c>
      <c r="C3539">
        <v>20000</v>
      </c>
      <c r="D3539" s="17">
        <v>30.041666666666668</v>
      </c>
      <c r="E3539">
        <v>0</v>
      </c>
      <c r="F3539" s="5">
        <v>0</v>
      </c>
      <c r="G3539" s="9">
        <v>10</v>
      </c>
      <c r="H3539">
        <v>1</v>
      </c>
      <c r="I3539" s="6">
        <v>0</v>
      </c>
      <c r="J3539" t="s">
        <v>8319</v>
      </c>
      <c r="K3539" t="s">
        <v>8347</v>
      </c>
    </row>
    <row r="3540" spans="1:11" x14ac:dyDescent="0.2">
      <c r="A3540">
        <v>3937</v>
      </c>
      <c r="B3540">
        <v>0</v>
      </c>
      <c r="C3540">
        <v>2885</v>
      </c>
      <c r="D3540" s="17">
        <v>28</v>
      </c>
      <c r="E3540">
        <v>10</v>
      </c>
      <c r="F3540" s="5">
        <v>248.5</v>
      </c>
      <c r="G3540" s="9">
        <v>6</v>
      </c>
      <c r="H3540">
        <v>1</v>
      </c>
      <c r="I3540" s="6">
        <v>86.135181975736558</v>
      </c>
      <c r="J3540" t="s">
        <v>8319</v>
      </c>
      <c r="K3540" t="s">
        <v>8347</v>
      </c>
    </row>
    <row r="3541" spans="1:11" x14ac:dyDescent="0.2">
      <c r="A3541">
        <v>3938</v>
      </c>
      <c r="B3541">
        <v>0</v>
      </c>
      <c r="C3541">
        <v>3255</v>
      </c>
      <c r="D3541" s="17">
        <v>31</v>
      </c>
      <c r="E3541">
        <v>5</v>
      </c>
      <c r="F3541" s="5">
        <v>79.400000000000006</v>
      </c>
      <c r="G3541" s="9">
        <v>5</v>
      </c>
      <c r="H3541">
        <v>3</v>
      </c>
      <c r="I3541" s="6">
        <v>12.196620583717358</v>
      </c>
      <c r="J3541" t="s">
        <v>8319</v>
      </c>
      <c r="K3541" t="s">
        <v>8347</v>
      </c>
    </row>
    <row r="3542" spans="1:11" x14ac:dyDescent="0.2">
      <c r="A3542">
        <v>3939</v>
      </c>
      <c r="B3542">
        <v>0</v>
      </c>
      <c r="C3542">
        <v>5000</v>
      </c>
      <c r="D3542" s="17">
        <v>3.7872800925925927</v>
      </c>
      <c r="E3542">
        <v>1</v>
      </c>
      <c r="F3542" s="5">
        <v>5</v>
      </c>
      <c r="G3542" s="9">
        <v>10</v>
      </c>
      <c r="H3542">
        <v>5</v>
      </c>
      <c r="I3542" s="6">
        <v>0.1</v>
      </c>
      <c r="J3542" t="s">
        <v>8319</v>
      </c>
      <c r="K3542" t="s">
        <v>8347</v>
      </c>
    </row>
    <row r="3543" spans="1:11" x14ac:dyDescent="0.2">
      <c r="A3543">
        <v>3940</v>
      </c>
      <c r="B3543">
        <v>0</v>
      </c>
      <c r="C3543">
        <v>5000</v>
      </c>
      <c r="D3543" s="17">
        <v>45</v>
      </c>
      <c r="E3543">
        <v>2</v>
      </c>
      <c r="F3543" s="5">
        <v>5.5</v>
      </c>
      <c r="G3543" s="9">
        <v>11</v>
      </c>
      <c r="H3543">
        <v>2</v>
      </c>
      <c r="I3543" s="6">
        <v>0.22</v>
      </c>
      <c r="J3543" t="s">
        <v>8319</v>
      </c>
      <c r="K3543" t="s">
        <v>8347</v>
      </c>
    </row>
    <row r="3544" spans="1:11" x14ac:dyDescent="0.2">
      <c r="A3544">
        <v>3941</v>
      </c>
      <c r="B3544">
        <v>0</v>
      </c>
      <c r="C3544">
        <v>5500</v>
      </c>
      <c r="D3544" s="17">
        <v>27.454432870370368</v>
      </c>
      <c r="E3544">
        <v>2</v>
      </c>
      <c r="F3544" s="5">
        <v>25</v>
      </c>
      <c r="G3544" s="9">
        <v>10</v>
      </c>
      <c r="H3544">
        <v>2</v>
      </c>
      <c r="I3544" s="6">
        <v>0.90909090909090906</v>
      </c>
      <c r="J3544" t="s">
        <v>8319</v>
      </c>
      <c r="K3544" t="s">
        <v>8347</v>
      </c>
    </row>
    <row r="3545" spans="1:11" x14ac:dyDescent="0.2">
      <c r="A3545">
        <v>3942</v>
      </c>
      <c r="B3545">
        <v>0</v>
      </c>
      <c r="C3545">
        <v>1200</v>
      </c>
      <c r="D3545" s="17">
        <v>60</v>
      </c>
      <c r="E3545">
        <v>0</v>
      </c>
      <c r="F3545" s="5">
        <v>0</v>
      </c>
      <c r="G3545" s="9">
        <v>4</v>
      </c>
      <c r="H3545">
        <v>5</v>
      </c>
      <c r="I3545" s="6">
        <v>0</v>
      </c>
      <c r="J3545" t="s">
        <v>8319</v>
      </c>
      <c r="K3545" t="s">
        <v>8347</v>
      </c>
    </row>
    <row r="3546" spans="1:11" x14ac:dyDescent="0.2">
      <c r="A3546">
        <v>3943</v>
      </c>
      <c r="B3546">
        <v>0</v>
      </c>
      <c r="C3546">
        <v>5000</v>
      </c>
      <c r="D3546" s="17">
        <v>30.922824074074075</v>
      </c>
      <c r="E3546">
        <v>13</v>
      </c>
      <c r="F3546" s="5">
        <v>137.07692307692307</v>
      </c>
      <c r="G3546" s="9">
        <v>10</v>
      </c>
      <c r="H3546">
        <v>5</v>
      </c>
      <c r="I3546" s="6">
        <v>35.64</v>
      </c>
      <c r="J3546" t="s">
        <v>8319</v>
      </c>
      <c r="K3546" t="s">
        <v>8347</v>
      </c>
    </row>
    <row r="3547" spans="1:11" x14ac:dyDescent="0.2">
      <c r="A3547">
        <v>3944</v>
      </c>
      <c r="B3547">
        <v>0</v>
      </c>
      <c r="C3547">
        <v>5000</v>
      </c>
      <c r="D3547" s="17">
        <v>30</v>
      </c>
      <c r="E3547">
        <v>0</v>
      </c>
      <c r="F3547" s="5">
        <v>0</v>
      </c>
      <c r="G3547" s="9">
        <v>7</v>
      </c>
      <c r="H3547">
        <v>2</v>
      </c>
      <c r="I3547" s="6">
        <v>0</v>
      </c>
      <c r="J3547" t="s">
        <v>8319</v>
      </c>
      <c r="K3547" t="s">
        <v>8347</v>
      </c>
    </row>
    <row r="3548" spans="1:11" x14ac:dyDescent="0.2">
      <c r="A3548">
        <v>3945</v>
      </c>
      <c r="B3548">
        <v>0</v>
      </c>
      <c r="C3548">
        <v>2000</v>
      </c>
      <c r="D3548" s="17">
        <v>30</v>
      </c>
      <c r="E3548">
        <v>1</v>
      </c>
      <c r="F3548" s="5">
        <v>5</v>
      </c>
      <c r="G3548" s="9">
        <v>4</v>
      </c>
      <c r="H3548">
        <v>3</v>
      </c>
      <c r="I3548" s="6">
        <v>0.25</v>
      </c>
      <c r="J3548" t="s">
        <v>8319</v>
      </c>
      <c r="K3548" t="s">
        <v>8347</v>
      </c>
    </row>
    <row r="3549" spans="1:11" x14ac:dyDescent="0.2">
      <c r="A3549">
        <v>3946</v>
      </c>
      <c r="B3549">
        <v>0</v>
      </c>
      <c r="C3549">
        <v>6000</v>
      </c>
      <c r="D3549" s="17">
        <v>31.499745370370366</v>
      </c>
      <c r="E3549">
        <v>5</v>
      </c>
      <c r="F3549" s="5">
        <v>39</v>
      </c>
      <c r="G3549" s="9">
        <v>1</v>
      </c>
      <c r="H3549">
        <v>2</v>
      </c>
      <c r="I3549" s="6">
        <v>3.25</v>
      </c>
      <c r="J3549" t="s">
        <v>8319</v>
      </c>
      <c r="K3549" t="s">
        <v>8347</v>
      </c>
    </row>
    <row r="3550" spans="1:11" x14ac:dyDescent="0.2">
      <c r="A3550">
        <v>3947</v>
      </c>
      <c r="B3550">
        <v>0</v>
      </c>
      <c r="C3550">
        <v>3000</v>
      </c>
      <c r="D3550" s="17">
        <v>30</v>
      </c>
      <c r="E3550">
        <v>2</v>
      </c>
      <c r="F3550" s="5">
        <v>50.5</v>
      </c>
      <c r="G3550" s="9">
        <v>9</v>
      </c>
      <c r="H3550">
        <v>4</v>
      </c>
      <c r="I3550" s="6">
        <v>3.3666666666666663</v>
      </c>
      <c r="J3550" t="s">
        <v>8319</v>
      </c>
      <c r="K3550" t="s">
        <v>8347</v>
      </c>
    </row>
    <row r="3551" spans="1:11" x14ac:dyDescent="0.2">
      <c r="A3551">
        <v>3948</v>
      </c>
      <c r="B3551">
        <v>0</v>
      </c>
      <c r="C3551">
        <v>30000</v>
      </c>
      <c r="D3551" s="17">
        <v>60</v>
      </c>
      <c r="E3551">
        <v>0</v>
      </c>
      <c r="F3551" s="5">
        <v>0</v>
      </c>
      <c r="G3551" s="9">
        <v>7</v>
      </c>
      <c r="H3551">
        <v>2</v>
      </c>
      <c r="I3551" s="6">
        <v>0</v>
      </c>
      <c r="J3551" t="s">
        <v>8319</v>
      </c>
      <c r="K3551" t="s">
        <v>8347</v>
      </c>
    </row>
    <row r="3552" spans="1:11" x14ac:dyDescent="0.2">
      <c r="A3552">
        <v>3949</v>
      </c>
      <c r="B3552">
        <v>0</v>
      </c>
      <c r="C3552">
        <v>10000</v>
      </c>
      <c r="D3552" s="17">
        <v>30</v>
      </c>
      <c r="E3552">
        <v>32</v>
      </c>
      <c r="F3552" s="5">
        <v>49.28125</v>
      </c>
      <c r="G3552" s="9">
        <v>1</v>
      </c>
      <c r="H3552">
        <v>7</v>
      </c>
      <c r="I3552" s="6">
        <v>15.770000000000001</v>
      </c>
      <c r="J3552" t="s">
        <v>8319</v>
      </c>
      <c r="K3552" t="s">
        <v>8347</v>
      </c>
    </row>
    <row r="3553" spans="1:11" x14ac:dyDescent="0.2">
      <c r="A3553">
        <v>3950</v>
      </c>
      <c r="B3553">
        <v>0</v>
      </c>
      <c r="C3553">
        <v>4000</v>
      </c>
      <c r="D3553" s="17">
        <v>29.071990740740741</v>
      </c>
      <c r="E3553">
        <v>1</v>
      </c>
      <c r="F3553" s="5">
        <v>25</v>
      </c>
      <c r="G3553" s="9">
        <v>3</v>
      </c>
      <c r="H3553">
        <v>4</v>
      </c>
      <c r="I3553" s="6">
        <v>0.625</v>
      </c>
      <c r="J3553" t="s">
        <v>8319</v>
      </c>
      <c r="K3553" t="s">
        <v>8347</v>
      </c>
    </row>
    <row r="3554" spans="1:11" x14ac:dyDescent="0.2">
      <c r="A3554">
        <v>3951</v>
      </c>
      <c r="B3554">
        <v>0</v>
      </c>
      <c r="C3554">
        <v>200000</v>
      </c>
      <c r="D3554" s="17">
        <v>59.958333333333336</v>
      </c>
      <c r="E3554">
        <v>1</v>
      </c>
      <c r="F3554" s="5">
        <v>1</v>
      </c>
      <c r="G3554" s="9">
        <v>3</v>
      </c>
      <c r="H3554">
        <v>5</v>
      </c>
      <c r="I3554" s="6">
        <v>5.0000000000000001E-4</v>
      </c>
      <c r="J3554" t="s">
        <v>8319</v>
      </c>
      <c r="K3554" t="s">
        <v>8347</v>
      </c>
    </row>
    <row r="3555" spans="1:11" x14ac:dyDescent="0.2">
      <c r="A3555">
        <v>3952</v>
      </c>
      <c r="B3555">
        <v>0</v>
      </c>
      <c r="C3555">
        <v>26000</v>
      </c>
      <c r="D3555" s="17">
        <v>60</v>
      </c>
      <c r="E3555">
        <v>1</v>
      </c>
      <c r="F3555" s="5">
        <v>25</v>
      </c>
      <c r="G3555" s="9">
        <v>8</v>
      </c>
      <c r="H3555">
        <v>4</v>
      </c>
      <c r="I3555" s="6">
        <v>9.6153846153846159E-2</v>
      </c>
      <c r="J3555" t="s">
        <v>8319</v>
      </c>
      <c r="K3555" t="s">
        <v>8347</v>
      </c>
    </row>
    <row r="3556" spans="1:11" x14ac:dyDescent="0.2">
      <c r="A3556">
        <v>3953</v>
      </c>
      <c r="B3556">
        <v>0</v>
      </c>
      <c r="C3556">
        <v>17600</v>
      </c>
      <c r="D3556" s="17">
        <v>30.930023148148148</v>
      </c>
      <c r="E3556">
        <v>0</v>
      </c>
      <c r="F3556" s="5">
        <v>0</v>
      </c>
      <c r="G3556" s="9">
        <v>6</v>
      </c>
      <c r="H3556">
        <v>2</v>
      </c>
      <c r="I3556" s="6">
        <v>0</v>
      </c>
      <c r="J3556" t="s">
        <v>8319</v>
      </c>
      <c r="K3556" t="s">
        <v>8347</v>
      </c>
    </row>
    <row r="3557" spans="1:11" x14ac:dyDescent="0.2">
      <c r="A3557">
        <v>3954</v>
      </c>
      <c r="B3557">
        <v>0</v>
      </c>
      <c r="C3557">
        <v>25000</v>
      </c>
      <c r="D3557" s="17">
        <v>60</v>
      </c>
      <c r="E3557">
        <v>0</v>
      </c>
      <c r="F3557" s="5">
        <v>0</v>
      </c>
      <c r="G3557" s="9">
        <v>5</v>
      </c>
      <c r="H3557">
        <v>4</v>
      </c>
      <c r="I3557" s="6">
        <v>0</v>
      </c>
      <c r="J3557" t="s">
        <v>8319</v>
      </c>
      <c r="K3557" t="s">
        <v>8347</v>
      </c>
    </row>
    <row r="3558" spans="1:11" x14ac:dyDescent="0.2">
      <c r="A3558">
        <v>3955</v>
      </c>
      <c r="B3558">
        <v>0</v>
      </c>
      <c r="C3558">
        <v>1750</v>
      </c>
      <c r="D3558" s="17">
        <v>30.041666666666668</v>
      </c>
      <c r="E3558">
        <v>8</v>
      </c>
      <c r="F3558" s="5">
        <v>53.125</v>
      </c>
      <c r="G3558" s="9">
        <v>10</v>
      </c>
      <c r="H3558">
        <v>4</v>
      </c>
      <c r="I3558" s="6">
        <v>24.285714285714285</v>
      </c>
      <c r="J3558" t="s">
        <v>8319</v>
      </c>
      <c r="K3558" t="s">
        <v>8347</v>
      </c>
    </row>
    <row r="3559" spans="1:11" x14ac:dyDescent="0.2">
      <c r="A3559">
        <v>3956</v>
      </c>
      <c r="B3559">
        <v>0</v>
      </c>
      <c r="C3559">
        <v>5500</v>
      </c>
      <c r="D3559" s="17">
        <v>27.081863425925928</v>
      </c>
      <c r="E3559">
        <v>0</v>
      </c>
      <c r="F3559" s="5">
        <v>0</v>
      </c>
      <c r="G3559" s="9">
        <v>3</v>
      </c>
      <c r="H3559">
        <v>1</v>
      </c>
      <c r="I3559" s="6">
        <v>0</v>
      </c>
      <c r="J3559" t="s">
        <v>8319</v>
      </c>
      <c r="K3559" t="s">
        <v>8347</v>
      </c>
    </row>
    <row r="3560" spans="1:11" x14ac:dyDescent="0.2">
      <c r="A3560">
        <v>3957</v>
      </c>
      <c r="B3560">
        <v>0</v>
      </c>
      <c r="C3560">
        <v>28000</v>
      </c>
      <c r="D3560" s="17">
        <v>46</v>
      </c>
      <c r="E3560">
        <v>1</v>
      </c>
      <c r="F3560" s="5">
        <v>7</v>
      </c>
      <c r="G3560" s="9">
        <v>5</v>
      </c>
      <c r="H3560">
        <v>1</v>
      </c>
      <c r="I3560" s="6">
        <v>2.5000000000000001E-2</v>
      </c>
      <c r="J3560" t="s">
        <v>8319</v>
      </c>
      <c r="K3560" t="s">
        <v>8347</v>
      </c>
    </row>
    <row r="3561" spans="1:11" x14ac:dyDescent="0.2">
      <c r="A3561">
        <v>3958</v>
      </c>
      <c r="B3561">
        <v>0</v>
      </c>
      <c r="C3561">
        <v>2000</v>
      </c>
      <c r="D3561" s="17">
        <v>36.632962962962964</v>
      </c>
      <c r="E3561">
        <v>16</v>
      </c>
      <c r="F3561" s="5">
        <v>40.0625</v>
      </c>
      <c r="G3561" s="9">
        <v>6</v>
      </c>
      <c r="H3561">
        <v>4</v>
      </c>
      <c r="I3561" s="6">
        <v>32.049999999999997</v>
      </c>
      <c r="J3561" t="s">
        <v>8319</v>
      </c>
      <c r="K3561" t="s">
        <v>8347</v>
      </c>
    </row>
    <row r="3562" spans="1:11" x14ac:dyDescent="0.2">
      <c r="A3562">
        <v>3959</v>
      </c>
      <c r="B3562">
        <v>0</v>
      </c>
      <c r="C3562">
        <v>1200</v>
      </c>
      <c r="D3562" s="17">
        <v>30</v>
      </c>
      <c r="E3562">
        <v>12</v>
      </c>
      <c r="F3562" s="5">
        <v>24.333333333333332</v>
      </c>
      <c r="G3562" s="9">
        <v>8</v>
      </c>
      <c r="H3562">
        <v>5</v>
      </c>
      <c r="I3562" s="6">
        <v>24.333333333333336</v>
      </c>
      <c r="J3562" t="s">
        <v>8319</v>
      </c>
      <c r="K3562" t="s">
        <v>8347</v>
      </c>
    </row>
    <row r="3563" spans="1:11" x14ac:dyDescent="0.2">
      <c r="A3563">
        <v>3960</v>
      </c>
      <c r="B3563">
        <v>0</v>
      </c>
      <c r="C3563">
        <v>3000</v>
      </c>
      <c r="D3563" s="17">
        <v>30</v>
      </c>
      <c r="E3563">
        <v>4</v>
      </c>
      <c r="F3563" s="5">
        <v>11.25</v>
      </c>
      <c r="G3563" s="9">
        <v>12</v>
      </c>
      <c r="H3563">
        <v>5</v>
      </c>
      <c r="I3563" s="6">
        <v>1.5</v>
      </c>
      <c r="J3563" t="s">
        <v>8319</v>
      </c>
      <c r="K3563" t="s">
        <v>8347</v>
      </c>
    </row>
    <row r="3564" spans="1:11" x14ac:dyDescent="0.2">
      <c r="A3564">
        <v>3961</v>
      </c>
      <c r="B3564">
        <v>0</v>
      </c>
      <c r="C3564">
        <v>5000</v>
      </c>
      <c r="D3564" s="17">
        <v>22</v>
      </c>
      <c r="E3564">
        <v>2</v>
      </c>
      <c r="F3564" s="5">
        <v>10.5</v>
      </c>
      <c r="G3564" s="9">
        <v>4</v>
      </c>
      <c r="H3564">
        <v>3</v>
      </c>
      <c r="I3564" s="6">
        <v>0.42</v>
      </c>
      <c r="J3564" t="s">
        <v>8319</v>
      </c>
      <c r="K3564" t="s">
        <v>8347</v>
      </c>
    </row>
    <row r="3565" spans="1:11" x14ac:dyDescent="0.2">
      <c r="A3565">
        <v>3962</v>
      </c>
      <c r="B3565">
        <v>0</v>
      </c>
      <c r="C3565">
        <v>1400</v>
      </c>
      <c r="D3565" s="17">
        <v>25</v>
      </c>
      <c r="E3565">
        <v>3</v>
      </c>
      <c r="F3565" s="5">
        <v>15</v>
      </c>
      <c r="G3565" s="9">
        <v>11</v>
      </c>
      <c r="H3565">
        <v>2</v>
      </c>
      <c r="I3565" s="6">
        <v>3.214285714285714</v>
      </c>
      <c r="J3565" t="s">
        <v>8319</v>
      </c>
      <c r="K3565" t="s">
        <v>8347</v>
      </c>
    </row>
    <row r="3566" spans="1:11" x14ac:dyDescent="0.2">
      <c r="A3566">
        <v>3963</v>
      </c>
      <c r="B3566">
        <v>0</v>
      </c>
      <c r="C3566">
        <v>10000</v>
      </c>
      <c r="D3566" s="17">
        <v>30.041666666666668</v>
      </c>
      <c r="E3566">
        <v>0</v>
      </c>
      <c r="F3566" s="5">
        <v>0</v>
      </c>
      <c r="G3566" s="9">
        <v>10</v>
      </c>
      <c r="H3566">
        <v>7</v>
      </c>
      <c r="I3566" s="6">
        <v>0</v>
      </c>
      <c r="J3566" t="s">
        <v>8319</v>
      </c>
      <c r="K3566" t="s">
        <v>8347</v>
      </c>
    </row>
    <row r="3567" spans="1:11" x14ac:dyDescent="0.2">
      <c r="A3567">
        <v>3964</v>
      </c>
      <c r="B3567">
        <v>0</v>
      </c>
      <c r="C3567">
        <v>2000</v>
      </c>
      <c r="D3567" s="17">
        <v>59.958333333333336</v>
      </c>
      <c r="E3567">
        <v>3</v>
      </c>
      <c r="F3567" s="5">
        <v>42</v>
      </c>
      <c r="G3567" s="9">
        <v>2</v>
      </c>
      <c r="H3567">
        <v>3</v>
      </c>
      <c r="I3567" s="6">
        <v>6.3</v>
      </c>
      <c r="J3567" t="s">
        <v>8319</v>
      </c>
      <c r="K3567" t="s">
        <v>8347</v>
      </c>
    </row>
    <row r="3568" spans="1:11" x14ac:dyDescent="0.2">
      <c r="A3568">
        <v>3965</v>
      </c>
      <c r="B3568">
        <v>0</v>
      </c>
      <c r="C3568">
        <v>2000</v>
      </c>
      <c r="D3568" s="17">
        <v>59.958333333333336</v>
      </c>
      <c r="E3568">
        <v>4</v>
      </c>
      <c r="F3568" s="5">
        <v>71.25</v>
      </c>
      <c r="G3568" s="9">
        <v>2</v>
      </c>
      <c r="H3568">
        <v>6</v>
      </c>
      <c r="I3568" s="6">
        <v>14.249999999999998</v>
      </c>
      <c r="J3568" t="s">
        <v>8319</v>
      </c>
      <c r="K3568" t="s">
        <v>8347</v>
      </c>
    </row>
    <row r="3569" spans="1:11" x14ac:dyDescent="0.2">
      <c r="A3569">
        <v>3966</v>
      </c>
      <c r="B3569">
        <v>0</v>
      </c>
      <c r="C3569">
        <v>7500</v>
      </c>
      <c r="D3569" s="17">
        <v>42.412754629629632</v>
      </c>
      <c r="E3569">
        <v>2</v>
      </c>
      <c r="F3569" s="5">
        <v>22.5</v>
      </c>
      <c r="G3569" s="9">
        <v>6</v>
      </c>
      <c r="H3569">
        <v>3</v>
      </c>
      <c r="I3569" s="6">
        <v>0.6</v>
      </c>
      <c r="J3569" t="s">
        <v>8319</v>
      </c>
      <c r="K3569" t="s">
        <v>8347</v>
      </c>
    </row>
    <row r="3570" spans="1:11" x14ac:dyDescent="0.2">
      <c r="A3570">
        <v>3967</v>
      </c>
      <c r="B3570">
        <v>0</v>
      </c>
      <c r="C3570">
        <v>1700</v>
      </c>
      <c r="D3570" s="17">
        <v>30</v>
      </c>
      <c r="E3570">
        <v>10</v>
      </c>
      <c r="F3570" s="5">
        <v>41</v>
      </c>
      <c r="G3570" s="9">
        <v>2</v>
      </c>
      <c r="H3570">
        <v>5</v>
      </c>
      <c r="I3570" s="6">
        <v>24.117647058823529</v>
      </c>
      <c r="J3570" t="s">
        <v>8319</v>
      </c>
      <c r="K3570" t="s">
        <v>8347</v>
      </c>
    </row>
    <row r="3571" spans="1:11" x14ac:dyDescent="0.2">
      <c r="A3571">
        <v>3968</v>
      </c>
      <c r="B3571">
        <v>0</v>
      </c>
      <c r="C3571">
        <v>5000</v>
      </c>
      <c r="D3571" s="17">
        <v>60</v>
      </c>
      <c r="E3571">
        <v>11</v>
      </c>
      <c r="F3571" s="5">
        <v>47.909090909090907</v>
      </c>
      <c r="G3571" s="9">
        <v>3</v>
      </c>
      <c r="H3571">
        <v>3</v>
      </c>
      <c r="I3571" s="6">
        <v>10.54</v>
      </c>
      <c r="J3571" t="s">
        <v>8319</v>
      </c>
      <c r="K3571" t="s">
        <v>8347</v>
      </c>
    </row>
    <row r="3572" spans="1:11" x14ac:dyDescent="0.2">
      <c r="A3572">
        <v>3969</v>
      </c>
      <c r="B3572">
        <v>0</v>
      </c>
      <c r="C3572">
        <v>2825</v>
      </c>
      <c r="D3572" s="17">
        <v>9.3084953703703714</v>
      </c>
      <c r="E3572">
        <v>6</v>
      </c>
      <c r="F3572" s="5">
        <v>35.166666666666664</v>
      </c>
      <c r="G3572" s="9">
        <v>8</v>
      </c>
      <c r="H3572">
        <v>5</v>
      </c>
      <c r="I3572" s="6">
        <v>7.4690265486725664</v>
      </c>
      <c r="J3572" t="s">
        <v>8319</v>
      </c>
      <c r="K3572" t="s">
        <v>8347</v>
      </c>
    </row>
    <row r="3573" spans="1:11" x14ac:dyDescent="0.2">
      <c r="A3573">
        <v>3970</v>
      </c>
      <c r="B3573">
        <v>0</v>
      </c>
      <c r="C3573">
        <v>15000</v>
      </c>
      <c r="D3573" s="17">
        <v>30</v>
      </c>
      <c r="E3573">
        <v>2</v>
      </c>
      <c r="F3573" s="5">
        <v>5.5</v>
      </c>
      <c r="G3573" s="9">
        <v>3</v>
      </c>
      <c r="H3573">
        <v>5</v>
      </c>
      <c r="I3573" s="6">
        <v>7.3333333333333334E-2</v>
      </c>
      <c r="J3573" t="s">
        <v>8319</v>
      </c>
      <c r="K3573" t="s">
        <v>8347</v>
      </c>
    </row>
    <row r="3574" spans="1:11" x14ac:dyDescent="0.2">
      <c r="A3574">
        <v>3971</v>
      </c>
      <c r="B3574">
        <v>0</v>
      </c>
      <c r="C3574">
        <v>14000</v>
      </c>
      <c r="D3574" s="17">
        <v>30</v>
      </c>
      <c r="E3574">
        <v>6</v>
      </c>
      <c r="F3574" s="5">
        <v>22.666666666666668</v>
      </c>
      <c r="G3574" s="9">
        <v>6</v>
      </c>
      <c r="H3574">
        <v>6</v>
      </c>
      <c r="I3574" s="6">
        <v>0.97142857142857131</v>
      </c>
      <c r="J3574" t="s">
        <v>8319</v>
      </c>
      <c r="K3574" t="s">
        <v>8347</v>
      </c>
    </row>
    <row r="3575" spans="1:11" x14ac:dyDescent="0.2">
      <c r="A3575">
        <v>3972</v>
      </c>
      <c r="B3575">
        <v>0</v>
      </c>
      <c r="C3575">
        <v>1000</v>
      </c>
      <c r="D3575" s="17">
        <v>60</v>
      </c>
      <c r="E3575">
        <v>8</v>
      </c>
      <c r="F3575" s="5">
        <v>26.375</v>
      </c>
      <c r="G3575" s="9">
        <v>12</v>
      </c>
      <c r="H3575">
        <v>7</v>
      </c>
      <c r="I3575" s="6">
        <v>21.099999999999998</v>
      </c>
      <c r="J3575" t="s">
        <v>8319</v>
      </c>
      <c r="K3575" t="s">
        <v>8347</v>
      </c>
    </row>
    <row r="3576" spans="1:11" x14ac:dyDescent="0.2">
      <c r="A3576">
        <v>3973</v>
      </c>
      <c r="B3576">
        <v>0</v>
      </c>
      <c r="C3576">
        <v>5000</v>
      </c>
      <c r="D3576" s="17">
        <v>29.48252314814815</v>
      </c>
      <c r="E3576">
        <v>37</v>
      </c>
      <c r="F3576" s="5">
        <v>105.54054054054055</v>
      </c>
      <c r="G3576" s="9">
        <v>4</v>
      </c>
      <c r="H3576">
        <v>6</v>
      </c>
      <c r="I3576" s="6">
        <v>78.100000000000009</v>
      </c>
      <c r="J3576" t="s">
        <v>8319</v>
      </c>
      <c r="K3576" t="s">
        <v>8347</v>
      </c>
    </row>
    <row r="3577" spans="1:11" x14ac:dyDescent="0.2">
      <c r="A3577">
        <v>3974</v>
      </c>
      <c r="B3577">
        <v>0</v>
      </c>
      <c r="C3577">
        <v>1000</v>
      </c>
      <c r="D3577" s="17">
        <v>30</v>
      </c>
      <c r="E3577">
        <v>11</v>
      </c>
      <c r="F3577" s="5">
        <v>29.09090909090909</v>
      </c>
      <c r="G3577" s="9">
        <v>5</v>
      </c>
      <c r="H3577">
        <v>2</v>
      </c>
      <c r="I3577" s="6">
        <v>32</v>
      </c>
      <c r="J3577" t="s">
        <v>8319</v>
      </c>
      <c r="K3577" t="s">
        <v>8347</v>
      </c>
    </row>
    <row r="3578" spans="1:11" x14ac:dyDescent="0.2">
      <c r="A3578">
        <v>3975</v>
      </c>
      <c r="B3578">
        <v>0</v>
      </c>
      <c r="C3578">
        <v>678</v>
      </c>
      <c r="D3578" s="17">
        <v>30</v>
      </c>
      <c r="E3578">
        <v>0</v>
      </c>
      <c r="F3578" s="5">
        <v>0</v>
      </c>
      <c r="G3578" s="9">
        <v>6</v>
      </c>
      <c r="H3578">
        <v>1</v>
      </c>
      <c r="I3578" s="6">
        <v>0</v>
      </c>
      <c r="J3578" t="s">
        <v>8319</v>
      </c>
      <c r="K3578" t="s">
        <v>8347</v>
      </c>
    </row>
    <row r="3579" spans="1:11" x14ac:dyDescent="0.2">
      <c r="A3579">
        <v>3976</v>
      </c>
      <c r="B3579">
        <v>0</v>
      </c>
      <c r="C3579">
        <v>1300</v>
      </c>
      <c r="D3579" s="17">
        <v>21.433321759259258</v>
      </c>
      <c r="E3579">
        <v>10</v>
      </c>
      <c r="F3579" s="5">
        <v>62</v>
      </c>
      <c r="G3579" s="9">
        <v>7</v>
      </c>
      <c r="H3579">
        <v>4</v>
      </c>
      <c r="I3579" s="6">
        <v>47.692307692307693</v>
      </c>
      <c r="J3579" t="s">
        <v>8319</v>
      </c>
      <c r="K3579" t="s">
        <v>8347</v>
      </c>
    </row>
    <row r="3580" spans="1:11" x14ac:dyDescent="0.2">
      <c r="A3580">
        <v>3977</v>
      </c>
      <c r="B3580">
        <v>0</v>
      </c>
      <c r="C3580">
        <v>90000</v>
      </c>
      <c r="D3580" s="17">
        <v>30</v>
      </c>
      <c r="E3580">
        <v>6</v>
      </c>
      <c r="F3580" s="5">
        <v>217.5</v>
      </c>
      <c r="G3580" s="9">
        <v>6</v>
      </c>
      <c r="H3580">
        <v>3</v>
      </c>
      <c r="I3580" s="6">
        <v>1.4500000000000002</v>
      </c>
      <c r="J3580" t="s">
        <v>8319</v>
      </c>
      <c r="K3580" t="s">
        <v>8347</v>
      </c>
    </row>
    <row r="3581" spans="1:11" x14ac:dyDescent="0.2">
      <c r="A3581">
        <v>3978</v>
      </c>
      <c r="B3581">
        <v>0</v>
      </c>
      <c r="C3581">
        <v>2000</v>
      </c>
      <c r="D3581" s="17">
        <v>60</v>
      </c>
      <c r="E3581">
        <v>8</v>
      </c>
      <c r="F3581" s="5">
        <v>26.75</v>
      </c>
      <c r="G3581" s="9">
        <v>12</v>
      </c>
      <c r="H3581">
        <v>2</v>
      </c>
      <c r="I3581" s="6">
        <v>10.7</v>
      </c>
      <c r="J3581" t="s">
        <v>8319</v>
      </c>
      <c r="K3581" t="s">
        <v>8347</v>
      </c>
    </row>
    <row r="3582" spans="1:11" x14ac:dyDescent="0.2">
      <c r="A3582">
        <v>3979</v>
      </c>
      <c r="B3582">
        <v>0</v>
      </c>
      <c r="C3582">
        <v>6000</v>
      </c>
      <c r="D3582" s="17">
        <v>22.929895833333333</v>
      </c>
      <c r="E3582">
        <v>6</v>
      </c>
      <c r="F3582" s="5">
        <v>18.333333333333332</v>
      </c>
      <c r="G3582" s="9">
        <v>3</v>
      </c>
      <c r="H3582">
        <v>5</v>
      </c>
      <c r="I3582" s="6">
        <v>1.8333333333333333</v>
      </c>
      <c r="J3582" t="s">
        <v>8319</v>
      </c>
      <c r="K3582" t="s">
        <v>8347</v>
      </c>
    </row>
    <row r="3583" spans="1:11" x14ac:dyDescent="0.2">
      <c r="A3583">
        <v>3980</v>
      </c>
      <c r="B3583">
        <v>0</v>
      </c>
      <c r="C3583">
        <v>2500</v>
      </c>
      <c r="D3583" s="17">
        <v>30</v>
      </c>
      <c r="E3583">
        <v>7</v>
      </c>
      <c r="F3583" s="5">
        <v>64.285714285714292</v>
      </c>
      <c r="G3583" s="9">
        <v>6</v>
      </c>
      <c r="H3583">
        <v>4</v>
      </c>
      <c r="I3583" s="6">
        <v>18</v>
      </c>
      <c r="J3583" t="s">
        <v>8319</v>
      </c>
      <c r="K3583" t="s">
        <v>8347</v>
      </c>
    </row>
    <row r="3584" spans="1:11" x14ac:dyDescent="0.2">
      <c r="A3584">
        <v>3981</v>
      </c>
      <c r="B3584">
        <v>0</v>
      </c>
      <c r="C3584">
        <v>30000</v>
      </c>
      <c r="D3584" s="17">
        <v>60</v>
      </c>
      <c r="E3584">
        <v>7</v>
      </c>
      <c r="F3584" s="5">
        <v>175</v>
      </c>
      <c r="G3584" s="9">
        <v>5</v>
      </c>
      <c r="H3584">
        <v>2</v>
      </c>
      <c r="I3584" s="6">
        <v>4.083333333333333</v>
      </c>
      <c r="J3584" t="s">
        <v>8319</v>
      </c>
      <c r="K3584" t="s">
        <v>8347</v>
      </c>
    </row>
    <row r="3585" spans="1:11" x14ac:dyDescent="0.2">
      <c r="A3585">
        <v>3982</v>
      </c>
      <c r="B3585">
        <v>0</v>
      </c>
      <c r="C3585">
        <v>850</v>
      </c>
      <c r="D3585" s="17">
        <v>60</v>
      </c>
      <c r="E3585">
        <v>5</v>
      </c>
      <c r="F3585" s="5">
        <v>34</v>
      </c>
      <c r="G3585" s="9">
        <v>5</v>
      </c>
      <c r="H3585">
        <v>5</v>
      </c>
      <c r="I3585" s="6">
        <v>20</v>
      </c>
      <c r="J3585" t="s">
        <v>8319</v>
      </c>
      <c r="K3585" t="s">
        <v>8347</v>
      </c>
    </row>
    <row r="3586" spans="1:11" x14ac:dyDescent="0.2">
      <c r="A3586">
        <v>3983</v>
      </c>
      <c r="B3586">
        <v>0</v>
      </c>
      <c r="C3586">
        <v>11140</v>
      </c>
      <c r="D3586" s="17">
        <v>31.421111111111113</v>
      </c>
      <c r="E3586">
        <v>46</v>
      </c>
      <c r="F3586" s="5">
        <v>84.282608695652172</v>
      </c>
      <c r="G3586" s="9">
        <v>4</v>
      </c>
      <c r="H3586">
        <v>5</v>
      </c>
      <c r="I3586" s="6">
        <v>34.802513464991023</v>
      </c>
      <c r="J3586" t="s">
        <v>8319</v>
      </c>
      <c r="K3586" t="s">
        <v>8347</v>
      </c>
    </row>
    <row r="3587" spans="1:11" x14ac:dyDescent="0.2">
      <c r="A3587">
        <v>3984</v>
      </c>
      <c r="B3587">
        <v>0</v>
      </c>
      <c r="C3587">
        <v>1500</v>
      </c>
      <c r="D3587" s="17">
        <v>30.036527777777778</v>
      </c>
      <c r="E3587">
        <v>10</v>
      </c>
      <c r="F3587" s="5">
        <v>9.5</v>
      </c>
      <c r="G3587" s="9">
        <v>10</v>
      </c>
      <c r="H3587">
        <v>3</v>
      </c>
      <c r="I3587" s="6">
        <v>6.3333333333333339</v>
      </c>
      <c r="J3587" t="s">
        <v>8319</v>
      </c>
      <c r="K3587" t="s">
        <v>8347</v>
      </c>
    </row>
    <row r="3588" spans="1:11" x14ac:dyDescent="0.2">
      <c r="A3588">
        <v>3985</v>
      </c>
      <c r="B3588">
        <v>0</v>
      </c>
      <c r="C3588">
        <v>2000</v>
      </c>
      <c r="D3588" s="17">
        <v>21.171064814814816</v>
      </c>
      <c r="E3588">
        <v>19</v>
      </c>
      <c r="F3588" s="5">
        <v>33.736842105263158</v>
      </c>
      <c r="G3588" s="9">
        <v>1</v>
      </c>
      <c r="H3588">
        <v>6</v>
      </c>
      <c r="I3588" s="6">
        <v>32.049999999999997</v>
      </c>
      <c r="J3588" t="s">
        <v>8319</v>
      </c>
      <c r="K3588" t="s">
        <v>8347</v>
      </c>
    </row>
    <row r="3589" spans="1:11" x14ac:dyDescent="0.2">
      <c r="A3589">
        <v>3986</v>
      </c>
      <c r="B3589">
        <v>0</v>
      </c>
      <c r="C3589">
        <v>5000</v>
      </c>
      <c r="D3589" s="17">
        <v>28.995902777777776</v>
      </c>
      <c r="E3589">
        <v>13</v>
      </c>
      <c r="F3589" s="5">
        <v>37.53846153846154</v>
      </c>
      <c r="G3589" s="9">
        <v>4</v>
      </c>
      <c r="H3589">
        <v>4</v>
      </c>
      <c r="I3589" s="6">
        <v>9.76</v>
      </c>
      <c r="J3589" t="s">
        <v>8319</v>
      </c>
      <c r="K3589" t="s">
        <v>8347</v>
      </c>
    </row>
    <row r="3590" spans="1:11" x14ac:dyDescent="0.2">
      <c r="A3590">
        <v>3987</v>
      </c>
      <c r="B3590">
        <v>0</v>
      </c>
      <c r="C3590">
        <v>400</v>
      </c>
      <c r="D3590" s="17">
        <v>10</v>
      </c>
      <c r="E3590">
        <v>13</v>
      </c>
      <c r="F3590" s="5">
        <v>11.615384615384615</v>
      </c>
      <c r="G3590" s="9">
        <v>5</v>
      </c>
      <c r="H3590">
        <v>2</v>
      </c>
      <c r="I3590" s="6">
        <v>37.75</v>
      </c>
      <c r="J3590" t="s">
        <v>8319</v>
      </c>
      <c r="K3590" t="s">
        <v>8347</v>
      </c>
    </row>
    <row r="3591" spans="1:11" x14ac:dyDescent="0.2">
      <c r="A3591">
        <v>3988</v>
      </c>
      <c r="B3591">
        <v>0</v>
      </c>
      <c r="C3591">
        <v>1500</v>
      </c>
      <c r="D3591" s="17">
        <v>15</v>
      </c>
      <c r="E3591">
        <v>4</v>
      </c>
      <c r="F3591" s="5">
        <v>8</v>
      </c>
      <c r="G3591" s="9">
        <v>8</v>
      </c>
      <c r="H3591">
        <v>4</v>
      </c>
      <c r="I3591" s="6">
        <v>2.1333333333333333</v>
      </c>
      <c r="J3591" t="s">
        <v>8319</v>
      </c>
      <c r="K3591" t="s">
        <v>8347</v>
      </c>
    </row>
    <row r="3592" spans="1:11" x14ac:dyDescent="0.2">
      <c r="A3592">
        <v>3989</v>
      </c>
      <c r="B3592">
        <v>0</v>
      </c>
      <c r="C3592">
        <v>3000</v>
      </c>
      <c r="D3592" s="17">
        <v>30.041666666666668</v>
      </c>
      <c r="E3592">
        <v>0</v>
      </c>
      <c r="F3592" s="5">
        <v>0</v>
      </c>
      <c r="G3592" s="9">
        <v>10</v>
      </c>
      <c r="H3592">
        <v>5</v>
      </c>
      <c r="I3592" s="6">
        <v>0</v>
      </c>
      <c r="J3592" t="s">
        <v>8319</v>
      </c>
      <c r="K3592" t="s">
        <v>8347</v>
      </c>
    </row>
    <row r="3593" spans="1:11" x14ac:dyDescent="0.2">
      <c r="A3593">
        <v>3990</v>
      </c>
      <c r="B3593">
        <v>0</v>
      </c>
      <c r="C3593">
        <v>1650</v>
      </c>
      <c r="D3593" s="17">
        <v>30</v>
      </c>
      <c r="E3593">
        <v>3</v>
      </c>
      <c r="F3593" s="5">
        <v>23</v>
      </c>
      <c r="G3593" s="9">
        <v>2</v>
      </c>
      <c r="H3593">
        <v>1</v>
      </c>
      <c r="I3593" s="6">
        <v>4.1818181818181817</v>
      </c>
      <c r="J3593" t="s">
        <v>8319</v>
      </c>
      <c r="K3593" t="s">
        <v>8347</v>
      </c>
    </row>
    <row r="3594" spans="1:11" x14ac:dyDescent="0.2">
      <c r="A3594">
        <v>3991</v>
      </c>
      <c r="B3594">
        <v>0</v>
      </c>
      <c r="C3594">
        <v>500</v>
      </c>
      <c r="D3594" s="17">
        <v>30</v>
      </c>
      <c r="E3594">
        <v>1</v>
      </c>
      <c r="F3594" s="5">
        <v>100</v>
      </c>
      <c r="G3594" s="9">
        <v>5</v>
      </c>
      <c r="H3594">
        <v>5</v>
      </c>
      <c r="I3594" s="6">
        <v>20</v>
      </c>
      <c r="J3594" t="s">
        <v>8319</v>
      </c>
      <c r="K3594" t="s">
        <v>8347</v>
      </c>
    </row>
    <row r="3595" spans="1:11" x14ac:dyDescent="0.2">
      <c r="A3595">
        <v>3992</v>
      </c>
      <c r="B3595">
        <v>0</v>
      </c>
      <c r="C3595">
        <v>10000</v>
      </c>
      <c r="D3595" s="17">
        <v>60.041666666666664</v>
      </c>
      <c r="E3595">
        <v>9</v>
      </c>
      <c r="F3595" s="5">
        <v>60.111111111111114</v>
      </c>
      <c r="G3595" s="9">
        <v>10</v>
      </c>
      <c r="H3595">
        <v>1</v>
      </c>
      <c r="I3595" s="6">
        <v>5.41</v>
      </c>
      <c r="J3595" t="s">
        <v>8319</v>
      </c>
      <c r="K3595" t="s">
        <v>8347</v>
      </c>
    </row>
    <row r="3596" spans="1:11" x14ac:dyDescent="0.2">
      <c r="A3596">
        <v>3993</v>
      </c>
      <c r="B3596">
        <v>0</v>
      </c>
      <c r="C3596">
        <v>50000</v>
      </c>
      <c r="D3596" s="17">
        <v>30</v>
      </c>
      <c r="E3596">
        <v>1</v>
      </c>
      <c r="F3596" s="5">
        <v>3</v>
      </c>
      <c r="G3596" s="9">
        <v>4</v>
      </c>
      <c r="H3596">
        <v>1</v>
      </c>
      <c r="I3596" s="6">
        <v>6.0000000000000001E-3</v>
      </c>
      <c r="J3596" t="s">
        <v>8319</v>
      </c>
      <c r="K3596" t="s">
        <v>8347</v>
      </c>
    </row>
    <row r="3597" spans="1:11" x14ac:dyDescent="0.2">
      <c r="A3597">
        <v>3994</v>
      </c>
      <c r="B3597">
        <v>0</v>
      </c>
      <c r="C3597">
        <v>2000</v>
      </c>
      <c r="D3597" s="17">
        <v>30</v>
      </c>
      <c r="E3597">
        <v>1</v>
      </c>
      <c r="F3597" s="5">
        <v>5</v>
      </c>
      <c r="G3597" s="9">
        <v>6</v>
      </c>
      <c r="H3597">
        <v>4</v>
      </c>
      <c r="I3597" s="6">
        <v>0.25</v>
      </c>
      <c r="J3597" t="s">
        <v>8319</v>
      </c>
      <c r="K3597" t="s">
        <v>8347</v>
      </c>
    </row>
    <row r="3598" spans="1:11" x14ac:dyDescent="0.2">
      <c r="A3598">
        <v>3995</v>
      </c>
      <c r="B3598">
        <v>0</v>
      </c>
      <c r="C3598">
        <v>200</v>
      </c>
      <c r="D3598" s="17">
        <v>29.793321759259257</v>
      </c>
      <c r="E3598">
        <v>4</v>
      </c>
      <c r="F3598" s="5">
        <v>17.5</v>
      </c>
      <c r="G3598" s="9">
        <v>1</v>
      </c>
      <c r="H3598">
        <v>4</v>
      </c>
      <c r="I3598" s="6">
        <v>35</v>
      </c>
      <c r="J3598" t="s">
        <v>8319</v>
      </c>
      <c r="K3598" t="s">
        <v>8347</v>
      </c>
    </row>
    <row r="3599" spans="1:11" x14ac:dyDescent="0.2">
      <c r="A3599">
        <v>3996</v>
      </c>
      <c r="B3599">
        <v>0</v>
      </c>
      <c r="C3599">
        <v>3000</v>
      </c>
      <c r="D3599" s="17">
        <v>13.402499999999998</v>
      </c>
      <c r="E3599">
        <v>17</v>
      </c>
      <c r="F3599" s="5">
        <v>29.235294117647058</v>
      </c>
      <c r="G3599" s="9">
        <v>11</v>
      </c>
      <c r="H3599">
        <v>4</v>
      </c>
      <c r="I3599" s="6">
        <v>16.566666666666666</v>
      </c>
      <c r="J3599" t="s">
        <v>8319</v>
      </c>
      <c r="K3599" t="s">
        <v>8347</v>
      </c>
    </row>
    <row r="3600" spans="1:11" x14ac:dyDescent="0.2">
      <c r="A3600">
        <v>3997</v>
      </c>
      <c r="B3600">
        <v>0</v>
      </c>
      <c r="C3600">
        <v>3000</v>
      </c>
      <c r="D3600" s="17">
        <v>29.958333333333332</v>
      </c>
      <c r="E3600">
        <v>0</v>
      </c>
      <c r="F3600" s="5">
        <v>0</v>
      </c>
      <c r="G3600" s="9">
        <v>3</v>
      </c>
      <c r="H3600">
        <v>5</v>
      </c>
      <c r="I3600" s="6">
        <v>0</v>
      </c>
      <c r="J3600" t="s">
        <v>8319</v>
      </c>
      <c r="K3600" t="s">
        <v>8347</v>
      </c>
    </row>
    <row r="3601" spans="1:11" x14ac:dyDescent="0.2">
      <c r="A3601">
        <v>3998</v>
      </c>
      <c r="B3601">
        <v>0</v>
      </c>
      <c r="C3601">
        <v>1250</v>
      </c>
      <c r="D3601" s="17">
        <v>29.958333333333332</v>
      </c>
      <c r="E3601">
        <v>12</v>
      </c>
      <c r="F3601" s="5">
        <v>59.583333333333336</v>
      </c>
      <c r="G3601" s="9">
        <v>2</v>
      </c>
      <c r="H3601">
        <v>4</v>
      </c>
      <c r="I3601" s="6">
        <v>57.199999999999996</v>
      </c>
      <c r="J3601" t="s">
        <v>8319</v>
      </c>
      <c r="K3601" t="s">
        <v>8347</v>
      </c>
    </row>
    <row r="3602" spans="1:11" x14ac:dyDescent="0.2">
      <c r="A3602">
        <v>3999</v>
      </c>
      <c r="B3602">
        <v>0</v>
      </c>
      <c r="C3602">
        <v>7000</v>
      </c>
      <c r="D3602" s="17">
        <v>39.998969907407407</v>
      </c>
      <c r="E3602">
        <v>14</v>
      </c>
      <c r="F3602" s="5">
        <v>82.571428571428569</v>
      </c>
      <c r="G3602" s="9">
        <v>7</v>
      </c>
      <c r="H3602">
        <v>2</v>
      </c>
      <c r="I3602" s="6">
        <v>16.514285714285716</v>
      </c>
      <c r="J3602" t="s">
        <v>8319</v>
      </c>
      <c r="K3602" t="s">
        <v>8347</v>
      </c>
    </row>
    <row r="3603" spans="1:11" x14ac:dyDescent="0.2">
      <c r="A3603">
        <v>4000</v>
      </c>
      <c r="B3603">
        <v>0</v>
      </c>
      <c r="C3603">
        <v>8000</v>
      </c>
      <c r="D3603" s="17">
        <v>59.958333333333336</v>
      </c>
      <c r="E3603">
        <v>1</v>
      </c>
      <c r="F3603" s="5">
        <v>10</v>
      </c>
      <c r="G3603" s="9">
        <v>3</v>
      </c>
      <c r="H3603">
        <v>2</v>
      </c>
      <c r="I3603" s="6">
        <v>0.125</v>
      </c>
      <c r="J3603" t="s">
        <v>8319</v>
      </c>
      <c r="K3603" t="s">
        <v>8347</v>
      </c>
    </row>
    <row r="3604" spans="1:11" x14ac:dyDescent="0.2">
      <c r="A3604">
        <v>4001</v>
      </c>
      <c r="B3604">
        <v>0</v>
      </c>
      <c r="C3604">
        <v>1200</v>
      </c>
      <c r="D3604" s="17">
        <v>19.827453703703704</v>
      </c>
      <c r="E3604">
        <v>14</v>
      </c>
      <c r="F3604" s="5">
        <v>32.357142857142854</v>
      </c>
      <c r="G3604" s="9">
        <v>2</v>
      </c>
      <c r="H3604">
        <v>4</v>
      </c>
      <c r="I3604" s="6">
        <v>37.75</v>
      </c>
      <c r="J3604" t="s">
        <v>8319</v>
      </c>
      <c r="K3604" t="s">
        <v>8347</v>
      </c>
    </row>
    <row r="3605" spans="1:11" x14ac:dyDescent="0.2">
      <c r="A3605">
        <v>4002</v>
      </c>
      <c r="B3605">
        <v>0</v>
      </c>
      <c r="C3605">
        <v>1250</v>
      </c>
      <c r="D3605" s="17">
        <v>30</v>
      </c>
      <c r="E3605">
        <v>4</v>
      </c>
      <c r="F3605" s="5">
        <v>5.75</v>
      </c>
      <c r="G3605" s="9">
        <v>8</v>
      </c>
      <c r="H3605">
        <v>3</v>
      </c>
      <c r="I3605" s="6">
        <v>1.8399999999999999</v>
      </c>
      <c r="J3605" t="s">
        <v>8319</v>
      </c>
      <c r="K3605" t="s">
        <v>8347</v>
      </c>
    </row>
    <row r="3606" spans="1:11" x14ac:dyDescent="0.2">
      <c r="A3606">
        <v>4003</v>
      </c>
      <c r="B3606">
        <v>0</v>
      </c>
      <c r="C3606">
        <v>2000</v>
      </c>
      <c r="D3606" s="17">
        <v>30</v>
      </c>
      <c r="E3606">
        <v>2</v>
      </c>
      <c r="F3606" s="5">
        <v>100.5</v>
      </c>
      <c r="G3606" s="9">
        <v>1</v>
      </c>
      <c r="H3606">
        <v>5</v>
      </c>
      <c r="I3606" s="6">
        <v>10.050000000000001</v>
      </c>
      <c r="J3606" t="s">
        <v>8319</v>
      </c>
      <c r="K3606" t="s">
        <v>8347</v>
      </c>
    </row>
    <row r="3607" spans="1:11" x14ac:dyDescent="0.2">
      <c r="A3607">
        <v>4004</v>
      </c>
      <c r="B3607">
        <v>0</v>
      </c>
      <c r="C3607">
        <v>500</v>
      </c>
      <c r="D3607" s="17">
        <v>30</v>
      </c>
      <c r="E3607">
        <v>1</v>
      </c>
      <c r="F3607" s="5">
        <v>1</v>
      </c>
      <c r="G3607" s="9">
        <v>9</v>
      </c>
      <c r="H3607">
        <v>7</v>
      </c>
      <c r="I3607" s="6">
        <v>0.2</v>
      </c>
      <c r="J3607" t="s">
        <v>8319</v>
      </c>
      <c r="K3607" t="s">
        <v>8347</v>
      </c>
    </row>
    <row r="3608" spans="1:11" x14ac:dyDescent="0.2">
      <c r="A3608">
        <v>4005</v>
      </c>
      <c r="B3608">
        <v>0</v>
      </c>
      <c r="C3608">
        <v>3000</v>
      </c>
      <c r="D3608" s="17">
        <v>60</v>
      </c>
      <c r="E3608">
        <v>2</v>
      </c>
      <c r="F3608" s="5">
        <v>20</v>
      </c>
      <c r="G3608" s="9">
        <v>8</v>
      </c>
      <c r="H3608">
        <v>4</v>
      </c>
      <c r="I3608" s="6">
        <v>1.3333333333333335</v>
      </c>
      <c r="J3608" t="s">
        <v>8319</v>
      </c>
      <c r="K3608" t="s">
        <v>8347</v>
      </c>
    </row>
    <row r="3609" spans="1:11" x14ac:dyDescent="0.2">
      <c r="A3609">
        <v>4006</v>
      </c>
      <c r="B3609">
        <v>0</v>
      </c>
      <c r="C3609">
        <v>30000</v>
      </c>
      <c r="D3609" s="17">
        <v>25</v>
      </c>
      <c r="E3609">
        <v>1</v>
      </c>
      <c r="F3609" s="5">
        <v>2</v>
      </c>
      <c r="G3609" s="9">
        <v>1</v>
      </c>
      <c r="H3609">
        <v>5</v>
      </c>
      <c r="I3609" s="6">
        <v>6.6666666666666671E-3</v>
      </c>
      <c r="J3609" t="s">
        <v>8319</v>
      </c>
      <c r="K3609" t="s">
        <v>8347</v>
      </c>
    </row>
    <row r="3610" spans="1:11" x14ac:dyDescent="0.2">
      <c r="A3610">
        <v>4007</v>
      </c>
      <c r="B3610">
        <v>0</v>
      </c>
      <c r="C3610">
        <v>2000</v>
      </c>
      <c r="D3610" s="17">
        <v>28.913182870370367</v>
      </c>
      <c r="E3610">
        <v>1</v>
      </c>
      <c r="F3610" s="5">
        <v>5</v>
      </c>
      <c r="G3610" s="9">
        <v>7</v>
      </c>
      <c r="H3610">
        <v>1</v>
      </c>
      <c r="I3610" s="6">
        <v>0.25</v>
      </c>
      <c r="J3610" t="s">
        <v>8319</v>
      </c>
      <c r="K3610" t="s">
        <v>8347</v>
      </c>
    </row>
    <row r="3611" spans="1:11" x14ac:dyDescent="0.2">
      <c r="A3611">
        <v>4008</v>
      </c>
      <c r="B3611">
        <v>0</v>
      </c>
      <c r="C3611">
        <v>1000</v>
      </c>
      <c r="D3611" s="17">
        <v>30</v>
      </c>
      <c r="E3611">
        <v>4</v>
      </c>
      <c r="F3611" s="5">
        <v>15</v>
      </c>
      <c r="G3611" s="9">
        <v>6</v>
      </c>
      <c r="H3611">
        <v>1</v>
      </c>
      <c r="I3611" s="6">
        <v>6</v>
      </c>
      <c r="J3611" t="s">
        <v>8319</v>
      </c>
      <c r="K3611" t="s">
        <v>8347</v>
      </c>
    </row>
    <row r="3612" spans="1:11" x14ac:dyDescent="0.2">
      <c r="A3612">
        <v>4009</v>
      </c>
      <c r="B3612">
        <v>0</v>
      </c>
      <c r="C3612">
        <v>1930</v>
      </c>
      <c r="D3612" s="17">
        <v>40</v>
      </c>
      <c r="E3612">
        <v>3</v>
      </c>
      <c r="F3612" s="5">
        <v>25</v>
      </c>
      <c r="G3612" s="9">
        <v>7</v>
      </c>
      <c r="H3612">
        <v>4</v>
      </c>
      <c r="I3612" s="6">
        <v>3.8860103626943006</v>
      </c>
      <c r="J3612" t="s">
        <v>8319</v>
      </c>
      <c r="K3612" t="s">
        <v>8347</v>
      </c>
    </row>
    <row r="3613" spans="1:11" x14ac:dyDescent="0.2">
      <c r="A3613">
        <v>4010</v>
      </c>
      <c r="B3613">
        <v>0</v>
      </c>
      <c r="C3613">
        <v>7200</v>
      </c>
      <c r="D3613" s="17">
        <v>17</v>
      </c>
      <c r="E3613">
        <v>38</v>
      </c>
      <c r="F3613" s="5">
        <v>45.842105263157897</v>
      </c>
      <c r="G3613" s="9">
        <v>10</v>
      </c>
      <c r="H3613">
        <v>4</v>
      </c>
      <c r="I3613" s="6">
        <v>24.194444444444443</v>
      </c>
      <c r="J3613" t="s">
        <v>8319</v>
      </c>
      <c r="K3613" t="s">
        <v>8347</v>
      </c>
    </row>
    <row r="3614" spans="1:11" x14ac:dyDescent="0.2">
      <c r="A3614">
        <v>4011</v>
      </c>
      <c r="B3614">
        <v>0</v>
      </c>
      <c r="C3614">
        <v>250</v>
      </c>
      <c r="D3614" s="17">
        <v>30</v>
      </c>
      <c r="E3614">
        <v>4</v>
      </c>
      <c r="F3614" s="5">
        <v>4.75</v>
      </c>
      <c r="G3614" s="9">
        <v>12</v>
      </c>
      <c r="H3614">
        <v>1</v>
      </c>
      <c r="I3614" s="6">
        <v>7.6</v>
      </c>
      <c r="J3614" t="s">
        <v>8319</v>
      </c>
      <c r="K3614" t="s">
        <v>8347</v>
      </c>
    </row>
    <row r="3615" spans="1:11" x14ac:dyDescent="0.2">
      <c r="A3615">
        <v>4012</v>
      </c>
      <c r="B3615">
        <v>0</v>
      </c>
      <c r="C3615">
        <v>575</v>
      </c>
      <c r="D3615" s="17">
        <v>30</v>
      </c>
      <c r="E3615">
        <v>0</v>
      </c>
      <c r="F3615" s="5">
        <v>0</v>
      </c>
      <c r="G3615" s="9">
        <v>4</v>
      </c>
      <c r="H3615">
        <v>4</v>
      </c>
      <c r="I3615" s="6">
        <v>0</v>
      </c>
      <c r="J3615" t="s">
        <v>8319</v>
      </c>
      <c r="K3615" t="s">
        <v>8347</v>
      </c>
    </row>
    <row r="3616" spans="1:11" x14ac:dyDescent="0.2">
      <c r="A3616">
        <v>4013</v>
      </c>
      <c r="B3616">
        <v>0</v>
      </c>
      <c r="C3616">
        <v>2000</v>
      </c>
      <c r="D3616" s="17">
        <v>30</v>
      </c>
      <c r="E3616">
        <v>2</v>
      </c>
      <c r="F3616" s="5">
        <v>13</v>
      </c>
      <c r="G3616" s="9">
        <v>1</v>
      </c>
      <c r="H3616">
        <v>5</v>
      </c>
      <c r="I3616" s="6">
        <v>1.3</v>
      </c>
      <c r="J3616" t="s">
        <v>8319</v>
      </c>
      <c r="K3616" t="s">
        <v>8347</v>
      </c>
    </row>
    <row r="3617" spans="1:11" x14ac:dyDescent="0.2">
      <c r="A3617">
        <v>4014</v>
      </c>
      <c r="B3617">
        <v>0</v>
      </c>
      <c r="C3617">
        <v>9000</v>
      </c>
      <c r="D3617" s="17">
        <v>15</v>
      </c>
      <c r="E3617">
        <v>0</v>
      </c>
      <c r="F3617" s="5">
        <v>0</v>
      </c>
      <c r="G3617" s="9">
        <v>2</v>
      </c>
      <c r="H3617">
        <v>4</v>
      </c>
      <c r="I3617" s="6">
        <v>0</v>
      </c>
      <c r="J3617" t="s">
        <v>8319</v>
      </c>
      <c r="K3617" t="s">
        <v>8347</v>
      </c>
    </row>
    <row r="3618" spans="1:11" x14ac:dyDescent="0.2">
      <c r="A3618">
        <v>4015</v>
      </c>
      <c r="B3618">
        <v>0</v>
      </c>
      <c r="C3618">
        <v>7000</v>
      </c>
      <c r="D3618" s="17">
        <v>30</v>
      </c>
      <c r="E3618">
        <v>1</v>
      </c>
      <c r="F3618" s="5">
        <v>1</v>
      </c>
      <c r="G3618" s="9">
        <v>6</v>
      </c>
      <c r="H3618">
        <v>5</v>
      </c>
      <c r="I3618" s="6">
        <v>1.4285714285714287E-2</v>
      </c>
      <c r="J3618" t="s">
        <v>8319</v>
      </c>
      <c r="K3618" t="s">
        <v>8347</v>
      </c>
    </row>
    <row r="3619" spans="1:11" x14ac:dyDescent="0.2">
      <c r="A3619">
        <v>4016</v>
      </c>
      <c r="B3619">
        <v>0</v>
      </c>
      <c r="C3619">
        <v>500</v>
      </c>
      <c r="D3619" s="17">
        <v>30</v>
      </c>
      <c r="E3619">
        <v>7</v>
      </c>
      <c r="F3619" s="5">
        <v>10</v>
      </c>
      <c r="G3619" s="9">
        <v>8</v>
      </c>
      <c r="H3619">
        <v>1</v>
      </c>
      <c r="I3619" s="6">
        <v>14.000000000000002</v>
      </c>
      <c r="J3619" t="s">
        <v>8319</v>
      </c>
      <c r="K3619" t="s">
        <v>8347</v>
      </c>
    </row>
    <row r="3620" spans="1:11" x14ac:dyDescent="0.2">
      <c r="A3620">
        <v>4017</v>
      </c>
      <c r="B3620">
        <v>0</v>
      </c>
      <c r="C3620">
        <v>10000</v>
      </c>
      <c r="D3620" s="17">
        <v>30</v>
      </c>
      <c r="E3620">
        <v>2</v>
      </c>
      <c r="F3620" s="5">
        <v>52.5</v>
      </c>
      <c r="G3620" s="9">
        <v>8</v>
      </c>
      <c r="H3620">
        <v>2</v>
      </c>
      <c r="I3620" s="6">
        <v>1.05</v>
      </c>
      <c r="J3620" t="s">
        <v>8319</v>
      </c>
      <c r="K3620" t="s">
        <v>8347</v>
      </c>
    </row>
    <row r="3621" spans="1:11" x14ac:dyDescent="0.2">
      <c r="A3621">
        <v>4018</v>
      </c>
      <c r="B3621">
        <v>0</v>
      </c>
      <c r="C3621">
        <v>1500</v>
      </c>
      <c r="D3621" s="17">
        <v>30</v>
      </c>
      <c r="E3621">
        <v>4</v>
      </c>
      <c r="F3621" s="5">
        <v>32.5</v>
      </c>
      <c r="G3621" s="9">
        <v>9</v>
      </c>
      <c r="H3621">
        <v>3</v>
      </c>
      <c r="I3621" s="6">
        <v>8.6666666666666679</v>
      </c>
      <c r="J3621" t="s">
        <v>8319</v>
      </c>
      <c r="K3621" t="s">
        <v>8347</v>
      </c>
    </row>
    <row r="3622" spans="1:11" x14ac:dyDescent="0.2">
      <c r="A3622">
        <v>4019</v>
      </c>
      <c r="B3622">
        <v>0</v>
      </c>
      <c r="C3622">
        <v>3500</v>
      </c>
      <c r="D3622" s="17">
        <v>58.01023148148149</v>
      </c>
      <c r="E3622">
        <v>4</v>
      </c>
      <c r="F3622" s="5">
        <v>7.25</v>
      </c>
      <c r="G3622" s="9">
        <v>2</v>
      </c>
      <c r="H3622">
        <v>3</v>
      </c>
      <c r="I3622" s="6">
        <v>0.82857142857142851</v>
      </c>
      <c r="J3622" t="s">
        <v>8319</v>
      </c>
      <c r="K3622" t="s">
        <v>8347</v>
      </c>
    </row>
    <row r="3623" spans="1:11" x14ac:dyDescent="0.2">
      <c r="A3623">
        <v>4020</v>
      </c>
      <c r="B3623">
        <v>0</v>
      </c>
      <c r="C3623">
        <v>600</v>
      </c>
      <c r="D3623" s="17">
        <v>29.958333333333332</v>
      </c>
      <c r="E3623">
        <v>3</v>
      </c>
      <c r="F3623" s="5">
        <v>33.333333333333336</v>
      </c>
      <c r="G3623" s="9">
        <v>2</v>
      </c>
      <c r="H3623">
        <v>6</v>
      </c>
      <c r="I3623" s="6">
        <v>16.666666666666664</v>
      </c>
      <c r="J3623" t="s">
        <v>8319</v>
      </c>
      <c r="K3623" t="s">
        <v>8347</v>
      </c>
    </row>
    <row r="3624" spans="1:11" x14ac:dyDescent="0.2">
      <c r="A3624">
        <v>4021</v>
      </c>
      <c r="B3624">
        <v>0</v>
      </c>
      <c r="C3624">
        <v>15000</v>
      </c>
      <c r="D3624" s="17">
        <v>60</v>
      </c>
      <c r="E3624">
        <v>2</v>
      </c>
      <c r="F3624" s="5">
        <v>62.5</v>
      </c>
      <c r="G3624" s="9">
        <v>8</v>
      </c>
      <c r="H3624">
        <v>3</v>
      </c>
      <c r="I3624" s="6">
        <v>0.83333333333333337</v>
      </c>
      <c r="J3624" t="s">
        <v>8319</v>
      </c>
      <c r="K3624" t="s">
        <v>8347</v>
      </c>
    </row>
    <row r="3625" spans="1:11" x14ac:dyDescent="0.2">
      <c r="A3625">
        <v>4022</v>
      </c>
      <c r="B3625">
        <v>0</v>
      </c>
      <c r="C3625">
        <v>18000</v>
      </c>
      <c r="D3625" s="17">
        <v>45.536724537037031</v>
      </c>
      <c r="E3625">
        <v>197</v>
      </c>
      <c r="F3625" s="5">
        <v>63.558375634517766</v>
      </c>
      <c r="G3625" s="9">
        <v>12</v>
      </c>
      <c r="H3625">
        <v>3</v>
      </c>
      <c r="I3625" s="6">
        <v>69.561111111111103</v>
      </c>
      <c r="J3625" t="s">
        <v>8319</v>
      </c>
      <c r="K3625" t="s">
        <v>8347</v>
      </c>
    </row>
    <row r="3626" spans="1:11" x14ac:dyDescent="0.2">
      <c r="A3626">
        <v>4023</v>
      </c>
      <c r="B3626">
        <v>0</v>
      </c>
      <c r="C3626">
        <v>7000</v>
      </c>
      <c r="D3626" s="17">
        <v>44.958333333333336</v>
      </c>
      <c r="E3626">
        <v>0</v>
      </c>
      <c r="F3626" s="5">
        <v>0</v>
      </c>
      <c r="G3626" s="9">
        <v>2</v>
      </c>
      <c r="H3626">
        <v>1</v>
      </c>
      <c r="I3626" s="6">
        <v>0</v>
      </c>
      <c r="J3626" t="s">
        <v>8319</v>
      </c>
      <c r="K3626" t="s">
        <v>8347</v>
      </c>
    </row>
    <row r="3627" spans="1:11" x14ac:dyDescent="0.2">
      <c r="A3627">
        <v>4024</v>
      </c>
      <c r="B3627">
        <v>0</v>
      </c>
      <c r="C3627">
        <v>800</v>
      </c>
      <c r="D3627" s="17">
        <v>30</v>
      </c>
      <c r="E3627">
        <v>1</v>
      </c>
      <c r="F3627" s="5">
        <v>10</v>
      </c>
      <c r="G3627" s="9">
        <v>8</v>
      </c>
      <c r="H3627">
        <v>6</v>
      </c>
      <c r="I3627" s="6">
        <v>1.25</v>
      </c>
      <c r="J3627" t="s">
        <v>8319</v>
      </c>
      <c r="K3627" t="s">
        <v>8347</v>
      </c>
    </row>
    <row r="3628" spans="1:11" x14ac:dyDescent="0.2">
      <c r="A3628">
        <v>4025</v>
      </c>
      <c r="B3628">
        <v>0</v>
      </c>
      <c r="C3628">
        <v>5000</v>
      </c>
      <c r="D3628" s="17">
        <v>60</v>
      </c>
      <c r="E3628">
        <v>4</v>
      </c>
      <c r="F3628" s="5">
        <v>62.5</v>
      </c>
      <c r="G3628" s="9">
        <v>5</v>
      </c>
      <c r="H3628">
        <v>2</v>
      </c>
      <c r="I3628" s="6">
        <v>5</v>
      </c>
      <c r="J3628" t="s">
        <v>8319</v>
      </c>
      <c r="K3628" t="s">
        <v>8347</v>
      </c>
    </row>
    <row r="3629" spans="1:11" x14ac:dyDescent="0.2">
      <c r="A3629">
        <v>4026</v>
      </c>
      <c r="B3629">
        <v>0</v>
      </c>
      <c r="C3629">
        <v>4000</v>
      </c>
      <c r="D3629" s="17">
        <v>60.041666666666664</v>
      </c>
      <c r="E3629">
        <v>0</v>
      </c>
      <c r="F3629" s="5">
        <v>0</v>
      </c>
      <c r="G3629" s="9">
        <v>10</v>
      </c>
      <c r="H3629">
        <v>1</v>
      </c>
      <c r="I3629" s="6">
        <v>0</v>
      </c>
      <c r="J3629" t="s">
        <v>8319</v>
      </c>
      <c r="K3629" t="s">
        <v>8347</v>
      </c>
    </row>
    <row r="3630" spans="1:11" x14ac:dyDescent="0.2">
      <c r="A3630">
        <v>4027</v>
      </c>
      <c r="B3630">
        <v>0</v>
      </c>
      <c r="C3630">
        <v>3000</v>
      </c>
      <c r="D3630" s="17">
        <v>20.07082175925926</v>
      </c>
      <c r="E3630">
        <v>7</v>
      </c>
      <c r="F3630" s="5">
        <v>30.714285714285715</v>
      </c>
      <c r="G3630" s="9">
        <v>2</v>
      </c>
      <c r="H3630">
        <v>4</v>
      </c>
      <c r="I3630" s="6">
        <v>7.166666666666667</v>
      </c>
      <c r="J3630" t="s">
        <v>8319</v>
      </c>
      <c r="K3630" t="s">
        <v>8347</v>
      </c>
    </row>
    <row r="3631" spans="1:11" x14ac:dyDescent="0.2">
      <c r="A3631">
        <v>4028</v>
      </c>
      <c r="B3631">
        <v>0</v>
      </c>
      <c r="C3631">
        <v>2000</v>
      </c>
      <c r="D3631" s="17">
        <v>30</v>
      </c>
      <c r="E3631">
        <v>11</v>
      </c>
      <c r="F3631" s="5">
        <v>51</v>
      </c>
      <c r="G3631" s="9">
        <v>5</v>
      </c>
      <c r="H3631">
        <v>2</v>
      </c>
      <c r="I3631" s="6">
        <v>28.050000000000004</v>
      </c>
      <c r="J3631" t="s">
        <v>8319</v>
      </c>
      <c r="K3631" t="s">
        <v>8347</v>
      </c>
    </row>
    <row r="3632" spans="1:11" x14ac:dyDescent="0.2">
      <c r="A3632">
        <v>4029</v>
      </c>
      <c r="B3632">
        <v>0</v>
      </c>
      <c r="C3632">
        <v>20000</v>
      </c>
      <c r="D3632" s="17">
        <v>30</v>
      </c>
      <c r="E3632">
        <v>0</v>
      </c>
      <c r="F3632" s="5">
        <v>0</v>
      </c>
      <c r="G3632" s="9">
        <v>11</v>
      </c>
      <c r="H3632">
        <v>5</v>
      </c>
      <c r="I3632" s="6">
        <v>0</v>
      </c>
      <c r="J3632" t="s">
        <v>8319</v>
      </c>
      <c r="K3632" t="s">
        <v>8347</v>
      </c>
    </row>
    <row r="3633" spans="1:11" x14ac:dyDescent="0.2">
      <c r="A3633">
        <v>4030</v>
      </c>
      <c r="B3633">
        <v>0</v>
      </c>
      <c r="C3633">
        <v>2500</v>
      </c>
      <c r="D3633" s="17">
        <v>29.128946759259261</v>
      </c>
      <c r="E3633">
        <v>6</v>
      </c>
      <c r="F3633" s="5">
        <v>66.666666666666671</v>
      </c>
      <c r="G3633" s="9">
        <v>1</v>
      </c>
      <c r="H3633">
        <v>2</v>
      </c>
      <c r="I3633" s="6">
        <v>16</v>
      </c>
      <c r="J3633" t="s">
        <v>8319</v>
      </c>
      <c r="K3633" t="s">
        <v>8347</v>
      </c>
    </row>
    <row r="3634" spans="1:11" x14ac:dyDescent="0.2">
      <c r="A3634">
        <v>4031</v>
      </c>
      <c r="B3634">
        <v>0</v>
      </c>
      <c r="C3634">
        <v>5000</v>
      </c>
      <c r="D3634" s="17">
        <v>50.041666666666664</v>
      </c>
      <c r="E3634">
        <v>0</v>
      </c>
      <c r="F3634" s="5">
        <v>0</v>
      </c>
      <c r="G3634" s="9">
        <v>10</v>
      </c>
      <c r="H3634">
        <v>3</v>
      </c>
      <c r="I3634" s="6">
        <v>0</v>
      </c>
      <c r="J3634" t="s">
        <v>8319</v>
      </c>
      <c r="K3634" t="s">
        <v>8347</v>
      </c>
    </row>
    <row r="3635" spans="1:11" x14ac:dyDescent="0.2">
      <c r="A3635">
        <v>4032</v>
      </c>
      <c r="B3635">
        <v>0</v>
      </c>
      <c r="C3635">
        <v>6048</v>
      </c>
      <c r="D3635" s="17">
        <v>60.041666666666664</v>
      </c>
      <c r="E3635">
        <v>7</v>
      </c>
      <c r="F3635" s="5">
        <v>59</v>
      </c>
      <c r="G3635" s="9">
        <v>10</v>
      </c>
      <c r="H3635">
        <v>5</v>
      </c>
      <c r="I3635" s="6">
        <v>6.8287037037037033</v>
      </c>
      <c r="J3635" t="s">
        <v>8319</v>
      </c>
      <c r="K3635" t="s">
        <v>8347</v>
      </c>
    </row>
    <row r="3636" spans="1:11" x14ac:dyDescent="0.2">
      <c r="A3636">
        <v>4033</v>
      </c>
      <c r="B3636">
        <v>0</v>
      </c>
      <c r="C3636">
        <v>23900</v>
      </c>
      <c r="D3636" s="17">
        <v>31.106203703703702</v>
      </c>
      <c r="E3636">
        <v>94</v>
      </c>
      <c r="F3636" s="5">
        <v>65.340319148936175</v>
      </c>
      <c r="G3636" s="9">
        <v>8</v>
      </c>
      <c r="H3636">
        <v>3</v>
      </c>
      <c r="I3636" s="6">
        <v>25.698702928870294</v>
      </c>
      <c r="J3636" t="s">
        <v>8319</v>
      </c>
      <c r="K3636" t="s">
        <v>8347</v>
      </c>
    </row>
    <row r="3637" spans="1:11" x14ac:dyDescent="0.2">
      <c r="A3637">
        <v>4034</v>
      </c>
      <c r="B3637">
        <v>0</v>
      </c>
      <c r="C3637">
        <v>13500</v>
      </c>
      <c r="D3637" s="17">
        <v>29.958333333333332</v>
      </c>
      <c r="E3637">
        <v>2</v>
      </c>
      <c r="F3637" s="5">
        <v>100</v>
      </c>
      <c r="G3637" s="9">
        <v>3</v>
      </c>
      <c r="H3637">
        <v>3</v>
      </c>
      <c r="I3637" s="6">
        <v>1.4814814814814816</v>
      </c>
      <c r="J3637" t="s">
        <v>8319</v>
      </c>
      <c r="K3637" t="s">
        <v>8347</v>
      </c>
    </row>
    <row r="3638" spans="1:11" x14ac:dyDescent="0.2">
      <c r="A3638">
        <v>4035</v>
      </c>
      <c r="B3638">
        <v>0</v>
      </c>
      <c r="C3638">
        <v>10000</v>
      </c>
      <c r="D3638" s="17">
        <v>30</v>
      </c>
      <c r="E3638">
        <v>25</v>
      </c>
      <c r="F3638" s="5">
        <v>147.4</v>
      </c>
      <c r="G3638" s="9">
        <v>9</v>
      </c>
      <c r="H3638">
        <v>7</v>
      </c>
      <c r="I3638" s="6">
        <v>36.85</v>
      </c>
      <c r="J3638" t="s">
        <v>8319</v>
      </c>
      <c r="K3638" t="s">
        <v>8347</v>
      </c>
    </row>
    <row r="3639" spans="1:11" x14ac:dyDescent="0.2">
      <c r="A3639">
        <v>4036</v>
      </c>
      <c r="B3639">
        <v>0</v>
      </c>
      <c r="C3639">
        <v>6000</v>
      </c>
      <c r="D3639" s="17">
        <v>17.000416666666666</v>
      </c>
      <c r="E3639">
        <v>17</v>
      </c>
      <c r="F3639" s="5">
        <v>166.05882352941177</v>
      </c>
      <c r="G3639" s="9">
        <v>6</v>
      </c>
      <c r="H3639">
        <v>6</v>
      </c>
      <c r="I3639" s="6">
        <v>47.05</v>
      </c>
      <c r="J3639" t="s">
        <v>8319</v>
      </c>
      <c r="K3639" t="s">
        <v>8347</v>
      </c>
    </row>
    <row r="3640" spans="1:11" x14ac:dyDescent="0.2">
      <c r="A3640">
        <v>4037</v>
      </c>
      <c r="B3640">
        <v>0</v>
      </c>
      <c r="C3640">
        <v>700</v>
      </c>
      <c r="D3640" s="17">
        <v>17.52991898148148</v>
      </c>
      <c r="E3640">
        <v>2</v>
      </c>
      <c r="F3640" s="5">
        <v>40</v>
      </c>
      <c r="G3640" s="9">
        <v>5</v>
      </c>
      <c r="H3640">
        <v>5</v>
      </c>
      <c r="I3640" s="6">
        <v>11.428571428571429</v>
      </c>
      <c r="J3640" t="s">
        <v>8319</v>
      </c>
      <c r="K3640" t="s">
        <v>8347</v>
      </c>
    </row>
    <row r="3641" spans="1:11" x14ac:dyDescent="0.2">
      <c r="A3641">
        <v>4038</v>
      </c>
      <c r="B3641">
        <v>0</v>
      </c>
      <c r="C3641">
        <v>2500</v>
      </c>
      <c r="D3641" s="17">
        <v>60</v>
      </c>
      <c r="E3641">
        <v>4</v>
      </c>
      <c r="F3641" s="5">
        <v>75.25</v>
      </c>
      <c r="G3641" s="9">
        <v>8</v>
      </c>
      <c r="H3641">
        <v>1</v>
      </c>
      <c r="I3641" s="6">
        <v>12.04</v>
      </c>
      <c r="J3641" t="s">
        <v>8319</v>
      </c>
      <c r="K3641" t="s">
        <v>8347</v>
      </c>
    </row>
    <row r="3642" spans="1:11" x14ac:dyDescent="0.2">
      <c r="A3642">
        <v>4039</v>
      </c>
      <c r="B3642">
        <v>0</v>
      </c>
      <c r="C3642">
        <v>500</v>
      </c>
      <c r="D3642" s="17">
        <v>33.578391203703703</v>
      </c>
      <c r="E3642">
        <v>5</v>
      </c>
      <c r="F3642" s="5">
        <v>60</v>
      </c>
      <c r="G3642" s="9">
        <v>10</v>
      </c>
      <c r="H3642">
        <v>3</v>
      </c>
      <c r="I3642" s="6">
        <v>60</v>
      </c>
      <c r="J3642" t="s">
        <v>8319</v>
      </c>
      <c r="K3642" t="s">
        <v>8347</v>
      </c>
    </row>
    <row r="3643" spans="1:11" x14ac:dyDescent="0.2">
      <c r="A3643">
        <v>4040</v>
      </c>
      <c r="B3643">
        <v>0</v>
      </c>
      <c r="C3643">
        <v>8000</v>
      </c>
      <c r="D3643" s="17">
        <v>58.893472222222222</v>
      </c>
      <c r="E3643">
        <v>2</v>
      </c>
      <c r="F3643" s="5">
        <v>1250</v>
      </c>
      <c r="G3643" s="9">
        <v>5</v>
      </c>
      <c r="H3643">
        <v>2</v>
      </c>
      <c r="I3643" s="6">
        <v>31.25</v>
      </c>
      <c r="J3643" t="s">
        <v>8319</v>
      </c>
      <c r="K3643" t="s">
        <v>8347</v>
      </c>
    </row>
    <row r="3644" spans="1:11" x14ac:dyDescent="0.2">
      <c r="A3644">
        <v>4041</v>
      </c>
      <c r="B3644">
        <v>0</v>
      </c>
      <c r="C3644">
        <v>5000</v>
      </c>
      <c r="D3644" s="17">
        <v>60</v>
      </c>
      <c r="E3644">
        <v>2</v>
      </c>
      <c r="F3644" s="5">
        <v>10.5</v>
      </c>
      <c r="G3644" s="9">
        <v>7</v>
      </c>
      <c r="H3644">
        <v>5</v>
      </c>
      <c r="I3644" s="6">
        <v>0.42</v>
      </c>
      <c r="J3644" t="s">
        <v>8319</v>
      </c>
      <c r="K3644" t="s">
        <v>8347</v>
      </c>
    </row>
    <row r="3645" spans="1:11" x14ac:dyDescent="0.2">
      <c r="A3645">
        <v>4042</v>
      </c>
      <c r="B3645">
        <v>0</v>
      </c>
      <c r="C3645">
        <v>10000</v>
      </c>
      <c r="D3645" s="17">
        <v>29.718703703703707</v>
      </c>
      <c r="E3645">
        <v>3</v>
      </c>
      <c r="F3645" s="5">
        <v>7</v>
      </c>
      <c r="G3645" s="9">
        <v>12</v>
      </c>
      <c r="H3645">
        <v>7</v>
      </c>
      <c r="I3645" s="6">
        <v>0.21</v>
      </c>
      <c r="J3645" t="s">
        <v>8319</v>
      </c>
      <c r="K3645" t="s">
        <v>8347</v>
      </c>
    </row>
    <row r="3646" spans="1:11" x14ac:dyDescent="0.2">
      <c r="A3646">
        <v>4043</v>
      </c>
      <c r="B3646">
        <v>0</v>
      </c>
      <c r="C3646">
        <v>300</v>
      </c>
      <c r="D3646" s="17">
        <v>15</v>
      </c>
      <c r="E3646">
        <v>0</v>
      </c>
      <c r="F3646" s="5">
        <v>0</v>
      </c>
      <c r="G3646" s="9">
        <v>11</v>
      </c>
      <c r="H3646">
        <v>3</v>
      </c>
      <c r="I3646" s="6">
        <v>0</v>
      </c>
      <c r="J3646" t="s">
        <v>8319</v>
      </c>
      <c r="K3646" t="s">
        <v>8347</v>
      </c>
    </row>
    <row r="3647" spans="1:11" x14ac:dyDescent="0.2">
      <c r="A3647">
        <v>4044</v>
      </c>
      <c r="B3647">
        <v>0</v>
      </c>
      <c r="C3647">
        <v>600</v>
      </c>
      <c r="D3647" s="17">
        <v>29.988634259259257</v>
      </c>
      <c r="E3647">
        <v>4</v>
      </c>
      <c r="F3647" s="5">
        <v>56.25</v>
      </c>
      <c r="G3647" s="9">
        <v>3</v>
      </c>
      <c r="H3647">
        <v>2</v>
      </c>
      <c r="I3647" s="6">
        <v>37.5</v>
      </c>
      <c r="J3647" t="s">
        <v>8319</v>
      </c>
      <c r="K3647" t="s">
        <v>8347</v>
      </c>
    </row>
    <row r="3648" spans="1:11" x14ac:dyDescent="0.2">
      <c r="A3648">
        <v>4045</v>
      </c>
      <c r="B3648">
        <v>0</v>
      </c>
      <c r="C3648">
        <v>5000</v>
      </c>
      <c r="D3648" s="17">
        <v>30</v>
      </c>
      <c r="E3648">
        <v>1</v>
      </c>
      <c r="F3648" s="5">
        <v>1</v>
      </c>
      <c r="G3648" s="9">
        <v>7</v>
      </c>
      <c r="H3648">
        <v>1</v>
      </c>
      <c r="I3648" s="6">
        <v>0.02</v>
      </c>
      <c r="J3648" t="s">
        <v>8319</v>
      </c>
      <c r="K3648" t="s">
        <v>8347</v>
      </c>
    </row>
    <row r="3649" spans="1:11" x14ac:dyDescent="0.2">
      <c r="A3649">
        <v>4046</v>
      </c>
      <c r="B3649">
        <v>0</v>
      </c>
      <c r="C3649">
        <v>5600</v>
      </c>
      <c r="D3649" s="17">
        <v>30</v>
      </c>
      <c r="E3649">
        <v>12</v>
      </c>
      <c r="F3649" s="5">
        <v>38.333333333333336</v>
      </c>
      <c r="G3649" s="9">
        <v>9</v>
      </c>
      <c r="H3649">
        <v>1</v>
      </c>
      <c r="I3649" s="6">
        <v>8.2142857142857135</v>
      </c>
      <c r="J3649" t="s">
        <v>8319</v>
      </c>
      <c r="K3649" t="s">
        <v>8347</v>
      </c>
    </row>
    <row r="3650" spans="1:11" x14ac:dyDescent="0.2">
      <c r="A3650">
        <v>4047</v>
      </c>
      <c r="B3650">
        <v>0</v>
      </c>
      <c r="C3650">
        <v>5000</v>
      </c>
      <c r="D3650" s="17">
        <v>24.019178240740743</v>
      </c>
      <c r="E3650">
        <v>4</v>
      </c>
      <c r="F3650" s="5">
        <v>27.5</v>
      </c>
      <c r="G3650" s="9">
        <v>12</v>
      </c>
      <c r="H3650">
        <v>3</v>
      </c>
      <c r="I3650" s="6">
        <v>2.1999999999999997</v>
      </c>
      <c r="J3650" t="s">
        <v>8319</v>
      </c>
      <c r="K3650" t="s">
        <v>8347</v>
      </c>
    </row>
    <row r="3651" spans="1:11" x14ac:dyDescent="0.2">
      <c r="A3651">
        <v>4048</v>
      </c>
      <c r="B3651">
        <v>0</v>
      </c>
      <c r="C3651">
        <v>17000</v>
      </c>
      <c r="D3651" s="17">
        <v>34.958333333333336</v>
      </c>
      <c r="E3651">
        <v>91</v>
      </c>
      <c r="F3651" s="5">
        <v>32.978021978021978</v>
      </c>
      <c r="G3651" s="9">
        <v>3</v>
      </c>
      <c r="H3651">
        <v>1</v>
      </c>
      <c r="I3651" s="6">
        <v>17.652941176470588</v>
      </c>
      <c r="J3651" t="s">
        <v>8319</v>
      </c>
      <c r="K3651" t="s">
        <v>8347</v>
      </c>
    </row>
    <row r="3652" spans="1:11" x14ac:dyDescent="0.2">
      <c r="A3652">
        <v>4049</v>
      </c>
      <c r="B3652">
        <v>0</v>
      </c>
      <c r="C3652">
        <v>20000</v>
      </c>
      <c r="D3652" s="17">
        <v>30</v>
      </c>
      <c r="E3652">
        <v>1</v>
      </c>
      <c r="F3652" s="5">
        <v>16</v>
      </c>
      <c r="G3652" s="9">
        <v>6</v>
      </c>
      <c r="H3652">
        <v>7</v>
      </c>
      <c r="I3652" s="6">
        <v>0.08</v>
      </c>
      <c r="J3652" t="s">
        <v>8319</v>
      </c>
      <c r="K3652" t="s">
        <v>8347</v>
      </c>
    </row>
    <row r="3653" spans="1:11" x14ac:dyDescent="0.2">
      <c r="A3653">
        <v>4050</v>
      </c>
      <c r="B3653">
        <v>0</v>
      </c>
      <c r="C3653">
        <v>1500</v>
      </c>
      <c r="D3653" s="17">
        <v>30</v>
      </c>
      <c r="E3653">
        <v>1</v>
      </c>
      <c r="F3653" s="5">
        <v>1</v>
      </c>
      <c r="G3653" s="9">
        <v>9</v>
      </c>
      <c r="H3653">
        <v>2</v>
      </c>
      <c r="I3653" s="6">
        <v>6.6666666666666666E-2</v>
      </c>
      <c r="J3653" t="s">
        <v>8319</v>
      </c>
      <c r="K3653" t="s">
        <v>8347</v>
      </c>
    </row>
    <row r="3654" spans="1:11" x14ac:dyDescent="0.2">
      <c r="A3654">
        <v>4051</v>
      </c>
      <c r="B3654">
        <v>0</v>
      </c>
      <c r="C3654">
        <v>500</v>
      </c>
      <c r="D3654" s="17">
        <v>6.4766550925925932</v>
      </c>
      <c r="E3654">
        <v>0</v>
      </c>
      <c r="F3654" s="5">
        <v>0</v>
      </c>
      <c r="G3654" s="9">
        <v>5</v>
      </c>
      <c r="H3654">
        <v>5</v>
      </c>
      <c r="I3654" s="6">
        <v>0</v>
      </c>
      <c r="J3654" t="s">
        <v>8319</v>
      </c>
      <c r="K3654" t="s">
        <v>8347</v>
      </c>
    </row>
    <row r="3655" spans="1:11" x14ac:dyDescent="0.2">
      <c r="A3655">
        <v>4052</v>
      </c>
      <c r="B3655">
        <v>0</v>
      </c>
      <c r="C3655">
        <v>3000</v>
      </c>
      <c r="D3655" s="17">
        <v>60</v>
      </c>
      <c r="E3655">
        <v>13</v>
      </c>
      <c r="F3655" s="5">
        <v>86.615384615384613</v>
      </c>
      <c r="G3655" s="9">
        <v>8</v>
      </c>
      <c r="H3655">
        <v>4</v>
      </c>
      <c r="I3655" s="6">
        <v>37.533333333333339</v>
      </c>
      <c r="J3655" t="s">
        <v>8319</v>
      </c>
      <c r="K3655" t="s">
        <v>8347</v>
      </c>
    </row>
    <row r="3656" spans="1:11" x14ac:dyDescent="0.2">
      <c r="A3656">
        <v>4053</v>
      </c>
      <c r="B3656">
        <v>0</v>
      </c>
      <c r="C3656">
        <v>500</v>
      </c>
      <c r="D3656" s="17">
        <v>30.143194444444443</v>
      </c>
      <c r="E3656">
        <v>2</v>
      </c>
      <c r="F3656" s="5">
        <v>55</v>
      </c>
      <c r="G3656" s="9">
        <v>10</v>
      </c>
      <c r="H3656">
        <v>4</v>
      </c>
      <c r="I3656" s="6">
        <v>22</v>
      </c>
      <c r="J3656" t="s">
        <v>8319</v>
      </c>
      <c r="K3656" t="s">
        <v>8347</v>
      </c>
    </row>
    <row r="3657" spans="1:11" x14ac:dyDescent="0.2">
      <c r="A3657">
        <v>4054</v>
      </c>
      <c r="B3657">
        <v>0</v>
      </c>
      <c r="C3657">
        <v>8880</v>
      </c>
      <c r="D3657" s="17">
        <v>30.325405092592593</v>
      </c>
      <c r="E3657">
        <v>0</v>
      </c>
      <c r="F3657" s="5">
        <v>0</v>
      </c>
      <c r="G3657" s="9">
        <v>8</v>
      </c>
      <c r="H3657">
        <v>3</v>
      </c>
      <c r="I3657" s="6">
        <v>0</v>
      </c>
      <c r="J3657" t="s">
        <v>8319</v>
      </c>
      <c r="K3657" t="s">
        <v>8347</v>
      </c>
    </row>
    <row r="3658" spans="1:11" x14ac:dyDescent="0.2">
      <c r="A3658">
        <v>4055</v>
      </c>
      <c r="B3658">
        <v>0</v>
      </c>
      <c r="C3658">
        <v>5000</v>
      </c>
      <c r="D3658" s="17">
        <v>30</v>
      </c>
      <c r="E3658">
        <v>21</v>
      </c>
      <c r="F3658" s="5">
        <v>41.952380952380949</v>
      </c>
      <c r="G3658" s="9">
        <v>5</v>
      </c>
      <c r="H3658">
        <v>2</v>
      </c>
      <c r="I3658" s="6">
        <v>17.62</v>
      </c>
      <c r="J3658" t="s">
        <v>8319</v>
      </c>
      <c r="K3658" t="s">
        <v>8347</v>
      </c>
    </row>
    <row r="3659" spans="1:11" x14ac:dyDescent="0.2">
      <c r="A3659">
        <v>4056</v>
      </c>
      <c r="B3659">
        <v>0</v>
      </c>
      <c r="C3659">
        <v>1500</v>
      </c>
      <c r="D3659" s="17">
        <v>19.89931712962963</v>
      </c>
      <c r="E3659">
        <v>9</v>
      </c>
      <c r="F3659" s="5">
        <v>88.333333333333329</v>
      </c>
      <c r="G3659" s="9">
        <v>6</v>
      </c>
      <c r="H3659">
        <v>1</v>
      </c>
      <c r="I3659" s="6">
        <v>53</v>
      </c>
      <c r="J3659" t="s">
        <v>8319</v>
      </c>
      <c r="K3659" t="s">
        <v>8347</v>
      </c>
    </row>
    <row r="3660" spans="1:11" x14ac:dyDescent="0.2">
      <c r="A3660">
        <v>4057</v>
      </c>
      <c r="B3660">
        <v>0</v>
      </c>
      <c r="C3660">
        <v>3500</v>
      </c>
      <c r="D3660" s="17">
        <v>22.989814814814817</v>
      </c>
      <c r="E3660">
        <v>6</v>
      </c>
      <c r="F3660" s="5">
        <v>129.16666666666666</v>
      </c>
      <c r="G3660" s="9">
        <v>11</v>
      </c>
      <c r="H3660">
        <v>1</v>
      </c>
      <c r="I3660" s="6">
        <v>22.142857142857142</v>
      </c>
      <c r="J3660" t="s">
        <v>8319</v>
      </c>
      <c r="K3660" t="s">
        <v>8347</v>
      </c>
    </row>
    <row r="3661" spans="1:11" x14ac:dyDescent="0.2">
      <c r="A3661">
        <v>4058</v>
      </c>
      <c r="B3661">
        <v>0</v>
      </c>
      <c r="C3661">
        <v>3750</v>
      </c>
      <c r="D3661" s="17">
        <v>15.105277777777777</v>
      </c>
      <c r="E3661">
        <v>4</v>
      </c>
      <c r="F3661" s="5">
        <v>23.75</v>
      </c>
      <c r="G3661" s="9">
        <v>3</v>
      </c>
      <c r="H3661">
        <v>3</v>
      </c>
      <c r="I3661" s="6">
        <v>2.5333333333333332</v>
      </c>
      <c r="J3661" t="s">
        <v>8319</v>
      </c>
      <c r="K3661" t="s">
        <v>8347</v>
      </c>
    </row>
    <row r="3662" spans="1:11" x14ac:dyDescent="0.2">
      <c r="A3662">
        <v>4059</v>
      </c>
      <c r="B3662">
        <v>0</v>
      </c>
      <c r="C3662">
        <v>10000</v>
      </c>
      <c r="D3662" s="17">
        <v>31.484351851851851</v>
      </c>
      <c r="E3662">
        <v>7</v>
      </c>
      <c r="F3662" s="5">
        <v>35.714285714285715</v>
      </c>
      <c r="G3662" s="9">
        <v>8</v>
      </c>
      <c r="H3662">
        <v>5</v>
      </c>
      <c r="I3662" s="6">
        <v>2.5</v>
      </c>
      <c r="J3662" t="s">
        <v>8319</v>
      </c>
      <c r="K3662" t="s">
        <v>8347</v>
      </c>
    </row>
    <row r="3663" spans="1:11" x14ac:dyDescent="0.2">
      <c r="A3663">
        <v>4060</v>
      </c>
      <c r="B3663">
        <v>0</v>
      </c>
      <c r="C3663">
        <v>10000</v>
      </c>
      <c r="D3663" s="17">
        <v>33.971574074074077</v>
      </c>
      <c r="E3663">
        <v>5</v>
      </c>
      <c r="F3663" s="5">
        <v>57</v>
      </c>
      <c r="G3663" s="9">
        <v>5</v>
      </c>
      <c r="H3663">
        <v>2</v>
      </c>
      <c r="I3663" s="6">
        <v>2.85</v>
      </c>
      <c r="J3663" t="s">
        <v>8319</v>
      </c>
      <c r="K3663" t="s">
        <v>8347</v>
      </c>
    </row>
    <row r="3664" spans="1:11" x14ac:dyDescent="0.2">
      <c r="A3664">
        <v>4061</v>
      </c>
      <c r="B3664">
        <v>0</v>
      </c>
      <c r="C3664">
        <v>525</v>
      </c>
      <c r="D3664" s="17">
        <v>59.958333333333336</v>
      </c>
      <c r="E3664">
        <v>0</v>
      </c>
      <c r="F3664" s="5">
        <v>0</v>
      </c>
      <c r="G3664" s="9">
        <v>2</v>
      </c>
      <c r="H3664">
        <v>6</v>
      </c>
      <c r="I3664" s="6">
        <v>0</v>
      </c>
      <c r="J3664" t="s">
        <v>8319</v>
      </c>
      <c r="K3664" t="s">
        <v>8347</v>
      </c>
    </row>
    <row r="3665" spans="1:11" x14ac:dyDescent="0.2">
      <c r="A3665">
        <v>4062</v>
      </c>
      <c r="B3665">
        <v>0</v>
      </c>
      <c r="C3665">
        <v>20000</v>
      </c>
      <c r="D3665" s="17">
        <v>30</v>
      </c>
      <c r="E3665">
        <v>3</v>
      </c>
      <c r="F3665" s="5">
        <v>163.33333333333334</v>
      </c>
      <c r="G3665" s="9">
        <v>6</v>
      </c>
      <c r="H3665">
        <v>4</v>
      </c>
      <c r="I3665" s="6">
        <v>2.4500000000000002</v>
      </c>
      <c r="J3665" t="s">
        <v>8319</v>
      </c>
      <c r="K3665" t="s">
        <v>8347</v>
      </c>
    </row>
    <row r="3666" spans="1:11" x14ac:dyDescent="0.2">
      <c r="A3666">
        <v>4063</v>
      </c>
      <c r="B3666">
        <v>0</v>
      </c>
      <c r="C3666">
        <v>9500</v>
      </c>
      <c r="D3666" s="17">
        <v>30</v>
      </c>
      <c r="E3666">
        <v>9</v>
      </c>
      <c r="F3666" s="5">
        <v>15</v>
      </c>
      <c r="G3666" s="9">
        <v>5</v>
      </c>
      <c r="H3666">
        <v>3</v>
      </c>
      <c r="I3666" s="6">
        <v>1.4210526315789473</v>
      </c>
      <c r="J3666" t="s">
        <v>8319</v>
      </c>
      <c r="K3666" t="s">
        <v>8347</v>
      </c>
    </row>
    <row r="3667" spans="1:11" x14ac:dyDescent="0.2">
      <c r="A3667">
        <v>4064</v>
      </c>
      <c r="B3667">
        <v>0</v>
      </c>
      <c r="C3667">
        <v>2000</v>
      </c>
      <c r="D3667" s="17">
        <v>30</v>
      </c>
      <c r="E3667">
        <v>6</v>
      </c>
      <c r="F3667" s="5">
        <v>64.166666666666671</v>
      </c>
      <c r="G3667" s="9">
        <v>3</v>
      </c>
      <c r="H3667">
        <v>1</v>
      </c>
      <c r="I3667" s="6">
        <v>19.25</v>
      </c>
      <c r="J3667" t="s">
        <v>8319</v>
      </c>
      <c r="K3667" t="s">
        <v>8347</v>
      </c>
    </row>
    <row r="3668" spans="1:11" x14ac:dyDescent="0.2">
      <c r="A3668">
        <v>4065</v>
      </c>
      <c r="B3668">
        <v>0</v>
      </c>
      <c r="C3668">
        <v>4000</v>
      </c>
      <c r="D3668" s="17">
        <v>30</v>
      </c>
      <c r="E3668">
        <v>4</v>
      </c>
      <c r="F3668" s="5">
        <v>6.75</v>
      </c>
      <c r="G3668" s="9">
        <v>7</v>
      </c>
      <c r="H3668">
        <v>7</v>
      </c>
      <c r="I3668" s="6">
        <v>0.67500000000000004</v>
      </c>
      <c r="J3668" t="s">
        <v>8319</v>
      </c>
      <c r="K3668" t="s">
        <v>8347</v>
      </c>
    </row>
    <row r="3669" spans="1:11" x14ac:dyDescent="0.2">
      <c r="A3669">
        <v>4066</v>
      </c>
      <c r="B3669">
        <v>0</v>
      </c>
      <c r="C3669">
        <v>15000</v>
      </c>
      <c r="D3669" s="17">
        <v>30</v>
      </c>
      <c r="E3669">
        <v>1</v>
      </c>
      <c r="F3669" s="5">
        <v>25</v>
      </c>
      <c r="G3669" s="9">
        <v>4</v>
      </c>
      <c r="H3669">
        <v>1</v>
      </c>
      <c r="I3669" s="6">
        <v>0.16666666666666669</v>
      </c>
      <c r="J3669" t="s">
        <v>8319</v>
      </c>
      <c r="K3669" t="s">
        <v>8347</v>
      </c>
    </row>
    <row r="3670" spans="1:11" x14ac:dyDescent="0.2">
      <c r="A3670">
        <v>4067</v>
      </c>
      <c r="B3670">
        <v>0</v>
      </c>
      <c r="C3670">
        <v>5000</v>
      </c>
      <c r="D3670" s="17">
        <v>40</v>
      </c>
      <c r="E3670">
        <v>17</v>
      </c>
      <c r="F3670" s="5">
        <v>179.11764705882354</v>
      </c>
      <c r="G3670" s="9">
        <v>8</v>
      </c>
      <c r="H3670">
        <v>2</v>
      </c>
      <c r="I3670" s="6">
        <v>60.9</v>
      </c>
      <c r="J3670" t="s">
        <v>8319</v>
      </c>
      <c r="K3670" t="s">
        <v>8347</v>
      </c>
    </row>
    <row r="3671" spans="1:11" x14ac:dyDescent="0.2">
      <c r="A3671">
        <v>4068</v>
      </c>
      <c r="B3671">
        <v>0</v>
      </c>
      <c r="C3671">
        <v>3495</v>
      </c>
      <c r="D3671" s="17">
        <v>29.998206018518516</v>
      </c>
      <c r="E3671">
        <v>1</v>
      </c>
      <c r="F3671" s="5">
        <v>34.950000000000003</v>
      </c>
      <c r="G3671" s="9">
        <v>12</v>
      </c>
      <c r="H3671">
        <v>3</v>
      </c>
      <c r="I3671" s="6">
        <v>1</v>
      </c>
      <c r="J3671" t="s">
        <v>8319</v>
      </c>
      <c r="K3671" t="s">
        <v>8347</v>
      </c>
    </row>
    <row r="3672" spans="1:11" x14ac:dyDescent="0.2">
      <c r="A3672">
        <v>4069</v>
      </c>
      <c r="B3672">
        <v>0</v>
      </c>
      <c r="C3672">
        <v>1250</v>
      </c>
      <c r="D3672" s="17">
        <v>40.838472222222222</v>
      </c>
      <c r="E3672">
        <v>13</v>
      </c>
      <c r="F3672" s="5">
        <v>33.07692307692308</v>
      </c>
      <c r="G3672" s="9">
        <v>1</v>
      </c>
      <c r="H3672">
        <v>7</v>
      </c>
      <c r="I3672" s="6">
        <v>34.4</v>
      </c>
      <c r="J3672" t="s">
        <v>8319</v>
      </c>
      <c r="K3672" t="s">
        <v>8347</v>
      </c>
    </row>
    <row r="3673" spans="1:11" x14ac:dyDescent="0.2">
      <c r="A3673">
        <v>4070</v>
      </c>
      <c r="B3673">
        <v>0</v>
      </c>
      <c r="C3673">
        <v>1000</v>
      </c>
      <c r="D3673" s="17">
        <v>32.45810185185185</v>
      </c>
      <c r="E3673">
        <v>6</v>
      </c>
      <c r="F3673" s="5">
        <v>27.5</v>
      </c>
      <c r="G3673" s="9">
        <v>1</v>
      </c>
      <c r="H3673">
        <v>2</v>
      </c>
      <c r="I3673" s="6">
        <v>16.5</v>
      </c>
      <c r="J3673" t="s">
        <v>8319</v>
      </c>
      <c r="K3673" t="s">
        <v>8347</v>
      </c>
    </row>
    <row r="3674" spans="1:11" x14ac:dyDescent="0.2">
      <c r="A3674">
        <v>4071</v>
      </c>
      <c r="B3674">
        <v>0</v>
      </c>
      <c r="C3674">
        <v>20000</v>
      </c>
      <c r="D3674" s="17">
        <v>30</v>
      </c>
      <c r="E3674">
        <v>0</v>
      </c>
      <c r="F3674" s="5">
        <v>0</v>
      </c>
      <c r="G3674" s="9">
        <v>11</v>
      </c>
      <c r="H3674">
        <v>6</v>
      </c>
      <c r="I3674" s="6">
        <v>0</v>
      </c>
      <c r="J3674" t="s">
        <v>8319</v>
      </c>
      <c r="K3674" t="s">
        <v>8347</v>
      </c>
    </row>
    <row r="3675" spans="1:11" x14ac:dyDescent="0.2">
      <c r="A3675">
        <v>4072</v>
      </c>
      <c r="B3675">
        <v>0</v>
      </c>
      <c r="C3675">
        <v>1000</v>
      </c>
      <c r="D3675" s="17">
        <v>60</v>
      </c>
      <c r="E3675">
        <v>2</v>
      </c>
      <c r="F3675" s="5">
        <v>2</v>
      </c>
      <c r="G3675" s="9">
        <v>6</v>
      </c>
      <c r="H3675">
        <v>7</v>
      </c>
      <c r="I3675" s="6">
        <v>0.4</v>
      </c>
      <c r="J3675" t="s">
        <v>8319</v>
      </c>
      <c r="K3675" t="s">
        <v>8347</v>
      </c>
    </row>
    <row r="3676" spans="1:11" x14ac:dyDescent="0.2">
      <c r="A3676">
        <v>4073</v>
      </c>
      <c r="B3676">
        <v>0</v>
      </c>
      <c r="C3676">
        <v>3500</v>
      </c>
      <c r="D3676" s="17">
        <v>54.821458333333332</v>
      </c>
      <c r="E3676">
        <v>2</v>
      </c>
      <c r="F3676" s="5">
        <v>18.5</v>
      </c>
      <c r="G3676" s="9">
        <v>3</v>
      </c>
      <c r="H3676">
        <v>7</v>
      </c>
      <c r="I3676" s="6">
        <v>1.0571428571428572</v>
      </c>
      <c r="J3676" t="s">
        <v>8319</v>
      </c>
      <c r="K3676" t="s">
        <v>8347</v>
      </c>
    </row>
    <row r="3677" spans="1:11" x14ac:dyDescent="0.2">
      <c r="A3677">
        <v>4074</v>
      </c>
      <c r="B3677">
        <v>0</v>
      </c>
      <c r="C3677">
        <v>2750</v>
      </c>
      <c r="D3677" s="17">
        <v>30.041666666666668</v>
      </c>
      <c r="E3677">
        <v>21</v>
      </c>
      <c r="F3677" s="5">
        <v>35</v>
      </c>
      <c r="G3677" s="9">
        <v>10</v>
      </c>
      <c r="H3677">
        <v>2</v>
      </c>
      <c r="I3677" s="6">
        <v>26.727272727272727</v>
      </c>
      <c r="J3677" t="s">
        <v>8319</v>
      </c>
      <c r="K3677" t="s">
        <v>8347</v>
      </c>
    </row>
    <row r="3678" spans="1:11" x14ac:dyDescent="0.2">
      <c r="A3678">
        <v>4075</v>
      </c>
      <c r="B3678">
        <v>0</v>
      </c>
      <c r="C3678">
        <v>2000</v>
      </c>
      <c r="D3678" s="17">
        <v>41.681840277777773</v>
      </c>
      <c r="E3678">
        <v>13</v>
      </c>
      <c r="F3678" s="5">
        <v>44.307692307692307</v>
      </c>
      <c r="G3678" s="9">
        <v>5</v>
      </c>
      <c r="H3678">
        <v>1</v>
      </c>
      <c r="I3678" s="6">
        <v>28.799999999999997</v>
      </c>
      <c r="J3678" t="s">
        <v>8319</v>
      </c>
      <c r="K3678" t="s">
        <v>8347</v>
      </c>
    </row>
    <row r="3679" spans="1:11" x14ac:dyDescent="0.2">
      <c r="A3679">
        <v>4076</v>
      </c>
      <c r="B3679">
        <v>0</v>
      </c>
      <c r="C3679">
        <v>700</v>
      </c>
      <c r="D3679" s="17">
        <v>28.031377314814815</v>
      </c>
      <c r="E3679">
        <v>0</v>
      </c>
      <c r="F3679" s="5">
        <v>0</v>
      </c>
      <c r="G3679" s="9">
        <v>9</v>
      </c>
      <c r="H3679">
        <v>2</v>
      </c>
      <c r="I3679" s="6">
        <v>0</v>
      </c>
      <c r="J3679" t="s">
        <v>8319</v>
      </c>
      <c r="K3679" t="s">
        <v>8347</v>
      </c>
    </row>
    <row r="3680" spans="1:11" x14ac:dyDescent="0.2">
      <c r="A3680">
        <v>4077</v>
      </c>
      <c r="B3680">
        <v>0</v>
      </c>
      <c r="C3680">
        <v>15000</v>
      </c>
      <c r="D3680" s="17">
        <v>30</v>
      </c>
      <c r="E3680">
        <v>6</v>
      </c>
      <c r="F3680" s="5">
        <v>222.5</v>
      </c>
      <c r="G3680" s="9">
        <v>11</v>
      </c>
      <c r="H3680">
        <v>1</v>
      </c>
      <c r="I3680" s="6">
        <v>8.9</v>
      </c>
      <c r="J3680" t="s">
        <v>8319</v>
      </c>
      <c r="K3680" t="s">
        <v>8347</v>
      </c>
    </row>
    <row r="3681" spans="1:11" x14ac:dyDescent="0.2">
      <c r="A3681">
        <v>4078</v>
      </c>
      <c r="B3681">
        <v>0</v>
      </c>
      <c r="C3681">
        <v>250</v>
      </c>
      <c r="D3681" s="17">
        <v>30</v>
      </c>
      <c r="E3681">
        <v>0</v>
      </c>
      <c r="F3681" s="5">
        <v>0</v>
      </c>
      <c r="G3681" s="9">
        <v>12</v>
      </c>
      <c r="H3681">
        <v>3</v>
      </c>
      <c r="I3681" s="6">
        <v>0</v>
      </c>
      <c r="J3681" t="s">
        <v>8319</v>
      </c>
      <c r="K3681" t="s">
        <v>8347</v>
      </c>
    </row>
    <row r="3682" spans="1:11" x14ac:dyDescent="0.2">
      <c r="A3682">
        <v>4079</v>
      </c>
      <c r="B3682">
        <v>0</v>
      </c>
      <c r="C3682">
        <v>3000</v>
      </c>
      <c r="D3682" s="17">
        <v>30</v>
      </c>
      <c r="E3682">
        <v>1</v>
      </c>
      <c r="F3682" s="5">
        <v>5</v>
      </c>
      <c r="G3682" s="9">
        <v>5</v>
      </c>
      <c r="H3682">
        <v>5</v>
      </c>
      <c r="I3682" s="6">
        <v>0.16666666666666669</v>
      </c>
      <c r="J3682" t="s">
        <v>8319</v>
      </c>
      <c r="K3682" t="s">
        <v>8347</v>
      </c>
    </row>
    <row r="3683" spans="1:11" x14ac:dyDescent="0.2">
      <c r="A3683">
        <v>4080</v>
      </c>
      <c r="B3683">
        <v>0</v>
      </c>
      <c r="C3683">
        <v>3000</v>
      </c>
      <c r="D3683" s="17">
        <v>24.089398148148145</v>
      </c>
      <c r="E3683">
        <v>0</v>
      </c>
      <c r="F3683" s="5">
        <v>0</v>
      </c>
      <c r="G3683" s="9">
        <v>5</v>
      </c>
      <c r="H3683">
        <v>6</v>
      </c>
      <c r="I3683" s="6">
        <v>0</v>
      </c>
      <c r="J3683" t="s">
        <v>8319</v>
      </c>
      <c r="K3683" t="s">
        <v>8347</v>
      </c>
    </row>
    <row r="3684" spans="1:11" x14ac:dyDescent="0.2">
      <c r="A3684">
        <v>4081</v>
      </c>
      <c r="B3684">
        <v>0</v>
      </c>
      <c r="C3684">
        <v>2224</v>
      </c>
      <c r="D3684" s="17">
        <v>29.958333333333332</v>
      </c>
      <c r="E3684">
        <v>12</v>
      </c>
      <c r="F3684" s="5">
        <v>29.166666666666668</v>
      </c>
      <c r="G3684" s="9">
        <v>2</v>
      </c>
      <c r="H3684">
        <v>5</v>
      </c>
      <c r="I3684" s="6">
        <v>15.737410071942445</v>
      </c>
      <c r="J3684" t="s">
        <v>8319</v>
      </c>
      <c r="K3684" t="s">
        <v>8347</v>
      </c>
    </row>
    <row r="3685" spans="1:11" x14ac:dyDescent="0.2">
      <c r="A3685">
        <v>4082</v>
      </c>
      <c r="B3685">
        <v>0</v>
      </c>
      <c r="C3685">
        <v>150</v>
      </c>
      <c r="D3685" s="17">
        <v>15.769062500000002</v>
      </c>
      <c r="E3685">
        <v>2</v>
      </c>
      <c r="F3685" s="5">
        <v>1.5</v>
      </c>
      <c r="G3685" s="9">
        <v>10</v>
      </c>
      <c r="H3685">
        <v>4</v>
      </c>
      <c r="I3685" s="6">
        <v>2</v>
      </c>
      <c r="J3685" t="s">
        <v>8319</v>
      </c>
      <c r="K3685" t="s">
        <v>8347</v>
      </c>
    </row>
    <row r="3686" spans="1:11" x14ac:dyDescent="0.2">
      <c r="A3686">
        <v>4083</v>
      </c>
      <c r="B3686">
        <v>0</v>
      </c>
      <c r="C3686">
        <v>3500</v>
      </c>
      <c r="D3686" s="17">
        <v>30</v>
      </c>
      <c r="E3686">
        <v>6</v>
      </c>
      <c r="F3686" s="5">
        <v>126.5</v>
      </c>
      <c r="G3686" s="9">
        <v>12</v>
      </c>
      <c r="H3686">
        <v>2</v>
      </c>
      <c r="I3686" s="6">
        <v>21.685714285714287</v>
      </c>
      <c r="J3686" t="s">
        <v>8319</v>
      </c>
      <c r="K3686" t="s">
        <v>8347</v>
      </c>
    </row>
    <row r="3687" spans="1:11" x14ac:dyDescent="0.2">
      <c r="A3687">
        <v>4084</v>
      </c>
      <c r="B3687">
        <v>0</v>
      </c>
      <c r="C3687">
        <v>3000</v>
      </c>
      <c r="D3687" s="17">
        <v>30</v>
      </c>
      <c r="E3687">
        <v>1</v>
      </c>
      <c r="F3687" s="5">
        <v>10</v>
      </c>
      <c r="G3687" s="9">
        <v>9</v>
      </c>
      <c r="H3687">
        <v>5</v>
      </c>
      <c r="I3687" s="6">
        <v>0.33333333333333337</v>
      </c>
      <c r="J3687" t="s">
        <v>8319</v>
      </c>
      <c r="K3687" t="s">
        <v>8347</v>
      </c>
    </row>
    <row r="3688" spans="1:11" x14ac:dyDescent="0.2">
      <c r="A3688">
        <v>4085</v>
      </c>
      <c r="B3688">
        <v>0</v>
      </c>
      <c r="C3688">
        <v>3500</v>
      </c>
      <c r="D3688" s="17">
        <v>28.562094907407403</v>
      </c>
      <c r="E3688">
        <v>1</v>
      </c>
      <c r="F3688" s="5">
        <v>10</v>
      </c>
      <c r="G3688" s="9">
        <v>2</v>
      </c>
      <c r="H3688">
        <v>1</v>
      </c>
      <c r="I3688" s="6">
        <v>0.2857142857142857</v>
      </c>
      <c r="J3688" t="s">
        <v>8319</v>
      </c>
      <c r="K3688" t="s">
        <v>8347</v>
      </c>
    </row>
    <row r="3689" spans="1:11" x14ac:dyDescent="0.2">
      <c r="A3689">
        <v>4086</v>
      </c>
      <c r="B3689">
        <v>0</v>
      </c>
      <c r="C3689">
        <v>1000</v>
      </c>
      <c r="D3689" s="17">
        <v>24.225706018518522</v>
      </c>
      <c r="E3689">
        <v>5</v>
      </c>
      <c r="F3689" s="5">
        <v>9.4</v>
      </c>
      <c r="G3689" s="9">
        <v>10</v>
      </c>
      <c r="H3689">
        <v>2</v>
      </c>
      <c r="I3689" s="6">
        <v>4.7</v>
      </c>
      <c r="J3689" t="s">
        <v>8319</v>
      </c>
      <c r="K3689" t="s">
        <v>8347</v>
      </c>
    </row>
    <row r="3690" spans="1:11" x14ac:dyDescent="0.2">
      <c r="A3690">
        <v>4087</v>
      </c>
      <c r="B3690">
        <v>0</v>
      </c>
      <c r="C3690">
        <v>9600</v>
      </c>
      <c r="D3690" s="17">
        <v>30</v>
      </c>
      <c r="E3690">
        <v>0</v>
      </c>
      <c r="F3690" s="5">
        <v>0</v>
      </c>
      <c r="G3690" s="9">
        <v>6</v>
      </c>
      <c r="H3690">
        <v>5</v>
      </c>
      <c r="I3690" s="6">
        <v>0</v>
      </c>
      <c r="J3690" t="s">
        <v>8319</v>
      </c>
      <c r="K3690" t="s">
        <v>8347</v>
      </c>
    </row>
    <row r="3691" spans="1:11" x14ac:dyDescent="0.2">
      <c r="A3691">
        <v>4088</v>
      </c>
      <c r="B3691">
        <v>0</v>
      </c>
      <c r="C3691">
        <v>2000</v>
      </c>
      <c r="D3691" s="17">
        <v>29.822175925925929</v>
      </c>
      <c r="E3691">
        <v>3</v>
      </c>
      <c r="F3691" s="5">
        <v>72</v>
      </c>
      <c r="G3691" s="9">
        <v>12</v>
      </c>
      <c r="H3691">
        <v>3</v>
      </c>
      <c r="I3691" s="6">
        <v>10.8</v>
      </c>
      <c r="J3691" t="s">
        <v>8319</v>
      </c>
      <c r="K3691" t="s">
        <v>8347</v>
      </c>
    </row>
    <row r="3692" spans="1:11" x14ac:dyDescent="0.2">
      <c r="A3692">
        <v>4089</v>
      </c>
      <c r="B3692">
        <v>0</v>
      </c>
      <c r="C3692">
        <v>5000</v>
      </c>
      <c r="D3692" s="17">
        <v>33.000138888888891</v>
      </c>
      <c r="E3692">
        <v>8</v>
      </c>
      <c r="F3692" s="5">
        <v>30</v>
      </c>
      <c r="G3692" s="9">
        <v>4</v>
      </c>
      <c r="H3692">
        <v>2</v>
      </c>
      <c r="I3692" s="6">
        <v>4.8</v>
      </c>
      <c r="J3692" t="s">
        <v>8319</v>
      </c>
      <c r="K3692" t="s">
        <v>8347</v>
      </c>
    </row>
    <row r="3693" spans="1:11" x14ac:dyDescent="0.2">
      <c r="A3693">
        <v>4090</v>
      </c>
      <c r="B3693">
        <v>0</v>
      </c>
      <c r="C3693">
        <v>1000</v>
      </c>
      <c r="D3693" s="17">
        <v>13.952118055555554</v>
      </c>
      <c r="E3693">
        <v>3</v>
      </c>
      <c r="F3693" s="5">
        <v>10.666666666666666</v>
      </c>
      <c r="G3693" s="9">
        <v>7</v>
      </c>
      <c r="H3693">
        <v>5</v>
      </c>
      <c r="I3693" s="6">
        <v>3.2</v>
      </c>
      <c r="J3693" t="s">
        <v>8319</v>
      </c>
      <c r="K3693" t="s">
        <v>8347</v>
      </c>
    </row>
    <row r="3694" spans="1:11" x14ac:dyDescent="0.2">
      <c r="A3694">
        <v>4091</v>
      </c>
      <c r="B3694">
        <v>0</v>
      </c>
      <c r="C3694">
        <v>1600</v>
      </c>
      <c r="D3694" s="17">
        <v>30</v>
      </c>
      <c r="E3694">
        <v>8</v>
      </c>
      <c r="F3694" s="5">
        <v>25.5</v>
      </c>
      <c r="G3694" s="9">
        <v>12</v>
      </c>
      <c r="H3694">
        <v>3</v>
      </c>
      <c r="I3694" s="6">
        <v>12.75</v>
      </c>
      <c r="J3694" t="s">
        <v>8319</v>
      </c>
      <c r="K3694" t="s">
        <v>8347</v>
      </c>
    </row>
    <row r="3695" spans="1:11" x14ac:dyDescent="0.2">
      <c r="A3695">
        <v>4092</v>
      </c>
      <c r="B3695">
        <v>0</v>
      </c>
      <c r="C3695">
        <v>110000</v>
      </c>
      <c r="D3695" s="17">
        <v>59.958333333333336</v>
      </c>
      <c r="E3695">
        <v>1</v>
      </c>
      <c r="F3695" s="5">
        <v>20</v>
      </c>
      <c r="G3695" s="9">
        <v>2</v>
      </c>
      <c r="H3695">
        <v>2</v>
      </c>
      <c r="I3695" s="6">
        <v>1.8181818181818181E-2</v>
      </c>
      <c r="J3695" t="s">
        <v>8319</v>
      </c>
      <c r="K3695" t="s">
        <v>8347</v>
      </c>
    </row>
    <row r="3696" spans="1:11" x14ac:dyDescent="0.2">
      <c r="A3696">
        <v>4093</v>
      </c>
      <c r="B3696">
        <v>0</v>
      </c>
      <c r="C3696">
        <v>2500</v>
      </c>
      <c r="D3696" s="17">
        <v>60</v>
      </c>
      <c r="E3696">
        <v>4</v>
      </c>
      <c r="F3696" s="5">
        <v>15</v>
      </c>
      <c r="G3696" s="9">
        <v>6</v>
      </c>
      <c r="H3696">
        <v>2</v>
      </c>
      <c r="I3696" s="6">
        <v>2.4</v>
      </c>
      <c r="J3696" t="s">
        <v>8319</v>
      </c>
      <c r="K3696" t="s">
        <v>8347</v>
      </c>
    </row>
    <row r="3697" spans="1:11" x14ac:dyDescent="0.2">
      <c r="A3697">
        <v>4094</v>
      </c>
      <c r="B3697">
        <v>0</v>
      </c>
      <c r="C3697">
        <v>2000</v>
      </c>
      <c r="D3697" s="17">
        <v>44.120833333333337</v>
      </c>
      <c r="E3697">
        <v>8</v>
      </c>
      <c r="F3697" s="5">
        <v>91.25</v>
      </c>
      <c r="G3697" s="9">
        <v>9</v>
      </c>
      <c r="H3697">
        <v>7</v>
      </c>
      <c r="I3697" s="6">
        <v>36.5</v>
      </c>
      <c r="J3697" t="s">
        <v>8319</v>
      </c>
      <c r="K3697" t="s">
        <v>8347</v>
      </c>
    </row>
    <row r="3698" spans="1:11" x14ac:dyDescent="0.2">
      <c r="A3698">
        <v>4095</v>
      </c>
      <c r="B3698">
        <v>0</v>
      </c>
      <c r="C3698">
        <v>30000</v>
      </c>
      <c r="D3698" s="17">
        <v>30</v>
      </c>
      <c r="E3698">
        <v>1</v>
      </c>
      <c r="F3698" s="5">
        <v>800</v>
      </c>
      <c r="G3698" s="9">
        <v>11</v>
      </c>
      <c r="H3698">
        <v>5</v>
      </c>
      <c r="I3698" s="6">
        <v>2.666666666666667</v>
      </c>
      <c r="J3698" t="s">
        <v>8319</v>
      </c>
      <c r="K3698" t="s">
        <v>8347</v>
      </c>
    </row>
    <row r="3699" spans="1:11" x14ac:dyDescent="0.2">
      <c r="A3699">
        <v>4096</v>
      </c>
      <c r="B3699">
        <v>0</v>
      </c>
      <c r="C3699">
        <v>3500</v>
      </c>
      <c r="D3699" s="17">
        <v>43.838437499999998</v>
      </c>
      <c r="E3699">
        <v>5</v>
      </c>
      <c r="F3699" s="5">
        <v>80</v>
      </c>
      <c r="G3699" s="9">
        <v>1</v>
      </c>
      <c r="H3699">
        <v>7</v>
      </c>
      <c r="I3699" s="6">
        <v>11.428571428571429</v>
      </c>
      <c r="J3699" t="s">
        <v>8319</v>
      </c>
      <c r="K3699" t="s">
        <v>8347</v>
      </c>
    </row>
    <row r="3700" spans="1:11" x14ac:dyDescent="0.2">
      <c r="A3700">
        <v>4097</v>
      </c>
      <c r="B3700">
        <v>0</v>
      </c>
      <c r="C3700">
        <v>10000</v>
      </c>
      <c r="D3700" s="17">
        <v>56.172025462962957</v>
      </c>
      <c r="E3700">
        <v>0</v>
      </c>
      <c r="F3700" s="5">
        <v>0</v>
      </c>
      <c r="G3700" s="9">
        <v>12</v>
      </c>
      <c r="H3700">
        <v>7</v>
      </c>
      <c r="I3700" s="6">
        <v>0</v>
      </c>
      <c r="J3700" t="s">
        <v>8319</v>
      </c>
      <c r="K3700" t="s">
        <v>8347</v>
      </c>
    </row>
    <row r="3701" spans="1:11" x14ac:dyDescent="0.2">
      <c r="A3701">
        <v>4098</v>
      </c>
      <c r="B3701">
        <v>0</v>
      </c>
      <c r="C3701">
        <v>75000</v>
      </c>
      <c r="D3701" s="17">
        <v>30</v>
      </c>
      <c r="E3701">
        <v>0</v>
      </c>
      <c r="F3701" s="5">
        <v>0</v>
      </c>
      <c r="G3701" s="9">
        <v>5</v>
      </c>
      <c r="H3701">
        <v>4</v>
      </c>
      <c r="I3701" s="6">
        <v>0</v>
      </c>
      <c r="J3701" t="s">
        <v>8319</v>
      </c>
      <c r="K3701" t="s">
        <v>8347</v>
      </c>
    </row>
    <row r="3702" spans="1:11" x14ac:dyDescent="0.2">
      <c r="A3702">
        <v>4099</v>
      </c>
      <c r="B3702">
        <v>0</v>
      </c>
      <c r="C3702">
        <v>4500</v>
      </c>
      <c r="D3702" s="17">
        <v>45</v>
      </c>
      <c r="E3702">
        <v>1</v>
      </c>
      <c r="F3702" s="5">
        <v>50</v>
      </c>
      <c r="G3702" s="9">
        <v>7</v>
      </c>
      <c r="H3702">
        <v>2</v>
      </c>
      <c r="I3702" s="6">
        <v>1.1111111111111112</v>
      </c>
      <c r="J3702" t="s">
        <v>8319</v>
      </c>
      <c r="K3702" t="s">
        <v>8347</v>
      </c>
    </row>
    <row r="3703" spans="1:11" x14ac:dyDescent="0.2">
      <c r="A3703">
        <v>4100</v>
      </c>
      <c r="B3703">
        <v>0</v>
      </c>
      <c r="C3703">
        <v>270</v>
      </c>
      <c r="D3703" s="17">
        <v>10</v>
      </c>
      <c r="E3703">
        <v>0</v>
      </c>
      <c r="F3703" s="5">
        <v>0</v>
      </c>
      <c r="G3703" s="9">
        <v>10</v>
      </c>
      <c r="H3703">
        <v>2</v>
      </c>
      <c r="I3703" s="6">
        <v>0</v>
      </c>
      <c r="J3703" t="s">
        <v>8319</v>
      </c>
      <c r="K3703" t="s">
        <v>8347</v>
      </c>
    </row>
    <row r="3704" spans="1:11" x14ac:dyDescent="0.2">
      <c r="A3704">
        <v>4101</v>
      </c>
      <c r="B3704">
        <v>0</v>
      </c>
      <c r="C3704">
        <v>600</v>
      </c>
      <c r="D3704" s="17">
        <v>30</v>
      </c>
      <c r="E3704">
        <v>0</v>
      </c>
      <c r="F3704" s="5">
        <v>0</v>
      </c>
      <c r="G3704" s="9">
        <v>12</v>
      </c>
      <c r="H3704">
        <v>1</v>
      </c>
      <c r="I3704" s="6">
        <v>0</v>
      </c>
      <c r="J3704" t="s">
        <v>8319</v>
      </c>
      <c r="K3704" t="s">
        <v>8347</v>
      </c>
    </row>
    <row r="3705" spans="1:11" x14ac:dyDescent="0.2">
      <c r="A3705">
        <v>4102</v>
      </c>
      <c r="B3705">
        <v>0</v>
      </c>
      <c r="C3705">
        <v>500</v>
      </c>
      <c r="D3705" s="17">
        <v>30</v>
      </c>
      <c r="E3705">
        <v>6</v>
      </c>
      <c r="F3705" s="5">
        <v>22.833333333333332</v>
      </c>
      <c r="G3705" s="9">
        <v>4</v>
      </c>
      <c r="H3705">
        <v>5</v>
      </c>
      <c r="I3705" s="6">
        <v>27.400000000000002</v>
      </c>
      <c r="J3705" t="s">
        <v>8319</v>
      </c>
      <c r="K3705" t="s">
        <v>8347</v>
      </c>
    </row>
    <row r="3706" spans="1:11" x14ac:dyDescent="0.2">
      <c r="A3706">
        <v>4103</v>
      </c>
      <c r="B3706">
        <v>0</v>
      </c>
      <c r="C3706">
        <v>1000</v>
      </c>
      <c r="D3706" s="17">
        <v>53.939282407407404</v>
      </c>
      <c r="E3706">
        <v>6</v>
      </c>
      <c r="F3706" s="5">
        <v>16.666666666666668</v>
      </c>
      <c r="G3706" s="9">
        <v>7</v>
      </c>
      <c r="H3706">
        <v>5</v>
      </c>
      <c r="I3706" s="6">
        <v>10</v>
      </c>
      <c r="J3706" t="s">
        <v>8319</v>
      </c>
      <c r="K3706" t="s">
        <v>8347</v>
      </c>
    </row>
    <row r="3707" spans="1:11" x14ac:dyDescent="0.2">
      <c r="A3707">
        <v>4104</v>
      </c>
      <c r="B3707">
        <v>0</v>
      </c>
      <c r="C3707">
        <v>3000</v>
      </c>
      <c r="D3707" s="17">
        <v>30</v>
      </c>
      <c r="E3707">
        <v>14</v>
      </c>
      <c r="F3707" s="5">
        <v>45.785714285714285</v>
      </c>
      <c r="G3707" s="9">
        <v>9</v>
      </c>
      <c r="H3707">
        <v>1</v>
      </c>
      <c r="I3707" s="6">
        <v>21.366666666666667</v>
      </c>
      <c r="J3707" t="s">
        <v>8319</v>
      </c>
      <c r="K3707" t="s">
        <v>8347</v>
      </c>
    </row>
    <row r="3708" spans="1:11" x14ac:dyDescent="0.2">
      <c r="A3708">
        <v>4105</v>
      </c>
      <c r="B3708">
        <v>0</v>
      </c>
      <c r="C3708">
        <v>33000</v>
      </c>
      <c r="D3708" s="17">
        <v>33</v>
      </c>
      <c r="E3708">
        <v>6</v>
      </c>
      <c r="F3708" s="5">
        <v>383.33333333333331</v>
      </c>
      <c r="G3708" s="9">
        <v>11</v>
      </c>
      <c r="H3708">
        <v>2</v>
      </c>
      <c r="I3708" s="6">
        <v>6.9696969696969706</v>
      </c>
      <c r="J3708" t="s">
        <v>8319</v>
      </c>
      <c r="K3708" t="s">
        <v>8347</v>
      </c>
    </row>
    <row r="3709" spans="1:11" x14ac:dyDescent="0.2">
      <c r="A3709">
        <v>4106</v>
      </c>
      <c r="B3709">
        <v>0</v>
      </c>
      <c r="C3709">
        <v>5000</v>
      </c>
      <c r="D3709" s="17">
        <v>42.992291666666667</v>
      </c>
      <c r="E3709">
        <v>33</v>
      </c>
      <c r="F3709" s="5">
        <v>106.96969696969697</v>
      </c>
      <c r="G3709" s="9">
        <v>2</v>
      </c>
      <c r="H3709">
        <v>2</v>
      </c>
      <c r="I3709" s="6">
        <v>70.599999999999994</v>
      </c>
      <c r="J3709" t="s">
        <v>8319</v>
      </c>
      <c r="K3709" t="s">
        <v>8347</v>
      </c>
    </row>
    <row r="3710" spans="1:11" x14ac:dyDescent="0.2">
      <c r="A3710">
        <v>4107</v>
      </c>
      <c r="B3710">
        <v>0</v>
      </c>
      <c r="C3710">
        <v>2000</v>
      </c>
      <c r="D3710" s="17">
        <v>23</v>
      </c>
      <c r="E3710">
        <v>4</v>
      </c>
      <c r="F3710" s="5">
        <v>10.25</v>
      </c>
      <c r="G3710" s="9">
        <v>9</v>
      </c>
      <c r="H3710">
        <v>1</v>
      </c>
      <c r="I3710" s="6">
        <v>2.0500000000000003</v>
      </c>
      <c r="J3710" t="s">
        <v>8319</v>
      </c>
      <c r="K3710" t="s">
        <v>8347</v>
      </c>
    </row>
    <row r="3711" spans="1:11" x14ac:dyDescent="0.2">
      <c r="A3711">
        <v>4108</v>
      </c>
      <c r="B3711">
        <v>0</v>
      </c>
      <c r="C3711">
        <v>3000</v>
      </c>
      <c r="D3711" s="17">
        <v>30.176655092592593</v>
      </c>
      <c r="E3711">
        <v>1</v>
      </c>
      <c r="F3711" s="5">
        <v>59</v>
      </c>
      <c r="G3711" s="9">
        <v>1</v>
      </c>
      <c r="H3711">
        <v>2</v>
      </c>
      <c r="I3711" s="6">
        <v>1.9666666666666666</v>
      </c>
      <c r="J3711" t="s">
        <v>8319</v>
      </c>
      <c r="K3711" t="s">
        <v>8347</v>
      </c>
    </row>
    <row r="3712" spans="1:11" x14ac:dyDescent="0.2">
      <c r="A3712">
        <v>4109</v>
      </c>
      <c r="B3712">
        <v>0</v>
      </c>
      <c r="C3712">
        <v>500</v>
      </c>
      <c r="D3712" s="17">
        <v>30.041666666666668</v>
      </c>
      <c r="E3712">
        <v>0</v>
      </c>
      <c r="F3712" s="5">
        <v>0</v>
      </c>
      <c r="G3712" s="9">
        <v>10</v>
      </c>
      <c r="H3712">
        <v>5</v>
      </c>
      <c r="I3712" s="6">
        <v>0</v>
      </c>
      <c r="J3712" t="s">
        <v>8319</v>
      </c>
      <c r="K3712" t="s">
        <v>8347</v>
      </c>
    </row>
    <row r="3713" spans="1:11" x14ac:dyDescent="0.2">
      <c r="A3713">
        <v>4110</v>
      </c>
      <c r="B3713">
        <v>0</v>
      </c>
      <c r="C3713">
        <v>300</v>
      </c>
      <c r="D3713" s="17">
        <v>60</v>
      </c>
      <c r="E3713">
        <v>6</v>
      </c>
      <c r="F3713" s="5">
        <v>14.333333333333334</v>
      </c>
      <c r="G3713" s="9">
        <v>5</v>
      </c>
      <c r="H3713">
        <v>7</v>
      </c>
      <c r="I3713" s="6">
        <v>28.666666666666668</v>
      </c>
      <c r="J3713" t="s">
        <v>8319</v>
      </c>
      <c r="K3713" t="s">
        <v>8347</v>
      </c>
    </row>
    <row r="3714" spans="1:11" x14ac:dyDescent="0.2">
      <c r="A3714">
        <v>4111</v>
      </c>
      <c r="B3714">
        <v>0</v>
      </c>
      <c r="C3714">
        <v>3000</v>
      </c>
      <c r="D3714" s="17">
        <v>30</v>
      </c>
      <c r="E3714">
        <v>6</v>
      </c>
      <c r="F3714" s="5">
        <v>15.666666666666666</v>
      </c>
      <c r="G3714" s="9">
        <v>1</v>
      </c>
      <c r="H3714">
        <v>6</v>
      </c>
      <c r="I3714" s="6">
        <v>3.1333333333333333</v>
      </c>
      <c r="J3714" t="s">
        <v>8319</v>
      </c>
      <c r="K3714" t="s">
        <v>8347</v>
      </c>
    </row>
    <row r="3715" spans="1:11" x14ac:dyDescent="0.2">
      <c r="A3715">
        <v>4112</v>
      </c>
      <c r="B3715">
        <v>0</v>
      </c>
      <c r="C3715">
        <v>2500</v>
      </c>
      <c r="D3715" s="17">
        <v>27.053402777777777</v>
      </c>
      <c r="E3715">
        <v>1</v>
      </c>
      <c r="F3715" s="5">
        <v>1</v>
      </c>
      <c r="G3715" s="9">
        <v>1</v>
      </c>
      <c r="H3715">
        <v>7</v>
      </c>
      <c r="I3715" s="6">
        <v>0.04</v>
      </c>
      <c r="J3715" t="s">
        <v>8319</v>
      </c>
      <c r="K3715" t="s">
        <v>8347</v>
      </c>
    </row>
    <row r="3716" spans="1:11" x14ac:dyDescent="0.2">
      <c r="A3716">
        <v>4113</v>
      </c>
      <c r="B3716">
        <v>0</v>
      </c>
      <c r="C3716">
        <v>1500</v>
      </c>
      <c r="D3716" s="17">
        <v>18.700428240740738</v>
      </c>
      <c r="E3716">
        <v>3</v>
      </c>
      <c r="F3716" s="5">
        <v>1</v>
      </c>
      <c r="G3716" s="9">
        <v>12</v>
      </c>
      <c r="H3716">
        <v>7</v>
      </c>
      <c r="I3716" s="6">
        <v>0.2</v>
      </c>
      <c r="J3716" t="s">
        <v>8319</v>
      </c>
      <c r="K3716" t="s">
        <v>8347</v>
      </c>
    </row>
  </sheetData>
  <autoFilter ref="A1:K3716" xr:uid="{75E12537-362A-4148-8F29-BC3131C275B4}">
    <filterColumn colId="9">
      <filters>
        <filter val="film &amp; video"/>
        <filter val="music"/>
        <filter val="theater"/>
      </filters>
    </filterColumn>
  </autoFilter>
  <conditionalFormatting sqref="B1:B1048576">
    <cfRule type="containsText" dxfId="3" priority="2" operator="containsText" text="canceled">
      <formula>NOT(ISERROR(SEARCH("canceled",B1)))</formula>
    </cfRule>
    <cfRule type="containsText" dxfId="2" priority="3" operator="containsText" text="failed">
      <formula>NOT(ISERROR(SEARCH("failed",B1)))</formula>
    </cfRule>
    <cfRule type="containsText" dxfId="1" priority="4" operator="containsText" text="live">
      <formula>NOT(ISERROR(SEARCH("live",B1)))</formula>
    </cfRule>
    <cfRule type="containsText" dxfId="0" priority="5" operator="containsText" text="successful">
      <formula>NOT(ISERROR(SEARCH("successful",B1)))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KickStarter Data</vt:lpstr>
      <vt:lpstr>Pivot by Category</vt:lpstr>
      <vt:lpstr>Pivot by Sub-Category</vt:lpstr>
      <vt:lpstr>Pivot by Launch Date</vt:lpstr>
      <vt:lpstr>Bonus</vt:lpstr>
      <vt:lpstr>Comments</vt:lpstr>
      <vt:lpstr>Regression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Sandrine Poissonnet</cp:lastModifiedBy>
  <dcterms:created xsi:type="dcterms:W3CDTF">2017-04-20T15:17:24Z</dcterms:created>
  <dcterms:modified xsi:type="dcterms:W3CDTF">2018-11-27T22:21:53Z</dcterms:modified>
</cp:coreProperties>
</file>