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852" yWindow="0" windowWidth="23256" windowHeight="13176"/>
  </bookViews>
  <sheets>
    <sheet name="Лист1" sheetId="1" r:id="rId1"/>
    <sheet name="цех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4" i="1" l="1"/>
  <c r="C60" i="1"/>
  <c r="C40" i="1"/>
  <c r="C26" i="1"/>
  <c r="C25" i="1"/>
  <c r="C24" i="1"/>
  <c r="C21" i="1"/>
  <c r="C4" i="1" l="1"/>
  <c r="C35" i="1" l="1"/>
  <c r="C37" i="1"/>
  <c r="C22" i="1"/>
  <c r="C55" i="1" s="1"/>
  <c r="C48" i="1"/>
  <c r="C32" i="1"/>
  <c r="C33" i="1"/>
  <c r="C49" i="1" l="1"/>
  <c r="C31" i="1"/>
  <c r="C51" i="1" l="1"/>
  <c r="C52" i="1" s="1"/>
  <c r="C56" i="1" l="1"/>
  <c r="C57" i="1" s="1"/>
  <c r="C58" i="1" s="1"/>
  <c r="C61" i="1" l="1"/>
  <c r="C62" i="1"/>
</calcChain>
</file>

<file path=xl/sharedStrings.xml><?xml version="1.0" encoding="utf-8"?>
<sst xmlns="http://schemas.openxmlformats.org/spreadsheetml/2006/main" count="81" uniqueCount="81">
  <si>
    <t>Площадь помещения, м кв</t>
  </si>
  <si>
    <t>Срок эксплуатации установки, лет</t>
  </si>
  <si>
    <t>Количество растений на ярус</t>
  </si>
  <si>
    <t>Количество ламп в ярусе</t>
  </si>
  <si>
    <t>Потребляемая мощность 1 лампы, вт</t>
  </si>
  <si>
    <t>Продолжительность вегетации, дн</t>
  </si>
  <si>
    <t>Количество установок на заданную площадь</t>
  </si>
  <si>
    <t>Количества ярусов на установке</t>
  </si>
  <si>
    <t>Стоимости установок с учетом удорожания</t>
  </si>
  <si>
    <t>Расчет удобрений и pH регуляторов, используемых в месяц</t>
  </si>
  <si>
    <t>Количество ярусов на всех установках</t>
  </si>
  <si>
    <t>Размер установки</t>
  </si>
  <si>
    <t>расчеты сделаны на 1 год</t>
  </si>
  <si>
    <t>Расчет потребляемой мощности(освещение)в кВт</t>
  </si>
  <si>
    <t>Расчет потребляемой мощности(насос)в кВт</t>
  </si>
  <si>
    <t>Потребляемая мощность 1 установки в день (освещение), кВт</t>
  </si>
  <si>
    <t>Потребляемая мощность 1 установки в день (насос), кВт</t>
  </si>
  <si>
    <t>Расход воды, куб.м/месяц</t>
  </si>
  <si>
    <t>Расчет потребляемой в год воды, куб.м.</t>
  </si>
  <si>
    <t>Количество персонала, чел.</t>
  </si>
  <si>
    <t>Посевная площадь, кв.м.</t>
  </si>
  <si>
    <t>(на 1 чел по 150кв.м.)</t>
  </si>
  <si>
    <t>освещение+ насос, 7,23-стоимость кВт</t>
  </si>
  <si>
    <t>Отопление помещения в среднем за  месяц</t>
  </si>
  <si>
    <t>отопление</t>
  </si>
  <si>
    <t>вода</t>
  </si>
  <si>
    <t>зарплата работникам</t>
  </si>
  <si>
    <t>отчисления от з/пл</t>
  </si>
  <si>
    <t>амортизация оборудования 10%</t>
  </si>
  <si>
    <t>Расчет постоянных затрат, руб.:</t>
  </si>
  <si>
    <t>всего:</t>
  </si>
  <si>
    <t xml:space="preserve">горшочек </t>
  </si>
  <si>
    <t>семена</t>
  </si>
  <si>
    <t>этикетка</t>
  </si>
  <si>
    <t>потребительская упаковка</t>
  </si>
  <si>
    <t>Расчет переменных затрат на 1 ед.продукции, руб</t>
  </si>
  <si>
    <t>всего на 1 ед продукции</t>
  </si>
  <si>
    <t>Всего на всю продукцию</t>
  </si>
  <si>
    <t>Количество горшков для растений на 1 установку</t>
  </si>
  <si>
    <t>Сумма всех затрат на производство продукции</t>
  </si>
  <si>
    <t>Количество растений в год (урожай каждые 2 недели)</t>
  </si>
  <si>
    <t>(всего в году 52 недели)</t>
  </si>
  <si>
    <t>Себестоимость един продукции, руб.</t>
  </si>
  <si>
    <t>Средняя закупочная цена 1 горшочка зелени, руб</t>
  </si>
  <si>
    <t>Выручка от продаж, руб.</t>
  </si>
  <si>
    <t>Прибыль от продаж всего, руб</t>
  </si>
  <si>
    <t>Налог на прибыль (20%), руб.</t>
  </si>
  <si>
    <t>Чистая прибыль, руб.</t>
  </si>
  <si>
    <t>Рентабельность продаж, %</t>
  </si>
  <si>
    <t>Рентабельность продукции, %</t>
  </si>
  <si>
    <t>чистая прибыль/себестоимость*100</t>
  </si>
  <si>
    <t>прибыль от продаж /выручку *100</t>
  </si>
  <si>
    <t>Окупаемость оборудования</t>
  </si>
  <si>
    <t>округляем до 1 года</t>
  </si>
  <si>
    <t>Стоимость 5 установок, руб.</t>
  </si>
  <si>
    <t xml:space="preserve"> </t>
  </si>
  <si>
    <t>План размещения оборудования гидропонных установок, площадью 150км. М2.</t>
  </si>
  <si>
    <t>3 яруса по 1,5 м2*48 установок</t>
  </si>
  <si>
    <t>1,5/1,0/2,6</t>
  </si>
  <si>
    <t>10м</t>
  </si>
  <si>
    <t xml:space="preserve">если помещение 10 на 12 м. то  можно поставить 6 рядов(шир 2 м), проходы между ними 0,83 м. </t>
  </si>
  <si>
    <t>(0,7* 9*16)</t>
  </si>
  <si>
    <t>работает насос 6раз в день по 3минуты</t>
  </si>
  <si>
    <t>0,2*18/60</t>
  </si>
  <si>
    <t>90*48*2/1000</t>
  </si>
  <si>
    <t>бак 90л стоек 48. меняем воду после сбора(2 раза в неделю)</t>
  </si>
  <si>
    <t>питательный раствор (РН+компонентА иB)</t>
  </si>
  <si>
    <t>субстрат (пеностекло)</t>
  </si>
  <si>
    <t>(0,12х150х3х48)/50 х26=</t>
  </si>
  <si>
    <t>арендная плата</t>
  </si>
  <si>
    <t>расходы на реализацию</t>
  </si>
  <si>
    <t>раз в неделю доставка до Н.Н.</t>
  </si>
  <si>
    <t>Размер ежемесячного платежа = СЗ*(П+(П/(1+П)*СК-1))</t>
  </si>
  <si>
    <t>СЗ — сумма займа;
П — ставка процента за один месяц;
СК — срок кредитования.</t>
  </si>
  <si>
    <t>6480000*(0,4+(0,4/(1+0,4)*5-1))</t>
  </si>
  <si>
    <t>Плата за кредит</t>
  </si>
  <si>
    <t>рублей</t>
  </si>
  <si>
    <t>Прибыль, руб.</t>
  </si>
  <si>
    <t>Количество горшков для растений на 48установок</t>
  </si>
  <si>
    <t>работает 16 часов в день, 360 дней в год на 48 установок</t>
  </si>
  <si>
    <t>работает 18минут  в день, 360 дней в год на 48 установок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</si>
</sst>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color rgb="FF666666"/>
      <name val="Lucida Sans Unicode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/>
    <xf numFmtId="0" fontId="0" fillId="3" borderId="0" xfId="0" applyFill="1"/>
    <xf numFmtId="0" fontId="0" fillId="4" borderId="0" xfId="0" applyFill="1"/>
    <xf numFmtId="0" fontId="2" fillId="4" borderId="1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0" fillId="5" borderId="0" xfId="0" applyFill="1"/>
    <xf numFmtId="9" fontId="0" fillId="5" borderId="0" xfId="0" applyNumberFormat="1" applyFill="1"/>
    <xf numFmtId="0" fontId="1" fillId="0" borderId="0" xfId="0" applyFont="1"/>
    <xf numFmtId="0" fontId="2" fillId="6" borderId="0" xfId="0" applyFont="1" applyFill="1" applyBorder="1" applyAlignment="1">
      <alignment horizontal="left" vertical="center" wrapText="1"/>
    </xf>
    <xf numFmtId="0" fontId="0" fillId="6" borderId="0" xfId="0" applyFill="1"/>
    <xf numFmtId="0" fontId="3" fillId="6" borderId="0" xfId="0" applyFont="1" applyFill="1"/>
    <xf numFmtId="0" fontId="0" fillId="3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abSelected="1" workbookViewId="0">
      <selection activeCell="C64" sqref="C64"/>
    </sheetView>
  </sheetViews>
  <sheetFormatPr defaultRowHeight="14.4" x14ac:dyDescent="0.3"/>
  <cols>
    <col min="2" max="2" width="60.88671875" customWidth="1"/>
  </cols>
  <sheetData>
    <row r="1" spans="2:14" x14ac:dyDescent="0.3">
      <c r="B1" s="1" t="s">
        <v>12</v>
      </c>
    </row>
    <row r="3" spans="2:14" x14ac:dyDescent="0.3">
      <c r="B3" s="4" t="s">
        <v>0</v>
      </c>
      <c r="C3" s="4">
        <v>150</v>
      </c>
      <c r="D3" s="4"/>
    </row>
    <row r="4" spans="2:14" x14ac:dyDescent="0.3">
      <c r="B4" s="4" t="s">
        <v>54</v>
      </c>
      <c r="C4" s="4">
        <f>150000*48</f>
        <v>7200000</v>
      </c>
      <c r="D4" s="4"/>
    </row>
    <row r="5" spans="2:14" x14ac:dyDescent="0.3">
      <c r="B5" s="4" t="s">
        <v>1</v>
      </c>
      <c r="C5" s="4">
        <v>10</v>
      </c>
      <c r="D5" s="4"/>
    </row>
    <row r="6" spans="2:14" x14ac:dyDescent="0.3">
      <c r="B6" s="4" t="s">
        <v>2</v>
      </c>
      <c r="C6" s="4">
        <v>150</v>
      </c>
      <c r="D6" s="4"/>
    </row>
    <row r="7" spans="2:14" x14ac:dyDescent="0.3">
      <c r="B7" s="4" t="s">
        <v>20</v>
      </c>
      <c r="C7" s="4">
        <v>216</v>
      </c>
      <c r="D7" s="35" t="s">
        <v>57</v>
      </c>
      <c r="E7" s="35"/>
      <c r="F7" s="35"/>
      <c r="G7" s="35"/>
      <c r="H7" s="35"/>
    </row>
    <row r="8" spans="2:14" x14ac:dyDescent="0.3">
      <c r="B8" s="4" t="s">
        <v>4</v>
      </c>
      <c r="C8" s="4">
        <v>0.7</v>
      </c>
      <c r="D8" s="4"/>
    </row>
    <row r="9" spans="2:14" x14ac:dyDescent="0.3">
      <c r="B9" s="4" t="s">
        <v>15</v>
      </c>
      <c r="C9" s="4">
        <v>0.1</v>
      </c>
      <c r="D9" s="35" t="s">
        <v>61</v>
      </c>
      <c r="E9" s="35"/>
      <c r="F9" s="35"/>
      <c r="G9" s="35"/>
    </row>
    <row r="10" spans="2:14" x14ac:dyDescent="0.3">
      <c r="B10" s="4" t="s">
        <v>16</v>
      </c>
      <c r="C10" s="4">
        <v>0.06</v>
      </c>
      <c r="D10" s="4"/>
      <c r="E10" s="34" t="s">
        <v>63</v>
      </c>
      <c r="F10" s="34"/>
      <c r="G10" s="34"/>
      <c r="H10" s="34"/>
      <c r="J10" s="34" t="s">
        <v>62</v>
      </c>
      <c r="K10" s="34"/>
      <c r="L10" s="34"/>
      <c r="M10" s="34"/>
      <c r="N10" s="34"/>
    </row>
    <row r="11" spans="2:14" x14ac:dyDescent="0.3">
      <c r="B11" s="4" t="s">
        <v>11</v>
      </c>
      <c r="C11" s="4" t="s">
        <v>58</v>
      </c>
      <c r="D11" s="4"/>
    </row>
    <row r="12" spans="2:14" x14ac:dyDescent="0.3">
      <c r="B12" s="15" t="s">
        <v>17</v>
      </c>
      <c r="C12" s="4">
        <v>8.64</v>
      </c>
      <c r="D12" s="4"/>
      <c r="E12" s="34" t="s">
        <v>64</v>
      </c>
      <c r="F12" s="34"/>
      <c r="G12" s="34"/>
      <c r="H12" t="s">
        <v>65</v>
      </c>
    </row>
    <row r="13" spans="2:14" x14ac:dyDescent="0.3">
      <c r="B13" s="4" t="s">
        <v>3</v>
      </c>
      <c r="C13" s="4">
        <v>3</v>
      </c>
      <c r="D13" s="4"/>
    </row>
    <row r="14" spans="2:14" x14ac:dyDescent="0.3">
      <c r="B14" s="4" t="s">
        <v>5</v>
      </c>
      <c r="C14" s="4">
        <v>14</v>
      </c>
      <c r="D14" s="4"/>
    </row>
    <row r="15" spans="2:14" x14ac:dyDescent="0.3">
      <c r="B15" s="4" t="s">
        <v>23</v>
      </c>
      <c r="C15" s="4">
        <v>3000</v>
      </c>
      <c r="D15" s="4"/>
    </row>
    <row r="17" spans="1:15" ht="15.6" x14ac:dyDescent="0.3">
      <c r="A17" s="5"/>
      <c r="B17" s="6" t="s">
        <v>6</v>
      </c>
      <c r="C17" s="5">
        <v>48</v>
      </c>
      <c r="D17" s="36" t="s">
        <v>60</v>
      </c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</row>
    <row r="18" spans="1:15" ht="15.6" x14ac:dyDescent="0.3">
      <c r="A18" s="5"/>
      <c r="B18" s="6" t="s">
        <v>7</v>
      </c>
      <c r="C18" s="5">
        <v>3</v>
      </c>
      <c r="D18" s="5"/>
      <c r="E18" s="5"/>
    </row>
    <row r="19" spans="1:15" ht="15.6" x14ac:dyDescent="0.3">
      <c r="A19" s="5"/>
      <c r="B19" s="6" t="s">
        <v>10</v>
      </c>
      <c r="C19" s="5">
        <v>144</v>
      </c>
      <c r="D19" s="5"/>
      <c r="E19" s="5"/>
    </row>
    <row r="20" spans="1:15" ht="15.6" x14ac:dyDescent="0.3">
      <c r="A20" s="5"/>
      <c r="B20" s="6" t="s">
        <v>38</v>
      </c>
      <c r="C20" s="5">
        <v>450</v>
      </c>
      <c r="D20" s="5"/>
      <c r="E20" s="5"/>
    </row>
    <row r="21" spans="1:15" ht="15.6" x14ac:dyDescent="0.3">
      <c r="A21" s="5"/>
      <c r="B21" s="6" t="s">
        <v>78</v>
      </c>
      <c r="C21" s="5">
        <f>C20*48</f>
        <v>21600</v>
      </c>
      <c r="D21" s="5"/>
      <c r="E21" s="5"/>
    </row>
    <row r="22" spans="1:15" ht="15.6" x14ac:dyDescent="0.3">
      <c r="A22" s="5"/>
      <c r="B22" s="6" t="s">
        <v>40</v>
      </c>
      <c r="C22" s="5">
        <f>C21*52/2</f>
        <v>561600</v>
      </c>
      <c r="D22" s="5" t="s">
        <v>41</v>
      </c>
      <c r="E22" s="5"/>
    </row>
    <row r="23" spans="1:15" ht="15.6" x14ac:dyDescent="0.3">
      <c r="A23" s="5"/>
      <c r="B23" s="6" t="s">
        <v>8</v>
      </c>
      <c r="C23" s="5">
        <v>150000</v>
      </c>
      <c r="D23" s="5"/>
      <c r="E23" s="5"/>
    </row>
    <row r="24" spans="1:15" ht="15.6" x14ac:dyDescent="0.3">
      <c r="A24" s="5"/>
      <c r="B24" s="6" t="s">
        <v>13</v>
      </c>
      <c r="C24" s="5">
        <f>C9*360*48</f>
        <v>1728</v>
      </c>
      <c r="D24" s="5" t="s">
        <v>79</v>
      </c>
      <c r="E24" s="5"/>
    </row>
    <row r="25" spans="1:15" ht="15.6" x14ac:dyDescent="0.3">
      <c r="A25" s="5"/>
      <c r="B25" s="6" t="s">
        <v>14</v>
      </c>
      <c r="C25" s="5">
        <f>C10*48*360</f>
        <v>1036.8</v>
      </c>
      <c r="D25" s="5" t="s">
        <v>80</v>
      </c>
      <c r="E25" s="5"/>
    </row>
    <row r="26" spans="1:15" ht="15.6" x14ac:dyDescent="0.3">
      <c r="A26" s="5"/>
      <c r="B26" s="6" t="s">
        <v>18</v>
      </c>
      <c r="C26" s="5">
        <f>C12*12</f>
        <v>103.68</v>
      </c>
      <c r="D26" s="5"/>
      <c r="E26" s="5"/>
    </row>
    <row r="27" spans="1:15" ht="21.75" customHeight="1" x14ac:dyDescent="0.3">
      <c r="A27" s="5"/>
      <c r="B27" s="6" t="s">
        <v>9</v>
      </c>
      <c r="C27" s="5">
        <v>350000</v>
      </c>
      <c r="D27" s="5"/>
      <c r="E27" s="5"/>
    </row>
    <row r="28" spans="1:15" ht="15.6" x14ac:dyDescent="0.3">
      <c r="A28" s="5"/>
      <c r="B28" s="7" t="s">
        <v>19</v>
      </c>
      <c r="C28" s="5">
        <v>2</v>
      </c>
      <c r="D28" s="5" t="s">
        <v>21</v>
      </c>
      <c r="E28" s="5"/>
    </row>
    <row r="30" spans="1:15" ht="15.6" x14ac:dyDescent="0.3">
      <c r="B30" s="8" t="s">
        <v>29</v>
      </c>
      <c r="C30" s="9"/>
      <c r="D30" s="9"/>
      <c r="E30" s="9"/>
    </row>
    <row r="31" spans="1:15" ht="15.6" x14ac:dyDescent="0.3">
      <c r="B31" s="8" t="s">
        <v>55</v>
      </c>
      <c r="C31" s="9">
        <f>(C24+C25)*7.23</f>
        <v>19989.504000000001</v>
      </c>
      <c r="D31" s="9" t="s">
        <v>22</v>
      </c>
      <c r="E31" s="9"/>
    </row>
    <row r="32" spans="1:15" ht="15.6" x14ac:dyDescent="0.3">
      <c r="B32" s="8" t="s">
        <v>24</v>
      </c>
      <c r="C32" s="9">
        <f>C15*12</f>
        <v>36000</v>
      </c>
      <c r="D32" s="9"/>
      <c r="E32" s="9"/>
    </row>
    <row r="33" spans="2:7" ht="15.6" x14ac:dyDescent="0.3">
      <c r="B33" s="8" t="s">
        <v>25</v>
      </c>
      <c r="C33" s="9">
        <f>C26*29</f>
        <v>3006.7200000000003</v>
      </c>
      <c r="D33" s="9"/>
      <c r="E33" s="9"/>
    </row>
    <row r="34" spans="2:7" ht="15.6" x14ac:dyDescent="0.3">
      <c r="B34" s="8" t="s">
        <v>66</v>
      </c>
      <c r="C34" s="9">
        <v>368784</v>
      </c>
      <c r="D34" s="9"/>
      <c r="E34" s="9"/>
    </row>
    <row r="35" spans="2:7" ht="15.6" x14ac:dyDescent="0.3">
      <c r="B35" s="8" t="s">
        <v>26</v>
      </c>
      <c r="C35" s="9">
        <f>2*30000*12</f>
        <v>720000</v>
      </c>
      <c r="D35" s="9"/>
      <c r="E35" s="9"/>
    </row>
    <row r="36" spans="2:7" ht="15.6" x14ac:dyDescent="0.3">
      <c r="B36" s="8" t="s">
        <v>27</v>
      </c>
      <c r="C36" s="9">
        <v>216000</v>
      </c>
      <c r="D36" s="10">
        <v>0.3</v>
      </c>
      <c r="E36" s="9"/>
    </row>
    <row r="37" spans="2:7" ht="15.6" x14ac:dyDescent="0.3">
      <c r="B37" s="8" t="s">
        <v>28</v>
      </c>
      <c r="C37" s="9">
        <f>C4*0.1</f>
        <v>720000</v>
      </c>
      <c r="D37" s="9"/>
      <c r="E37" s="9"/>
    </row>
    <row r="38" spans="2:7" ht="15.6" x14ac:dyDescent="0.3">
      <c r="B38" s="8" t="s">
        <v>69</v>
      </c>
      <c r="C38" s="9">
        <v>630000</v>
      </c>
      <c r="D38" s="9"/>
      <c r="E38" s="9"/>
    </row>
    <row r="39" spans="2:7" ht="15.6" x14ac:dyDescent="0.3">
      <c r="B39" s="8" t="s">
        <v>70</v>
      </c>
      <c r="C39" s="9">
        <v>350000</v>
      </c>
      <c r="D39" s="9"/>
      <c r="E39" s="9"/>
      <c r="G39" t="s">
        <v>71</v>
      </c>
    </row>
    <row r="40" spans="2:7" ht="15.6" x14ac:dyDescent="0.3">
      <c r="B40" s="2" t="s">
        <v>30</v>
      </c>
      <c r="C40" s="11">
        <f>SUM(C31:C39)</f>
        <v>3063780.2239999999</v>
      </c>
    </row>
    <row r="42" spans="2:7" ht="15.6" x14ac:dyDescent="0.3">
      <c r="B42" s="12" t="s">
        <v>35</v>
      </c>
      <c r="C42" s="13"/>
    </row>
    <row r="43" spans="2:7" ht="15.6" x14ac:dyDescent="0.3">
      <c r="B43" s="12" t="s">
        <v>31</v>
      </c>
      <c r="C43" s="13">
        <v>4.5</v>
      </c>
      <c r="E43" s="34"/>
      <c r="F43" s="34"/>
      <c r="G43" s="34"/>
    </row>
    <row r="44" spans="2:7" x14ac:dyDescent="0.3">
      <c r="B44" s="14" t="s">
        <v>67</v>
      </c>
      <c r="C44" s="13">
        <v>3.12</v>
      </c>
      <c r="E44" s="34" t="s">
        <v>68</v>
      </c>
      <c r="F44" s="34"/>
      <c r="G44" s="34"/>
    </row>
    <row r="45" spans="2:7" x14ac:dyDescent="0.3">
      <c r="B45" s="14" t="s">
        <v>32</v>
      </c>
      <c r="C45" s="13">
        <v>0.54</v>
      </c>
    </row>
    <row r="46" spans="2:7" x14ac:dyDescent="0.3">
      <c r="B46" s="14" t="s">
        <v>33</v>
      </c>
      <c r="C46" s="13">
        <v>0.8</v>
      </c>
    </row>
    <row r="47" spans="2:7" x14ac:dyDescent="0.3">
      <c r="B47" s="14" t="s">
        <v>34</v>
      </c>
      <c r="C47" s="13">
        <v>4</v>
      </c>
    </row>
    <row r="48" spans="2:7" x14ac:dyDescent="0.3">
      <c r="B48" s="14" t="s">
        <v>36</v>
      </c>
      <c r="C48" s="13">
        <f>SUM(C43:C47)</f>
        <v>12.96</v>
      </c>
    </row>
    <row r="49" spans="2:4" x14ac:dyDescent="0.3">
      <c r="B49" s="3" t="s">
        <v>37</v>
      </c>
      <c r="C49" s="11">
        <f>C48*C22</f>
        <v>7278336.0000000009</v>
      </c>
    </row>
    <row r="51" spans="2:4" x14ac:dyDescent="0.3">
      <c r="B51" s="3" t="s">
        <v>39</v>
      </c>
      <c r="C51" s="11">
        <f>C49+C40</f>
        <v>10342116.224000001</v>
      </c>
    </row>
    <row r="52" spans="2:4" x14ac:dyDescent="0.3">
      <c r="B52" s="3" t="s">
        <v>42</v>
      </c>
      <c r="C52" s="11">
        <f>C51/C22</f>
        <v>18.415449116809118</v>
      </c>
    </row>
    <row r="54" spans="2:4" x14ac:dyDescent="0.3">
      <c r="B54" s="3" t="s">
        <v>43</v>
      </c>
      <c r="C54">
        <v>21</v>
      </c>
    </row>
    <row r="55" spans="2:4" x14ac:dyDescent="0.3">
      <c r="B55" s="3" t="s">
        <v>44</v>
      </c>
      <c r="C55">
        <f>C54*C22</f>
        <v>11793600</v>
      </c>
    </row>
    <row r="56" spans="2:4" x14ac:dyDescent="0.3">
      <c r="B56" s="3" t="s">
        <v>45</v>
      </c>
      <c r="C56">
        <f>C55-C51</f>
        <v>1451483.7759999987</v>
      </c>
    </row>
    <row r="57" spans="2:4" x14ac:dyDescent="0.3">
      <c r="B57" s="3" t="s">
        <v>46</v>
      </c>
      <c r="C57">
        <f>C56*0.2</f>
        <v>290296.75519999972</v>
      </c>
    </row>
    <row r="58" spans="2:4" x14ac:dyDescent="0.3">
      <c r="B58" s="3" t="s">
        <v>77</v>
      </c>
      <c r="C58" s="11">
        <f>C56-C57</f>
        <v>1161187.0207999989</v>
      </c>
    </row>
    <row r="59" spans="2:4" x14ac:dyDescent="0.3">
      <c r="B59" s="3" t="s">
        <v>75</v>
      </c>
      <c r="C59">
        <v>122286</v>
      </c>
    </row>
    <row r="60" spans="2:4" x14ac:dyDescent="0.3">
      <c r="B60" s="3" t="s">
        <v>47</v>
      </c>
      <c r="C60">
        <f>C58-C59</f>
        <v>1038901.0207999989</v>
      </c>
    </row>
    <row r="61" spans="2:4" x14ac:dyDescent="0.3">
      <c r="B61" s="3" t="s">
        <v>48</v>
      </c>
      <c r="C61">
        <f>C56/C55*100</f>
        <v>12.307385158051813</v>
      </c>
      <c r="D61" t="s">
        <v>51</v>
      </c>
    </row>
    <row r="62" spans="2:4" x14ac:dyDescent="0.3">
      <c r="B62" s="3" t="s">
        <v>49</v>
      </c>
      <c r="C62">
        <f>C58/C51*100</f>
        <v>11.227750642613536</v>
      </c>
      <c r="D62" t="s">
        <v>50</v>
      </c>
    </row>
    <row r="64" spans="2:4" x14ac:dyDescent="0.3">
      <c r="B64" s="3" t="s">
        <v>52</v>
      </c>
      <c r="C64">
        <f>C4/C60</f>
        <v>6.93040035176372</v>
      </c>
      <c r="D64" t="s">
        <v>53</v>
      </c>
    </row>
    <row r="70" spans="2:8" x14ac:dyDescent="0.3">
      <c r="B70" t="s">
        <v>72</v>
      </c>
      <c r="C70" s="34" t="s">
        <v>74</v>
      </c>
      <c r="D70" s="34"/>
      <c r="E70" s="34"/>
      <c r="F70" s="34"/>
      <c r="G70">
        <v>122286</v>
      </c>
      <c r="H70" t="s">
        <v>76</v>
      </c>
    </row>
    <row r="72" spans="2:8" ht="72" x14ac:dyDescent="0.3">
      <c r="B72" s="33" t="s">
        <v>73</v>
      </c>
    </row>
  </sheetData>
  <mergeCells count="9">
    <mergeCell ref="C70:F70"/>
    <mergeCell ref="E43:G43"/>
    <mergeCell ref="E44:G44"/>
    <mergeCell ref="D7:H7"/>
    <mergeCell ref="D9:G9"/>
    <mergeCell ref="D17:O17"/>
    <mergeCell ref="J10:N10"/>
    <mergeCell ref="E10:H10"/>
    <mergeCell ref="E12:G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4" workbookViewId="0">
      <selection activeCell="O15" sqref="O15"/>
    </sheetView>
  </sheetViews>
  <sheetFormatPr defaultRowHeight="14.4" x14ac:dyDescent="0.3"/>
  <cols>
    <col min="1" max="1" width="9.6640625" customWidth="1"/>
    <col min="2" max="2" width="7.33203125" customWidth="1"/>
    <col min="3" max="3" width="3.33203125" customWidth="1"/>
    <col min="4" max="4" width="4.5546875" customWidth="1"/>
    <col min="5" max="5" width="4.21875" customWidth="1"/>
    <col min="6" max="6" width="3" customWidth="1"/>
    <col min="7" max="7" width="4.6640625" customWidth="1"/>
    <col min="8" max="8" width="4.44140625" customWidth="1"/>
    <col min="9" max="9" width="2.88671875" customWidth="1"/>
    <col min="10" max="10" width="4.77734375" customWidth="1"/>
    <col min="11" max="11" width="5" customWidth="1"/>
    <col min="12" max="12" width="3.21875" customWidth="1"/>
  </cols>
  <sheetData>
    <row r="1" spans="1:15" x14ac:dyDescent="0.3">
      <c r="C1" s="34" t="s">
        <v>56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5" ht="23.4" customHeight="1" x14ac:dyDescent="0.3"/>
    <row r="3" spans="1:15" ht="2.4" hidden="1" customHeight="1" x14ac:dyDescent="0.3">
      <c r="B3" s="16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</row>
    <row r="4" spans="1:15" ht="15" thickBot="1" x14ac:dyDescent="0.35">
      <c r="A4" s="23"/>
    </row>
    <row r="5" spans="1:15" x14ac:dyDescent="0.3">
      <c r="A5" s="23"/>
      <c r="C5" s="16"/>
      <c r="D5" s="17"/>
      <c r="E5" s="17"/>
      <c r="F5" s="17"/>
      <c r="G5" s="17"/>
      <c r="H5" s="17"/>
      <c r="I5" s="17"/>
      <c r="J5" s="17"/>
      <c r="K5" s="17"/>
      <c r="L5" s="18"/>
      <c r="M5" s="23"/>
      <c r="N5" s="23"/>
      <c r="O5" s="23"/>
    </row>
    <row r="6" spans="1:15" x14ac:dyDescent="0.3">
      <c r="A6" s="23"/>
      <c r="C6" s="22"/>
      <c r="D6" s="23"/>
      <c r="E6" s="23"/>
      <c r="F6" s="23"/>
      <c r="G6" s="23"/>
      <c r="H6" s="23"/>
      <c r="I6" s="23"/>
      <c r="J6" s="23"/>
      <c r="K6" s="23"/>
      <c r="L6" s="24"/>
      <c r="M6" s="23"/>
      <c r="N6" s="23"/>
      <c r="O6" s="23"/>
    </row>
    <row r="7" spans="1:15" x14ac:dyDescent="0.3">
      <c r="A7" s="23"/>
      <c r="C7" s="22"/>
      <c r="D7" s="39"/>
      <c r="E7" s="39"/>
      <c r="F7" s="23"/>
      <c r="G7" s="39"/>
      <c r="H7" s="39"/>
      <c r="I7" s="23"/>
      <c r="J7" s="42"/>
      <c r="K7" s="39"/>
      <c r="L7" s="24"/>
      <c r="M7" s="23"/>
      <c r="N7" s="23"/>
      <c r="O7" s="23"/>
    </row>
    <row r="8" spans="1:15" x14ac:dyDescent="0.3">
      <c r="A8" s="23"/>
      <c r="C8" s="22"/>
      <c r="D8" s="39"/>
      <c r="E8" s="39"/>
      <c r="F8" s="23"/>
      <c r="G8" s="39"/>
      <c r="H8" s="39"/>
      <c r="I8" s="23"/>
      <c r="J8" s="42"/>
      <c r="K8" s="39"/>
      <c r="L8" s="24"/>
      <c r="M8" s="23"/>
      <c r="N8" s="23"/>
      <c r="O8" s="23"/>
    </row>
    <row r="9" spans="1:15" x14ac:dyDescent="0.3">
      <c r="A9" s="23"/>
      <c r="C9" s="22"/>
      <c r="D9" s="40"/>
      <c r="E9" s="40"/>
      <c r="F9" s="23"/>
      <c r="G9" s="40"/>
      <c r="H9" s="40"/>
      <c r="I9" s="23"/>
      <c r="J9" s="42"/>
      <c r="K9" s="39"/>
      <c r="L9" s="24"/>
      <c r="M9" s="23"/>
      <c r="N9" s="23"/>
      <c r="O9" s="23"/>
    </row>
    <row r="10" spans="1:15" x14ac:dyDescent="0.3">
      <c r="A10" s="23"/>
      <c r="C10" s="22"/>
      <c r="D10" s="41"/>
      <c r="E10" s="41"/>
      <c r="F10" s="23"/>
      <c r="G10" s="41"/>
      <c r="H10" s="41"/>
      <c r="I10" s="23"/>
      <c r="J10" s="42"/>
      <c r="K10" s="39"/>
      <c r="L10" s="24"/>
      <c r="M10" s="23"/>
      <c r="N10" s="23"/>
      <c r="O10" s="23"/>
    </row>
    <row r="11" spans="1:15" x14ac:dyDescent="0.3">
      <c r="A11" s="23"/>
      <c r="C11" s="22"/>
      <c r="D11" s="40"/>
      <c r="E11" s="40"/>
      <c r="F11" s="23"/>
      <c r="G11" s="40"/>
      <c r="H11" s="40"/>
      <c r="I11" s="23"/>
      <c r="J11" s="42"/>
      <c r="K11" s="39"/>
      <c r="L11" s="24"/>
      <c r="M11" s="23"/>
      <c r="N11" s="23"/>
      <c r="O11" s="23"/>
    </row>
    <row r="12" spans="1:15" x14ac:dyDescent="0.3">
      <c r="A12" s="23"/>
      <c r="C12" s="22"/>
      <c r="D12" s="41"/>
      <c r="E12" s="41"/>
      <c r="F12" s="23"/>
      <c r="G12" s="41"/>
      <c r="H12" s="41"/>
      <c r="I12" s="23"/>
      <c r="J12" s="42"/>
      <c r="K12" s="39"/>
      <c r="L12" s="24"/>
      <c r="M12" s="23"/>
      <c r="N12" s="23"/>
      <c r="O12" s="23"/>
    </row>
    <row r="13" spans="1:15" x14ac:dyDescent="0.3">
      <c r="A13" s="23"/>
      <c r="C13" s="22"/>
      <c r="D13" s="25"/>
      <c r="E13" s="25"/>
      <c r="F13" s="23"/>
      <c r="G13" s="25"/>
      <c r="H13" s="25"/>
      <c r="I13" s="23"/>
      <c r="J13" s="37"/>
      <c r="K13" s="39"/>
      <c r="L13" s="24"/>
      <c r="M13" s="23"/>
      <c r="N13" s="23"/>
      <c r="O13" s="23"/>
    </row>
    <row r="14" spans="1:15" x14ac:dyDescent="0.3">
      <c r="A14" s="23"/>
      <c r="C14" s="22"/>
      <c r="D14" s="26"/>
      <c r="E14" s="26"/>
      <c r="F14" s="23"/>
      <c r="G14" s="26"/>
      <c r="H14" s="26"/>
      <c r="I14" s="23"/>
      <c r="J14" s="38"/>
      <c r="K14" s="39"/>
      <c r="L14" s="24"/>
      <c r="M14" s="23"/>
      <c r="N14" s="23"/>
      <c r="O14" s="23"/>
    </row>
    <row r="15" spans="1:15" x14ac:dyDescent="0.3">
      <c r="A15" s="23"/>
      <c r="C15" s="22"/>
      <c r="D15" s="23"/>
      <c r="E15" s="23"/>
      <c r="F15" s="23"/>
      <c r="G15" s="23"/>
      <c r="H15" s="23"/>
      <c r="I15" s="23"/>
      <c r="J15" s="23"/>
      <c r="K15" s="23"/>
      <c r="L15" s="24"/>
      <c r="M15" s="23"/>
      <c r="N15" s="23"/>
      <c r="O15" s="23"/>
    </row>
    <row r="16" spans="1:15" x14ac:dyDescent="0.3">
      <c r="A16" s="23"/>
      <c r="C16" s="22"/>
      <c r="D16" s="23"/>
      <c r="E16" s="23"/>
      <c r="F16" s="23"/>
      <c r="G16" s="23"/>
      <c r="H16" s="23"/>
      <c r="I16" s="23"/>
      <c r="J16" s="23"/>
      <c r="K16" s="23"/>
      <c r="L16" s="24"/>
      <c r="M16" s="23"/>
      <c r="N16" s="23"/>
      <c r="O16" s="23"/>
    </row>
    <row r="17" spans="1:15" x14ac:dyDescent="0.3">
      <c r="A17" s="23"/>
      <c r="C17" s="22"/>
      <c r="D17" s="39"/>
      <c r="E17" s="39"/>
      <c r="F17" s="23"/>
      <c r="G17" s="39"/>
      <c r="H17" s="39"/>
      <c r="I17" s="23"/>
      <c r="J17" s="42"/>
      <c r="K17" s="39"/>
      <c r="L17" s="24"/>
      <c r="M17" s="23"/>
      <c r="N17" s="23"/>
      <c r="O17" s="23"/>
    </row>
    <row r="18" spans="1:15" x14ac:dyDescent="0.3">
      <c r="A18" s="23"/>
      <c r="C18" s="22"/>
      <c r="D18" s="39"/>
      <c r="E18" s="39"/>
      <c r="F18" s="23"/>
      <c r="G18" s="39"/>
      <c r="H18" s="39"/>
      <c r="I18" s="23"/>
      <c r="J18" s="42"/>
      <c r="K18" s="39"/>
      <c r="L18" s="24"/>
      <c r="M18" s="23"/>
      <c r="N18" s="23"/>
      <c r="O18" s="23"/>
    </row>
    <row r="19" spans="1:15" ht="3" customHeight="1" x14ac:dyDescent="0.3">
      <c r="A19" s="23"/>
      <c r="C19" s="22"/>
      <c r="D19" s="40"/>
      <c r="E19" s="40"/>
      <c r="F19" s="23"/>
      <c r="G19" s="40"/>
      <c r="H19" s="40"/>
      <c r="I19" s="23"/>
      <c r="J19" s="42"/>
      <c r="K19" s="39"/>
      <c r="L19" s="24"/>
      <c r="M19" s="23"/>
      <c r="N19" s="23"/>
      <c r="O19" s="23"/>
    </row>
    <row r="20" spans="1:15" ht="30" customHeight="1" x14ac:dyDescent="0.3">
      <c r="A20" s="23"/>
      <c r="C20" s="22"/>
      <c r="D20" s="41"/>
      <c r="E20" s="41"/>
      <c r="F20" s="23"/>
      <c r="G20" s="41"/>
      <c r="H20" s="41"/>
      <c r="I20" s="23"/>
      <c r="J20" s="42"/>
      <c r="K20" s="39"/>
      <c r="L20" s="24"/>
      <c r="M20" s="23"/>
      <c r="N20" s="23"/>
      <c r="O20" s="23"/>
    </row>
    <row r="21" spans="1:15" x14ac:dyDescent="0.3">
      <c r="A21" s="23"/>
      <c r="C21" s="22"/>
      <c r="D21" s="40"/>
      <c r="E21" s="40"/>
      <c r="F21" s="23"/>
      <c r="G21" s="40"/>
      <c r="H21" s="40"/>
      <c r="I21" s="23"/>
      <c r="J21" s="42"/>
      <c r="K21" s="39"/>
      <c r="L21" s="24"/>
      <c r="M21" s="23"/>
      <c r="N21" s="23"/>
      <c r="O21" s="23"/>
    </row>
    <row r="22" spans="1:15" x14ac:dyDescent="0.3">
      <c r="C22" s="22"/>
      <c r="D22" s="41"/>
      <c r="E22" s="41"/>
      <c r="F22" s="23"/>
      <c r="G22" s="41"/>
      <c r="H22" s="41"/>
      <c r="I22" s="23"/>
      <c r="J22" s="42"/>
      <c r="K22" s="39"/>
      <c r="L22" s="24"/>
      <c r="M22" s="23"/>
      <c r="N22" s="23"/>
      <c r="O22" s="23"/>
    </row>
    <row r="23" spans="1:15" x14ac:dyDescent="0.3">
      <c r="C23" s="22"/>
      <c r="D23" s="40"/>
      <c r="E23" s="40"/>
      <c r="F23" s="23"/>
      <c r="G23" s="40"/>
      <c r="H23" s="40"/>
      <c r="I23" s="23"/>
      <c r="J23" s="42"/>
      <c r="K23" s="39"/>
      <c r="L23" s="24"/>
      <c r="M23" s="23"/>
      <c r="N23" s="23"/>
      <c r="O23" s="23"/>
    </row>
    <row r="24" spans="1:15" ht="21" customHeight="1" x14ac:dyDescent="0.3">
      <c r="C24" s="22"/>
      <c r="D24" s="41"/>
      <c r="E24" s="41"/>
      <c r="F24" s="23"/>
      <c r="G24" s="41"/>
      <c r="H24" s="41"/>
      <c r="I24" s="23"/>
      <c r="J24" s="42"/>
      <c r="K24" s="39"/>
      <c r="L24" s="24"/>
      <c r="M24" s="23"/>
      <c r="N24" s="23"/>
      <c r="O24" s="23"/>
    </row>
    <row r="25" spans="1:15" ht="15" thickBot="1" x14ac:dyDescent="0.35">
      <c r="C25" s="22"/>
      <c r="D25" s="23"/>
      <c r="E25" s="23"/>
      <c r="F25" s="23"/>
      <c r="G25" s="23"/>
      <c r="H25" s="23"/>
      <c r="I25" s="23"/>
      <c r="J25" s="23"/>
      <c r="K25" s="23"/>
      <c r="L25" s="24"/>
    </row>
    <row r="26" spans="1:15" ht="21" customHeight="1" x14ac:dyDescent="0.3">
      <c r="C26" s="27"/>
      <c r="D26" s="28"/>
      <c r="E26" s="28"/>
      <c r="F26" s="23"/>
      <c r="G26" s="23"/>
      <c r="H26" s="29"/>
      <c r="I26" s="29"/>
      <c r="J26" s="30"/>
      <c r="K26" s="16"/>
      <c r="L26" s="18"/>
    </row>
    <row r="27" spans="1:15" ht="16.8" customHeight="1" x14ac:dyDescent="0.3">
      <c r="C27" s="22"/>
      <c r="D27" s="23"/>
      <c r="E27" s="23"/>
      <c r="F27" s="31"/>
      <c r="J27" s="23"/>
      <c r="K27" s="22"/>
      <c r="L27" s="24"/>
    </row>
    <row r="28" spans="1:15" ht="15" thickBot="1" x14ac:dyDescent="0.35">
      <c r="C28" s="19"/>
      <c r="D28" s="20"/>
      <c r="E28" s="20"/>
      <c r="F28" s="32"/>
      <c r="G28" s="20"/>
      <c r="H28" s="20"/>
      <c r="I28" s="20"/>
      <c r="J28" s="20"/>
      <c r="K28" s="19"/>
      <c r="L28" s="21"/>
    </row>
    <row r="29" spans="1:15" x14ac:dyDescent="0.3">
      <c r="E29" t="s">
        <v>59</v>
      </c>
    </row>
  </sheetData>
  <mergeCells count="45">
    <mergeCell ref="C1:N1"/>
    <mergeCell ref="D7:D8"/>
    <mergeCell ref="E7:E8"/>
    <mergeCell ref="G7:G8"/>
    <mergeCell ref="H7:H8"/>
    <mergeCell ref="J7:J8"/>
    <mergeCell ref="K7:K8"/>
    <mergeCell ref="K9:K10"/>
    <mergeCell ref="D11:D12"/>
    <mergeCell ref="E11:E12"/>
    <mergeCell ref="G11:G12"/>
    <mergeCell ref="H11:H12"/>
    <mergeCell ref="J11:J12"/>
    <mergeCell ref="K11:K12"/>
    <mergeCell ref="D9:D10"/>
    <mergeCell ref="E9:E10"/>
    <mergeCell ref="G9:G10"/>
    <mergeCell ref="H9:H10"/>
    <mergeCell ref="J9:J10"/>
    <mergeCell ref="D17:D18"/>
    <mergeCell ref="E17:E18"/>
    <mergeCell ref="G17:G18"/>
    <mergeCell ref="H17:H18"/>
    <mergeCell ref="J17:J18"/>
    <mergeCell ref="E19:E20"/>
    <mergeCell ref="G19:G20"/>
    <mergeCell ref="H19:H20"/>
    <mergeCell ref="J19:J20"/>
    <mergeCell ref="K19:K20"/>
    <mergeCell ref="J13:J14"/>
    <mergeCell ref="K13:K14"/>
    <mergeCell ref="K21:K22"/>
    <mergeCell ref="D23:D24"/>
    <mergeCell ref="E23:E24"/>
    <mergeCell ref="G23:G24"/>
    <mergeCell ref="H23:H24"/>
    <mergeCell ref="J23:J24"/>
    <mergeCell ref="K23:K24"/>
    <mergeCell ref="D21:D22"/>
    <mergeCell ref="E21:E22"/>
    <mergeCell ref="G21:G22"/>
    <mergeCell ref="H21:H22"/>
    <mergeCell ref="J21:J22"/>
    <mergeCell ref="K17:K18"/>
    <mergeCell ref="D19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цех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Жадан</dc:creator>
  <cp:lastModifiedBy>USER</cp:lastModifiedBy>
  <dcterms:created xsi:type="dcterms:W3CDTF">2024-03-27T06:13:42Z</dcterms:created>
  <dcterms:modified xsi:type="dcterms:W3CDTF">2024-03-27T18:32:53Z</dcterms:modified>
</cp:coreProperties>
</file>