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852" yWindow="0" windowWidth="23256" windowHeight="13176"/>
  </bookViews>
  <sheets>
    <sheet name="Лист1" sheetId="1" r:id="rId1"/>
    <sheet name="цех" sheetId="2" r:id="rId2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5" i="1" l="1"/>
  <c r="C4" i="1"/>
  <c r="C37" i="1" s="1"/>
  <c r="C53" i="1"/>
  <c r="C22" i="1"/>
  <c r="C21" i="1"/>
  <c r="C46" i="1"/>
  <c r="C47" i="1" s="1"/>
  <c r="C32" i="1"/>
  <c r="C26" i="1"/>
  <c r="C33" i="1" s="1"/>
  <c r="C25" i="1"/>
  <c r="C24" i="1"/>
  <c r="C31" i="1" l="1"/>
  <c r="C38" i="1" s="1"/>
  <c r="C49" i="1" s="1"/>
  <c r="C50" i="1" s="1"/>
  <c r="C54" i="1" l="1"/>
  <c r="C55" i="1" l="1"/>
  <c r="C56" i="1" s="1"/>
  <c r="C58" i="1"/>
  <c r="C59" i="1" l="1"/>
  <c r="C61" i="1"/>
</calcChain>
</file>

<file path=xl/sharedStrings.xml><?xml version="1.0" encoding="utf-8"?>
<sst xmlns="http://schemas.openxmlformats.org/spreadsheetml/2006/main" count="67" uniqueCount="67">
  <si>
    <t>Площадь помещения, м кв</t>
  </si>
  <si>
    <t>Срок эксплуатации установки, лет</t>
  </si>
  <si>
    <t>Количество растений на ярус</t>
  </si>
  <si>
    <t>Количество ламп в ярусе</t>
  </si>
  <si>
    <t>Потребляемая мощность 1 лампы, вт</t>
  </si>
  <si>
    <t>Продолжительность вегетации, дн</t>
  </si>
  <si>
    <t>Количество установок на заданную площадь</t>
  </si>
  <si>
    <t>Количества ярусов на установке</t>
  </si>
  <si>
    <t>Стоимости установок с учетом удорожания</t>
  </si>
  <si>
    <t>Расчет удобрений и pH регуляторов, используемых в месяц</t>
  </si>
  <si>
    <t>Количество ярусов на всех установках</t>
  </si>
  <si>
    <t xml:space="preserve">если помещение 10 на 12 м. то по стороне 1 м можно поставить 5 рядов(шир 1 м), проходы между ними 0,83 м. </t>
  </si>
  <si>
    <t>Размер установки</t>
  </si>
  <si>
    <t>10,3/1,15/2,6</t>
  </si>
  <si>
    <t>(90Вт на 1 м кв * 60м)</t>
  </si>
  <si>
    <t>расчеты сделаны на 1 год</t>
  </si>
  <si>
    <t>Расчет потребляемой мощности(освещение)в кВт</t>
  </si>
  <si>
    <t>Расчет потребляемой мощности(насос)в кВт</t>
  </si>
  <si>
    <t>Потребляемая мощность 1 установки в день (освещение), кВт</t>
  </si>
  <si>
    <t>Потребляемая мощность 1 установки в день (насос), кВт</t>
  </si>
  <si>
    <t>работает 16 часов в день, 360 дней в год на 5 установок</t>
  </si>
  <si>
    <t>работает 1 час в день, 360 дней в год на 5 установок</t>
  </si>
  <si>
    <t>Расход воды, куб.м/месяц</t>
  </si>
  <si>
    <t>Расчет потребляемой в год воды, куб.м.</t>
  </si>
  <si>
    <t>Количество персонала, чел.</t>
  </si>
  <si>
    <t>6 ярусов по 10 м2*5 установок</t>
  </si>
  <si>
    <t>Посевная площадь, кв.м.</t>
  </si>
  <si>
    <t>(на 1 чел по 150кв.м.)</t>
  </si>
  <si>
    <t>освещение+ насос, 7,23-стоимость кВт</t>
  </si>
  <si>
    <t>Отопление помещения в среднем за  месяц</t>
  </si>
  <si>
    <t>отопление</t>
  </si>
  <si>
    <t>вода</t>
  </si>
  <si>
    <t>зарплата работникам</t>
  </si>
  <si>
    <t>отчисления от з/пл</t>
  </si>
  <si>
    <t>амортизация оборудования 10%</t>
  </si>
  <si>
    <t>Расчет постоянных затрат, руб.:</t>
  </si>
  <si>
    <t>всего:</t>
  </si>
  <si>
    <t xml:space="preserve">горшочек </t>
  </si>
  <si>
    <t>торф</t>
  </si>
  <si>
    <t>семена</t>
  </si>
  <si>
    <t>этикетка</t>
  </si>
  <si>
    <t>потребительская упаковка</t>
  </si>
  <si>
    <t>Расчет переменных затрат на 1 ед.продукции, руб</t>
  </si>
  <si>
    <t>всего на 1 ед продукции</t>
  </si>
  <si>
    <t>Всего на всю продукцию</t>
  </si>
  <si>
    <t>Количество горшков для растений на 1 установку</t>
  </si>
  <si>
    <t>Количество горшков для растений на 5установок</t>
  </si>
  <si>
    <t>Сумма всех затрат на производство продукции</t>
  </si>
  <si>
    <t>Количество растений в год (урожай каждые 2 недели)</t>
  </si>
  <si>
    <t>(всего в году 52 недели)</t>
  </si>
  <si>
    <t>Себестоимость един продукции, руб.</t>
  </si>
  <si>
    <t>Выручка от продаж, руб.</t>
  </si>
  <si>
    <t>Прибыль от продаж всего, руб</t>
  </si>
  <si>
    <t>Налог на прибыль (20%), руб.</t>
  </si>
  <si>
    <t>Чистая прибыль, руб.</t>
  </si>
  <si>
    <t>Рентабельность продаж, %</t>
  </si>
  <si>
    <t>Рентабельность продукции, %</t>
  </si>
  <si>
    <t>чистая прибыль/себестоимость*100</t>
  </si>
  <si>
    <t>прибыль от продаж /выручку *100</t>
  </si>
  <si>
    <t>Окупаемость оборудования</t>
  </si>
  <si>
    <t>округляем до 1 года</t>
  </si>
  <si>
    <t>Стоимость 5 установок, руб.</t>
  </si>
  <si>
    <t>1000рубх0.08х/70=</t>
  </si>
  <si>
    <t xml:space="preserve"> </t>
  </si>
  <si>
    <t>План размещения оборудования гидропонных установок, площадью 150км. М2.</t>
  </si>
  <si>
    <t>Средняя закупочная цена 1 горшочка зелени с учетом НДС, руб</t>
  </si>
  <si>
    <t>питательный раствор (рн+компонент А и 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</si>
</sst>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name val="Calibri"/>
      <family val="2"/>
      <charset val="204"/>
      <scheme val="minor"/>
    </font>
    <font>
      <sz val="11"/>
      <color rgb="FF666666"/>
      <name val="Lucida Sans Unicode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2" borderId="0" xfId="0" applyFill="1"/>
    <xf numFmtId="0" fontId="2" fillId="0" borderId="0" xfId="0" applyFont="1" applyFill="1" applyBorder="1" applyAlignment="1">
      <alignment horizontal="left" vertical="center" wrapText="1"/>
    </xf>
    <xf numFmtId="0" fontId="3" fillId="0" borderId="0" xfId="0" applyFont="1"/>
    <xf numFmtId="0" fontId="0" fillId="3" borderId="0" xfId="0" applyFill="1"/>
    <xf numFmtId="0" fontId="0" fillId="4" borderId="0" xfId="0" applyFill="1"/>
    <xf numFmtId="0" fontId="2" fillId="4" borderId="1" xfId="0" applyFont="1" applyFill="1" applyBorder="1" applyAlignment="1">
      <alignment horizontal="left" vertical="center" wrapText="1"/>
    </xf>
    <xf numFmtId="0" fontId="2" fillId="4" borderId="2" xfId="0" applyFont="1" applyFill="1" applyBorder="1" applyAlignment="1">
      <alignment horizontal="left" vertical="center" wrapText="1"/>
    </xf>
    <xf numFmtId="0" fontId="2" fillId="5" borderId="0" xfId="0" applyFont="1" applyFill="1" applyBorder="1" applyAlignment="1">
      <alignment horizontal="left" vertical="center" wrapText="1"/>
    </xf>
    <xf numFmtId="0" fontId="0" fillId="5" borderId="0" xfId="0" applyFill="1"/>
    <xf numFmtId="9" fontId="0" fillId="5" borderId="0" xfId="0" applyNumberFormat="1" applyFill="1"/>
    <xf numFmtId="0" fontId="1" fillId="0" borderId="0" xfId="0" applyFont="1"/>
    <xf numFmtId="0" fontId="2" fillId="6" borderId="0" xfId="0" applyFont="1" applyFill="1" applyBorder="1" applyAlignment="1">
      <alignment horizontal="left" vertical="center" wrapText="1"/>
    </xf>
    <xf numFmtId="0" fontId="0" fillId="6" borderId="0" xfId="0" applyFill="1"/>
    <xf numFmtId="0" fontId="3" fillId="6" borderId="0" xfId="0" applyFont="1" applyFill="1"/>
    <xf numFmtId="0" fontId="0" fillId="3" borderId="0" xfId="0" applyFont="1" applyFill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Border="1"/>
    <xf numFmtId="0" fontId="0" fillId="0" borderId="10" xfId="0" applyBorder="1"/>
    <xf numFmtId="0" fontId="0" fillId="0" borderId="12" xfId="0" applyBorder="1"/>
    <xf numFmtId="0" fontId="0" fillId="0" borderId="11" xfId="0" applyBorder="1"/>
    <xf numFmtId="0" fontId="0" fillId="0" borderId="13" xfId="0" applyBorder="1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1"/>
  <sheetViews>
    <sheetView tabSelected="1" workbookViewId="0">
      <selection activeCell="C59" sqref="C59"/>
    </sheetView>
  </sheetViews>
  <sheetFormatPr defaultRowHeight="14.4" x14ac:dyDescent="0.3"/>
  <cols>
    <col min="2" max="2" width="60.88671875" customWidth="1"/>
  </cols>
  <sheetData>
    <row r="1" spans="2:4" x14ac:dyDescent="0.3">
      <c r="B1" s="1" t="s">
        <v>15</v>
      </c>
    </row>
    <row r="3" spans="2:4" x14ac:dyDescent="0.3">
      <c r="B3" s="4" t="s">
        <v>0</v>
      </c>
      <c r="C3" s="4">
        <v>150</v>
      </c>
      <c r="D3" s="4"/>
    </row>
    <row r="4" spans="2:4" x14ac:dyDescent="0.3">
      <c r="B4" s="4" t="s">
        <v>61</v>
      </c>
      <c r="C4" s="4">
        <f>1500000*5</f>
        <v>7500000</v>
      </c>
      <c r="D4" s="4"/>
    </row>
    <row r="5" spans="2:4" x14ac:dyDescent="0.3">
      <c r="B5" s="4" t="s">
        <v>1</v>
      </c>
      <c r="C5" s="4">
        <v>10</v>
      </c>
      <c r="D5" s="4"/>
    </row>
    <row r="6" spans="2:4" x14ac:dyDescent="0.3">
      <c r="B6" s="4" t="s">
        <v>2</v>
      </c>
      <c r="C6" s="4">
        <v>600</v>
      </c>
      <c r="D6" s="4"/>
    </row>
    <row r="7" spans="2:4" x14ac:dyDescent="0.3">
      <c r="B7" s="4" t="s">
        <v>26</v>
      </c>
      <c r="C7" s="4">
        <v>300</v>
      </c>
      <c r="D7" s="4" t="s">
        <v>25</v>
      </c>
    </row>
    <row r="8" spans="2:4" x14ac:dyDescent="0.3">
      <c r="B8" s="4" t="s">
        <v>4</v>
      </c>
      <c r="C8" s="4"/>
      <c r="D8" s="4"/>
    </row>
    <row r="9" spans="2:4" x14ac:dyDescent="0.3">
      <c r="B9" s="4" t="s">
        <v>18</v>
      </c>
      <c r="C9" s="4">
        <v>5.4</v>
      </c>
      <c r="D9" s="4" t="s">
        <v>14</v>
      </c>
    </row>
    <row r="10" spans="2:4" x14ac:dyDescent="0.3">
      <c r="B10" s="4" t="s">
        <v>19</v>
      </c>
      <c r="C10" s="4">
        <v>0.7</v>
      </c>
      <c r="D10" s="4"/>
    </row>
    <row r="11" spans="2:4" x14ac:dyDescent="0.3">
      <c r="B11" s="4" t="s">
        <v>12</v>
      </c>
      <c r="C11" s="4" t="s">
        <v>13</v>
      </c>
      <c r="D11" s="4"/>
    </row>
    <row r="12" spans="2:4" x14ac:dyDescent="0.3">
      <c r="B12" s="15" t="s">
        <v>22</v>
      </c>
      <c r="C12" s="4">
        <v>4.8</v>
      </c>
      <c r="D12" s="4"/>
    </row>
    <row r="13" spans="2:4" x14ac:dyDescent="0.3">
      <c r="B13" s="4" t="s">
        <v>3</v>
      </c>
      <c r="C13" s="4"/>
      <c r="D13" s="4"/>
    </row>
    <row r="14" spans="2:4" x14ac:dyDescent="0.3">
      <c r="B14" s="4" t="s">
        <v>5</v>
      </c>
      <c r="C14" s="4">
        <v>14</v>
      </c>
      <c r="D14" s="4"/>
    </row>
    <row r="15" spans="2:4" x14ac:dyDescent="0.3">
      <c r="B15" s="4" t="s">
        <v>29</v>
      </c>
      <c r="C15" s="4">
        <v>2000</v>
      </c>
      <c r="D15" s="4"/>
    </row>
    <row r="17" spans="1:5" ht="15.6" x14ac:dyDescent="0.3">
      <c r="A17" s="5"/>
      <c r="B17" s="6" t="s">
        <v>6</v>
      </c>
      <c r="C17" s="5">
        <v>5</v>
      </c>
      <c r="D17" s="5" t="s">
        <v>11</v>
      </c>
      <c r="E17" s="5"/>
    </row>
    <row r="18" spans="1:5" ht="15.6" x14ac:dyDescent="0.3">
      <c r="A18" s="5"/>
      <c r="B18" s="6" t="s">
        <v>7</v>
      </c>
      <c r="C18" s="5">
        <v>6</v>
      </c>
      <c r="D18" s="5"/>
      <c r="E18" s="5"/>
    </row>
    <row r="19" spans="1:5" ht="15.6" x14ac:dyDescent="0.3">
      <c r="A19" s="5"/>
      <c r="B19" s="6" t="s">
        <v>10</v>
      </c>
      <c r="C19" s="5">
        <v>30</v>
      </c>
      <c r="D19" s="5"/>
      <c r="E19" s="5"/>
    </row>
    <row r="20" spans="1:5" ht="15.6" x14ac:dyDescent="0.3">
      <c r="A20" s="5"/>
      <c r="B20" s="6" t="s">
        <v>45</v>
      </c>
      <c r="C20" s="5">
        <v>3600</v>
      </c>
      <c r="D20" s="5"/>
      <c r="E20" s="5"/>
    </row>
    <row r="21" spans="1:5" ht="15.6" x14ac:dyDescent="0.3">
      <c r="A21" s="5"/>
      <c r="B21" s="6" t="s">
        <v>46</v>
      </c>
      <c r="C21" s="5">
        <f>C20*5</f>
        <v>18000</v>
      </c>
      <c r="D21" s="5"/>
      <c r="E21" s="5"/>
    </row>
    <row r="22" spans="1:5" ht="15.6" x14ac:dyDescent="0.3">
      <c r="A22" s="5"/>
      <c r="B22" s="6" t="s">
        <v>48</v>
      </c>
      <c r="C22" s="5">
        <f>C21*52/2</f>
        <v>468000</v>
      </c>
      <c r="D22" s="5" t="s">
        <v>49</v>
      </c>
      <c r="E22" s="5"/>
    </row>
    <row r="23" spans="1:5" ht="15.6" x14ac:dyDescent="0.3">
      <c r="A23" s="5"/>
      <c r="B23" s="6" t="s">
        <v>8</v>
      </c>
      <c r="C23" s="5">
        <v>1500000</v>
      </c>
      <c r="D23" s="5"/>
      <c r="E23" s="5"/>
    </row>
    <row r="24" spans="1:5" ht="15.6" x14ac:dyDescent="0.3">
      <c r="A24" s="5"/>
      <c r="B24" s="6" t="s">
        <v>16</v>
      </c>
      <c r="C24" s="5">
        <f>C9*16*360*5</f>
        <v>155520.00000000003</v>
      </c>
      <c r="D24" s="5" t="s">
        <v>20</v>
      </c>
      <c r="E24" s="5"/>
    </row>
    <row r="25" spans="1:5" ht="15.6" x14ac:dyDescent="0.3">
      <c r="A25" s="5"/>
      <c r="B25" s="6" t="s">
        <v>17</v>
      </c>
      <c r="C25" s="5">
        <f>C10*5*360</f>
        <v>1260</v>
      </c>
      <c r="D25" s="5" t="s">
        <v>21</v>
      </c>
      <c r="E25" s="5"/>
    </row>
    <row r="26" spans="1:5" ht="15.6" x14ac:dyDescent="0.3">
      <c r="A26" s="5"/>
      <c r="B26" s="6" t="s">
        <v>23</v>
      </c>
      <c r="C26" s="5">
        <f>C12*5*12</f>
        <v>288</v>
      </c>
      <c r="D26" s="5"/>
      <c r="E26" s="5"/>
    </row>
    <row r="27" spans="1:5" ht="21.75" customHeight="1" x14ac:dyDescent="0.3">
      <c r="A27" s="5"/>
      <c r="B27" s="6" t="s">
        <v>9</v>
      </c>
      <c r="C27" s="5"/>
      <c r="D27" s="5"/>
      <c r="E27" s="5"/>
    </row>
    <row r="28" spans="1:5" ht="15.6" x14ac:dyDescent="0.3">
      <c r="A28" s="5"/>
      <c r="B28" s="7" t="s">
        <v>24</v>
      </c>
      <c r="C28" s="5">
        <v>2</v>
      </c>
      <c r="D28" s="5" t="s">
        <v>27</v>
      </c>
      <c r="E28" s="5"/>
    </row>
    <row r="30" spans="1:5" ht="15.6" x14ac:dyDescent="0.3">
      <c r="B30" s="8" t="s">
        <v>35</v>
      </c>
      <c r="C30" s="9"/>
      <c r="D30" s="9"/>
      <c r="E30" s="9"/>
    </row>
    <row r="31" spans="1:5" ht="15.6" x14ac:dyDescent="0.3">
      <c r="B31" s="8" t="s">
        <v>63</v>
      </c>
      <c r="C31" s="9">
        <f>(C24+C25)*7.23</f>
        <v>1133519.4000000004</v>
      </c>
      <c r="D31" s="9" t="s">
        <v>28</v>
      </c>
      <c r="E31" s="9"/>
    </row>
    <row r="32" spans="1:5" ht="15.6" x14ac:dyDescent="0.3">
      <c r="B32" s="8" t="s">
        <v>30</v>
      </c>
      <c r="C32" s="9">
        <f>C15*12</f>
        <v>24000</v>
      </c>
      <c r="D32" s="9"/>
      <c r="E32" s="9"/>
    </row>
    <row r="33" spans="2:7" ht="15.6" x14ac:dyDescent="0.3">
      <c r="B33" s="8" t="s">
        <v>31</v>
      </c>
      <c r="C33" s="9">
        <f>C26*29</f>
        <v>8352</v>
      </c>
      <c r="D33" s="9"/>
      <c r="E33" s="9"/>
    </row>
    <row r="34" spans="2:7" ht="15.6" x14ac:dyDescent="0.3">
      <c r="B34" s="8" t="s">
        <v>66</v>
      </c>
      <c r="C34" s="9">
        <v>320000</v>
      </c>
      <c r="D34" s="9"/>
      <c r="E34" s="9"/>
    </row>
    <row r="35" spans="2:7" ht="15.6" x14ac:dyDescent="0.3">
      <c r="B35" s="8" t="s">
        <v>32</v>
      </c>
      <c r="C35" s="9">
        <f>2*30000*12</f>
        <v>720000</v>
      </c>
      <c r="D35" s="9"/>
      <c r="E35" s="9"/>
    </row>
    <row r="36" spans="2:7" ht="15.6" x14ac:dyDescent="0.3">
      <c r="B36" s="8" t="s">
        <v>33</v>
      </c>
      <c r="C36" s="9">
        <v>216000</v>
      </c>
      <c r="D36" s="10">
        <v>0.3</v>
      </c>
      <c r="E36" s="9"/>
    </row>
    <row r="37" spans="2:7" ht="15.6" x14ac:dyDescent="0.3">
      <c r="B37" s="8" t="s">
        <v>34</v>
      </c>
      <c r="C37" s="9">
        <f>C4*0.1</f>
        <v>750000</v>
      </c>
      <c r="D37" s="9"/>
      <c r="E37" s="9"/>
    </row>
    <row r="38" spans="2:7" ht="15.6" x14ac:dyDescent="0.3">
      <c r="B38" s="2" t="s">
        <v>36</v>
      </c>
      <c r="C38" s="11">
        <f>SUM(C31:C37)</f>
        <v>3171871.4000000004</v>
      </c>
    </row>
    <row r="40" spans="2:7" ht="15.6" x14ac:dyDescent="0.3">
      <c r="B40" s="12" t="s">
        <v>42</v>
      </c>
      <c r="C40" s="13"/>
    </row>
    <row r="41" spans="2:7" ht="15.6" x14ac:dyDescent="0.3">
      <c r="B41" s="12" t="s">
        <v>37</v>
      </c>
      <c r="C41" s="13">
        <v>4.5</v>
      </c>
      <c r="E41" s="28"/>
      <c r="F41" s="28"/>
      <c r="G41" s="28"/>
    </row>
    <row r="42" spans="2:7" x14ac:dyDescent="0.3">
      <c r="B42" s="14" t="s">
        <v>38</v>
      </c>
      <c r="C42" s="13">
        <v>1.1399999999999999</v>
      </c>
      <c r="E42" s="28" t="s">
        <v>62</v>
      </c>
      <c r="F42" s="28"/>
      <c r="G42" s="28"/>
    </row>
    <row r="43" spans="2:7" x14ac:dyDescent="0.3">
      <c r="B43" s="14" t="s">
        <v>39</v>
      </c>
      <c r="C43" s="13">
        <v>0.3</v>
      </c>
    </row>
    <row r="44" spans="2:7" x14ac:dyDescent="0.3">
      <c r="B44" s="14" t="s">
        <v>40</v>
      </c>
      <c r="C44" s="13">
        <v>0.98</v>
      </c>
    </row>
    <row r="45" spans="2:7" x14ac:dyDescent="0.3">
      <c r="B45" s="14" t="s">
        <v>41</v>
      </c>
      <c r="C45" s="13">
        <v>4</v>
      </c>
    </row>
    <row r="46" spans="2:7" x14ac:dyDescent="0.3">
      <c r="B46" s="14" t="s">
        <v>43</v>
      </c>
      <c r="C46" s="13">
        <f>SUM(C41:C45)</f>
        <v>10.92</v>
      </c>
    </row>
    <row r="47" spans="2:7" x14ac:dyDescent="0.3">
      <c r="B47" s="3" t="s">
        <v>44</v>
      </c>
      <c r="C47" s="11">
        <f>C46*C22</f>
        <v>5110560</v>
      </c>
    </row>
    <row r="49" spans="2:4" x14ac:dyDescent="0.3">
      <c r="B49" s="3" t="s">
        <v>47</v>
      </c>
      <c r="C49" s="11">
        <f>C47+C38</f>
        <v>8282431.4000000004</v>
      </c>
    </row>
    <row r="50" spans="2:4" x14ac:dyDescent="0.3">
      <c r="B50" s="3" t="s">
        <v>50</v>
      </c>
      <c r="C50" s="11">
        <f>C49/C22</f>
        <v>17.697502991452993</v>
      </c>
    </row>
    <row r="52" spans="2:4" x14ac:dyDescent="0.3">
      <c r="B52" s="3" t="s">
        <v>65</v>
      </c>
      <c r="C52">
        <v>21</v>
      </c>
    </row>
    <row r="53" spans="2:4" x14ac:dyDescent="0.3">
      <c r="B53" s="3" t="s">
        <v>51</v>
      </c>
      <c r="C53">
        <f>C52*C22</f>
        <v>9828000</v>
      </c>
    </row>
    <row r="54" spans="2:4" x14ac:dyDescent="0.3">
      <c r="B54" s="3" t="s">
        <v>52</v>
      </c>
      <c r="C54">
        <f>C53-C49</f>
        <v>1545568.5999999996</v>
      </c>
    </row>
    <row r="55" spans="2:4" x14ac:dyDescent="0.3">
      <c r="B55" s="3" t="s">
        <v>53</v>
      </c>
      <c r="C55">
        <f>C54*0.2</f>
        <v>309113.71999999991</v>
      </c>
    </row>
    <row r="56" spans="2:4" x14ac:dyDescent="0.3">
      <c r="B56" s="3" t="s">
        <v>54</v>
      </c>
      <c r="C56" s="11">
        <f>C54-C55</f>
        <v>1236454.8799999997</v>
      </c>
    </row>
    <row r="58" spans="2:4" x14ac:dyDescent="0.3">
      <c r="B58" s="3" t="s">
        <v>55</v>
      </c>
      <c r="C58">
        <f>C54/C53*100</f>
        <v>15.726176231176229</v>
      </c>
      <c r="D58" t="s">
        <v>58</v>
      </c>
    </row>
    <row r="59" spans="2:4" x14ac:dyDescent="0.3">
      <c r="B59" s="3" t="s">
        <v>56</v>
      </c>
      <c r="C59">
        <f>C56/C49*100</f>
        <v>14.928646194401315</v>
      </c>
      <c r="D59" t="s">
        <v>57</v>
      </c>
    </row>
    <row r="61" spans="2:4" x14ac:dyDescent="0.3">
      <c r="B61" s="3" t="s">
        <v>59</v>
      </c>
      <c r="C61">
        <f>C4/C56</f>
        <v>6.0657288198013353</v>
      </c>
      <c r="D61" t="s">
        <v>60</v>
      </c>
    </row>
  </sheetData>
  <mergeCells count="2">
    <mergeCell ref="E41:G41"/>
    <mergeCell ref="E42:G4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20"/>
  <sheetViews>
    <sheetView workbookViewId="0">
      <selection activeCell="M13" sqref="M13"/>
    </sheetView>
  </sheetViews>
  <sheetFormatPr defaultRowHeight="14.4" x14ac:dyDescent="0.3"/>
  <cols>
    <col min="1" max="1" width="9.6640625" customWidth="1"/>
    <col min="2" max="2" width="4.109375" customWidth="1"/>
  </cols>
  <sheetData>
    <row r="1" spans="2:14" x14ac:dyDescent="0.3">
      <c r="C1" s="28" t="s">
        <v>64</v>
      </c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</row>
    <row r="2" spans="2:14" ht="23.4" customHeight="1" thickBot="1" x14ac:dyDescent="0.35"/>
    <row r="3" spans="2:14" ht="2.4" hidden="1" customHeight="1" x14ac:dyDescent="0.3">
      <c r="B3" s="16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8"/>
    </row>
    <row r="4" spans="2:14" ht="15" thickBot="1" x14ac:dyDescent="0.35">
      <c r="B4" s="16"/>
      <c r="C4" s="17"/>
      <c r="D4" s="17"/>
      <c r="E4" s="17"/>
      <c r="F4" s="17"/>
      <c r="G4" s="17"/>
      <c r="H4" s="17"/>
      <c r="I4" s="17"/>
      <c r="J4" s="17"/>
      <c r="K4" s="17"/>
      <c r="L4" s="27"/>
      <c r="M4" s="17"/>
      <c r="N4" s="18"/>
    </row>
    <row r="5" spans="2:14" x14ac:dyDescent="0.3">
      <c r="B5" s="22"/>
      <c r="C5" s="16"/>
      <c r="D5" s="17"/>
      <c r="E5" s="17"/>
      <c r="F5" s="17"/>
      <c r="G5" s="17"/>
      <c r="H5" s="17"/>
      <c r="I5" s="17"/>
      <c r="J5" s="18"/>
      <c r="K5" s="23"/>
      <c r="L5" s="25"/>
      <c r="M5" s="23"/>
      <c r="N5" s="24"/>
    </row>
    <row r="6" spans="2:14" ht="15" thickBot="1" x14ac:dyDescent="0.35">
      <c r="B6" s="22"/>
      <c r="C6" s="19"/>
      <c r="D6" s="20"/>
      <c r="E6" s="20"/>
      <c r="F6" s="20"/>
      <c r="G6" s="20"/>
      <c r="H6" s="20"/>
      <c r="I6" s="20"/>
      <c r="J6" s="21"/>
      <c r="K6" s="23"/>
      <c r="L6" s="25"/>
      <c r="M6" s="23"/>
      <c r="N6" s="24"/>
    </row>
    <row r="7" spans="2:14" ht="15" thickBot="1" x14ac:dyDescent="0.35">
      <c r="B7" s="22"/>
      <c r="C7" s="23"/>
      <c r="D7" s="23"/>
      <c r="E7" s="23"/>
      <c r="F7" s="23"/>
      <c r="G7" s="23"/>
      <c r="H7" s="23"/>
      <c r="I7" s="23"/>
      <c r="J7" s="23"/>
      <c r="K7" s="23"/>
      <c r="L7" s="25"/>
      <c r="M7" s="23"/>
      <c r="N7" s="24"/>
    </row>
    <row r="8" spans="2:14" x14ac:dyDescent="0.3">
      <c r="B8" s="22"/>
      <c r="C8" s="16"/>
      <c r="D8" s="17"/>
      <c r="E8" s="17"/>
      <c r="F8" s="17"/>
      <c r="G8" s="17"/>
      <c r="H8" s="17"/>
      <c r="I8" s="17"/>
      <c r="J8" s="18"/>
      <c r="K8" s="23"/>
      <c r="L8" s="25"/>
      <c r="M8" s="23"/>
      <c r="N8" s="24"/>
    </row>
    <row r="9" spans="2:14" ht="15" thickBot="1" x14ac:dyDescent="0.35">
      <c r="B9" s="22"/>
      <c r="C9" s="19"/>
      <c r="D9" s="20"/>
      <c r="E9" s="20"/>
      <c r="F9" s="20"/>
      <c r="G9" s="20"/>
      <c r="H9" s="20"/>
      <c r="I9" s="20"/>
      <c r="J9" s="21"/>
      <c r="K9" s="23"/>
      <c r="L9" s="25"/>
      <c r="M9" s="23"/>
      <c r="N9" s="24"/>
    </row>
    <row r="10" spans="2:14" ht="15" thickBot="1" x14ac:dyDescent="0.35">
      <c r="B10" s="22"/>
      <c r="C10" s="23"/>
      <c r="D10" s="23"/>
      <c r="E10" s="23"/>
      <c r="F10" s="23"/>
      <c r="G10" s="23"/>
      <c r="H10" s="23"/>
      <c r="I10" s="23"/>
      <c r="J10" s="23"/>
      <c r="K10" s="23"/>
      <c r="L10" s="25"/>
      <c r="M10" s="23"/>
      <c r="N10" s="24"/>
    </row>
    <row r="11" spans="2:14" x14ac:dyDescent="0.3">
      <c r="B11" s="22"/>
      <c r="C11" s="16"/>
      <c r="D11" s="17"/>
      <c r="E11" s="17"/>
      <c r="F11" s="17"/>
      <c r="G11" s="17"/>
      <c r="H11" s="17"/>
      <c r="I11" s="17"/>
      <c r="J11" s="18"/>
      <c r="K11" s="23"/>
      <c r="L11" s="25"/>
      <c r="M11" s="23"/>
      <c r="N11" s="24"/>
    </row>
    <row r="12" spans="2:14" ht="15" thickBot="1" x14ac:dyDescent="0.35">
      <c r="B12" s="22"/>
      <c r="C12" s="19"/>
      <c r="D12" s="20"/>
      <c r="E12" s="20"/>
      <c r="F12" s="20"/>
      <c r="G12" s="20"/>
      <c r="H12" s="20"/>
      <c r="I12" s="20"/>
      <c r="J12" s="21"/>
      <c r="K12" s="23"/>
      <c r="L12" s="25"/>
      <c r="M12" s="23"/>
      <c r="N12" s="24"/>
    </row>
    <row r="13" spans="2:14" ht="15" thickBot="1" x14ac:dyDescent="0.35">
      <c r="B13" s="22"/>
      <c r="C13" s="23"/>
      <c r="D13" s="23"/>
      <c r="E13" s="23"/>
      <c r="F13" s="23"/>
      <c r="G13" s="23"/>
      <c r="H13" s="23"/>
      <c r="I13" s="23"/>
      <c r="J13" s="23"/>
      <c r="K13" s="23"/>
      <c r="L13" s="25"/>
      <c r="M13" s="23"/>
      <c r="N13" s="24"/>
    </row>
    <row r="14" spans="2:14" x14ac:dyDescent="0.3">
      <c r="B14" s="22"/>
      <c r="C14" s="16"/>
      <c r="D14" s="17"/>
      <c r="E14" s="17"/>
      <c r="F14" s="17"/>
      <c r="G14" s="17"/>
      <c r="H14" s="17"/>
      <c r="I14" s="17"/>
      <c r="J14" s="18"/>
      <c r="K14" s="23"/>
      <c r="L14" s="25"/>
      <c r="M14" s="23"/>
      <c r="N14" s="24"/>
    </row>
    <row r="15" spans="2:14" ht="15" thickBot="1" x14ac:dyDescent="0.35">
      <c r="B15" s="22"/>
      <c r="C15" s="19"/>
      <c r="D15" s="20"/>
      <c r="E15" s="20"/>
      <c r="F15" s="20"/>
      <c r="G15" s="20"/>
      <c r="H15" s="20"/>
      <c r="I15" s="20"/>
      <c r="J15" s="21"/>
      <c r="K15" s="23"/>
      <c r="L15" s="25"/>
      <c r="M15" s="23"/>
      <c r="N15" s="24"/>
    </row>
    <row r="16" spans="2:14" ht="15" thickBot="1" x14ac:dyDescent="0.35">
      <c r="B16" s="22"/>
      <c r="C16" s="23"/>
      <c r="D16" s="23"/>
      <c r="E16" s="23"/>
      <c r="F16" s="23"/>
      <c r="G16" s="23"/>
      <c r="H16" s="23"/>
      <c r="I16" s="23"/>
      <c r="J16" s="23"/>
      <c r="K16" s="23"/>
      <c r="L16" s="25"/>
      <c r="M16" s="23"/>
      <c r="N16" s="24"/>
    </row>
    <row r="17" spans="2:14" x14ac:dyDescent="0.3">
      <c r="B17" s="22"/>
      <c r="C17" s="16"/>
      <c r="D17" s="17"/>
      <c r="E17" s="17"/>
      <c r="F17" s="17"/>
      <c r="G17" s="17"/>
      <c r="H17" s="17"/>
      <c r="I17" s="17"/>
      <c r="J17" s="18"/>
      <c r="K17" s="23"/>
      <c r="L17" s="25"/>
      <c r="M17" s="23"/>
      <c r="N17" s="24"/>
    </row>
    <row r="18" spans="2:14" ht="15" thickBot="1" x14ac:dyDescent="0.35">
      <c r="B18" s="22"/>
      <c r="C18" s="19"/>
      <c r="D18" s="20"/>
      <c r="E18" s="20"/>
      <c r="F18" s="20"/>
      <c r="G18" s="20"/>
      <c r="H18" s="20"/>
      <c r="I18" s="20"/>
      <c r="J18" s="21"/>
      <c r="K18" s="23"/>
      <c r="L18" s="25"/>
      <c r="M18" s="23"/>
      <c r="N18" s="24"/>
    </row>
    <row r="19" spans="2:14" ht="3" customHeight="1" x14ac:dyDescent="0.3">
      <c r="B19" s="22"/>
      <c r="C19" s="23"/>
      <c r="D19" s="23"/>
      <c r="E19" s="23"/>
      <c r="F19" s="23"/>
      <c r="G19" s="23"/>
      <c r="H19" s="23"/>
      <c r="I19" s="23"/>
      <c r="J19" s="23"/>
      <c r="K19" s="23"/>
      <c r="L19" s="25"/>
      <c r="M19" s="23"/>
      <c r="N19" s="24"/>
    </row>
    <row r="20" spans="2:14" ht="15" thickBot="1" x14ac:dyDescent="0.35">
      <c r="B20" s="19"/>
      <c r="C20" s="20"/>
      <c r="D20" s="20"/>
      <c r="E20" s="20"/>
      <c r="F20" s="20"/>
      <c r="G20" s="20"/>
      <c r="H20" s="20"/>
      <c r="I20" s="20"/>
      <c r="J20" s="20"/>
      <c r="K20" s="20"/>
      <c r="L20" s="26"/>
      <c r="M20" s="20"/>
      <c r="N20" s="21"/>
    </row>
  </sheetData>
  <mergeCells count="1">
    <mergeCell ref="C1:N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цех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Жадан</dc:creator>
  <cp:lastModifiedBy>USER</cp:lastModifiedBy>
  <dcterms:created xsi:type="dcterms:W3CDTF">2024-03-27T06:13:42Z</dcterms:created>
  <dcterms:modified xsi:type="dcterms:W3CDTF">2024-03-27T18:33:05Z</dcterms:modified>
</cp:coreProperties>
</file>