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115" windowHeight="8175"/>
  </bookViews>
  <sheets>
    <sheet name="Sheet1" sheetId="1" r:id="rId1"/>
  </sheets>
  <definedNames>
    <definedName name="_xlchart.v1.0" hidden="1">Sheet1!$AH$4:$AH$48</definedName>
    <definedName name="_xlchart.v1.1" hidden="1">Sheet1!$AJ$4:$AJ$48</definedName>
    <definedName name="_xlchart.v1.2" hidden="1">Sheet1!$AH$4:$AH$48</definedName>
    <definedName name="_xlchart.v1.3" hidden="1">Sheet1!$AJ$4:$AJ$48</definedName>
    <definedName name="_xlchart.v1.4" hidden="1">Sheet1!$AH$4:$AH$48</definedName>
    <definedName name="_xlchart.v1.5" hidden="1">Sheet1!$AJ$4:$AJ$48</definedName>
  </definedNames>
  <calcPr calcId="162913"/>
</workbook>
</file>

<file path=xl/calcChain.xml><?xml version="1.0" encoding="utf-8"?>
<calcChain xmlns="http://schemas.openxmlformats.org/spreadsheetml/2006/main">
  <c r="Q75" i="1" l="1"/>
  <c r="P75" i="1"/>
  <c r="O75" i="1"/>
  <c r="N75" i="1"/>
  <c r="Q74" i="1"/>
  <c r="P74" i="1"/>
  <c r="O74" i="1"/>
  <c r="N74" i="1"/>
  <c r="Q73" i="1"/>
  <c r="P73" i="1"/>
  <c r="O73" i="1"/>
  <c r="N73" i="1"/>
  <c r="N78" i="1" s="1" a="1"/>
  <c r="Q72" i="1"/>
  <c r="P72" i="1"/>
  <c r="O72" i="1"/>
  <c r="N72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1" i="1"/>
  <c r="H51" i="1"/>
  <c r="I50" i="1"/>
  <c r="H50" i="1"/>
  <c r="G50" i="1"/>
  <c r="G51" i="1" s="1"/>
  <c r="F50" i="1"/>
  <c r="F51" i="1" s="1"/>
  <c r="N46" i="1" s="1"/>
  <c r="I49" i="1"/>
  <c r="Q42" i="1" s="1"/>
  <c r="H49" i="1"/>
  <c r="G49" i="1"/>
  <c r="F49" i="1"/>
  <c r="Q48" i="1"/>
  <c r="N48" i="1"/>
  <c r="Q47" i="1"/>
  <c r="P47" i="1"/>
  <c r="Q46" i="1"/>
  <c r="Q45" i="1"/>
  <c r="Q44" i="1"/>
  <c r="N44" i="1"/>
  <c r="Q43" i="1"/>
  <c r="O43" i="1"/>
  <c r="O42" i="1"/>
  <c r="N42" i="1"/>
  <c r="O41" i="1"/>
  <c r="O40" i="1"/>
  <c r="N40" i="1"/>
  <c r="Q39" i="1"/>
  <c r="O39" i="1"/>
  <c r="Q38" i="1"/>
  <c r="Q37" i="1"/>
  <c r="P37" i="1"/>
  <c r="Q36" i="1"/>
  <c r="N36" i="1"/>
  <c r="Q35" i="1"/>
  <c r="O35" i="1"/>
  <c r="O34" i="1"/>
  <c r="N34" i="1"/>
  <c r="O33" i="1"/>
  <c r="Q32" i="1"/>
  <c r="N32" i="1"/>
  <c r="Q31" i="1"/>
  <c r="P31" i="1"/>
  <c r="Q30" i="1"/>
  <c r="O30" i="1"/>
  <c r="Q29" i="1"/>
  <c r="P29" i="1"/>
  <c r="Q28" i="1"/>
  <c r="N28" i="1"/>
  <c r="O27" i="1"/>
  <c r="N26" i="1"/>
  <c r="P25" i="1"/>
  <c r="Q24" i="1"/>
  <c r="O24" i="1"/>
  <c r="N24" i="1"/>
  <c r="Q23" i="1"/>
  <c r="P23" i="1"/>
  <c r="O23" i="1"/>
  <c r="Q22" i="1"/>
  <c r="O22" i="1"/>
  <c r="Q21" i="1"/>
  <c r="Q20" i="1"/>
  <c r="N20" i="1"/>
  <c r="Q19" i="1"/>
  <c r="O18" i="1"/>
  <c r="N18" i="1"/>
  <c r="P17" i="1"/>
  <c r="O17" i="1"/>
  <c r="Q16" i="1"/>
  <c r="O16" i="1"/>
  <c r="N16" i="1"/>
  <c r="Q15" i="1"/>
  <c r="P15" i="1"/>
  <c r="N15" i="1"/>
  <c r="P14" i="1"/>
  <c r="O14" i="1"/>
  <c r="N14" i="1"/>
  <c r="Q13" i="1"/>
  <c r="P13" i="1"/>
  <c r="N13" i="1"/>
  <c r="P12" i="1"/>
  <c r="N12" i="1"/>
  <c r="Q11" i="1"/>
  <c r="N11" i="1"/>
  <c r="O10" i="1"/>
  <c r="N10" i="1"/>
  <c r="Q9" i="1"/>
  <c r="N9" i="1"/>
  <c r="O8" i="1"/>
  <c r="N8" i="1"/>
  <c r="Q7" i="1"/>
  <c r="P7" i="1"/>
  <c r="N7" i="1"/>
  <c r="P6" i="1"/>
  <c r="O6" i="1"/>
  <c r="N6" i="1"/>
  <c r="Q5" i="1"/>
  <c r="P5" i="1"/>
  <c r="N5" i="1"/>
  <c r="Q4" i="1"/>
  <c r="P4" i="1"/>
  <c r="O4" i="1"/>
  <c r="N4" i="1"/>
  <c r="P43" i="1" l="1"/>
  <c r="P35" i="1"/>
  <c r="P27" i="1"/>
  <c r="P19" i="1"/>
  <c r="P8" i="1"/>
  <c r="P49" i="1" s="1"/>
  <c r="P9" i="1"/>
  <c r="P21" i="1"/>
  <c r="P41" i="1"/>
  <c r="O47" i="1"/>
  <c r="O46" i="1"/>
  <c r="O45" i="1"/>
  <c r="O44" i="1"/>
  <c r="O37" i="1"/>
  <c r="O36" i="1"/>
  <c r="O29" i="1"/>
  <c r="O28" i="1"/>
  <c r="O21" i="1"/>
  <c r="O20" i="1"/>
  <c r="O15" i="1"/>
  <c r="O13" i="1"/>
  <c r="O11" i="1"/>
  <c r="O9" i="1"/>
  <c r="O7" i="1"/>
  <c r="O5" i="1"/>
  <c r="V4" i="1" s="1" a="1"/>
  <c r="Q6" i="1"/>
  <c r="Q49" i="1" s="1"/>
  <c r="P10" i="1"/>
  <c r="P50" i="1" s="1"/>
  <c r="P51" i="1" s="1"/>
  <c r="P11" i="1"/>
  <c r="O12" i="1"/>
  <c r="O19" i="1"/>
  <c r="O25" i="1"/>
  <c r="O26" i="1"/>
  <c r="Q27" i="1"/>
  <c r="O31" i="1"/>
  <c r="O32" i="1"/>
  <c r="P33" i="1"/>
  <c r="O38" i="1"/>
  <c r="P39" i="1"/>
  <c r="Q40" i="1"/>
  <c r="P45" i="1"/>
  <c r="O48" i="1"/>
  <c r="P82" i="1"/>
  <c r="P81" i="1"/>
  <c r="P80" i="1"/>
  <c r="P79" i="1"/>
  <c r="P78" i="1"/>
  <c r="O82" i="1"/>
  <c r="O81" i="1"/>
  <c r="O80" i="1"/>
  <c r="O79" i="1"/>
  <c r="O78" i="1"/>
  <c r="Q81" i="1"/>
  <c r="Q79" i="1"/>
  <c r="N78" i="1"/>
  <c r="N81" i="1"/>
  <c r="N79" i="1"/>
  <c r="Q82" i="1"/>
  <c r="Q80" i="1"/>
  <c r="Q78" i="1"/>
  <c r="N82" i="1"/>
  <c r="N80" i="1"/>
  <c r="Q8" i="1"/>
  <c r="Q50" i="1" s="1"/>
  <c r="Q51" i="1" s="1"/>
  <c r="Q10" i="1"/>
  <c r="Q12" i="1"/>
  <c r="Q14" i="1"/>
  <c r="Q17" i="1"/>
  <c r="Q18" i="1"/>
  <c r="N22" i="1"/>
  <c r="Q25" i="1"/>
  <c r="Q26" i="1"/>
  <c r="N30" i="1"/>
  <c r="Q33" i="1"/>
  <c r="Q34" i="1"/>
  <c r="N38" i="1"/>
  <c r="Q41" i="1"/>
  <c r="P48" i="1"/>
  <c r="P46" i="1"/>
  <c r="P44" i="1"/>
  <c r="P42" i="1"/>
  <c r="P40" i="1"/>
  <c r="P38" i="1"/>
  <c r="P36" i="1"/>
  <c r="P34" i="1"/>
  <c r="P32" i="1"/>
  <c r="P30" i="1"/>
  <c r="P28" i="1"/>
  <c r="P26" i="1"/>
  <c r="P24" i="1"/>
  <c r="P22" i="1"/>
  <c r="P20" i="1"/>
  <c r="P18" i="1"/>
  <c r="P16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49" i="1" s="1"/>
  <c r="Y48" i="1" l="1"/>
  <c r="Y47" i="1"/>
  <c r="Y46" i="1"/>
  <c r="Y45" i="1"/>
  <c r="Y44" i="1"/>
  <c r="Y43" i="1"/>
  <c r="Y42" i="1"/>
  <c r="Y41" i="1"/>
  <c r="Y40" i="1"/>
  <c r="Y39" i="1"/>
  <c r="X40" i="1"/>
  <c r="W36" i="1"/>
  <c r="W33" i="1"/>
  <c r="W29" i="1"/>
  <c r="W25" i="1"/>
  <c r="W21" i="1"/>
  <c r="W17" i="1"/>
  <c r="W13" i="1"/>
  <c r="W9" i="1"/>
  <c r="W5" i="1"/>
  <c r="W48" i="1"/>
  <c r="V47" i="1"/>
  <c r="X45" i="1"/>
  <c r="W44" i="1"/>
  <c r="V43" i="1"/>
  <c r="X41" i="1"/>
  <c r="W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X43" i="1"/>
  <c r="X39" i="1"/>
  <c r="X37" i="1"/>
  <c r="X34" i="1"/>
  <c r="X32" i="1"/>
  <c r="X30" i="1"/>
  <c r="X28" i="1"/>
  <c r="X26" i="1"/>
  <c r="X24" i="1"/>
  <c r="X22" i="1"/>
  <c r="X20" i="1"/>
  <c r="X18" i="1"/>
  <c r="X16" i="1"/>
  <c r="X14" i="1"/>
  <c r="X12" i="1"/>
  <c r="X10" i="1"/>
  <c r="X8" i="1"/>
  <c r="X6" i="1"/>
  <c r="X4" i="1"/>
  <c r="W43" i="1"/>
  <c r="W35" i="1"/>
  <c r="W31" i="1"/>
  <c r="W28" i="1"/>
  <c r="W26" i="1"/>
  <c r="W23" i="1"/>
  <c r="W20" i="1"/>
  <c r="W18" i="1"/>
  <c r="W15" i="1"/>
  <c r="W11" i="1"/>
  <c r="W8" i="1"/>
  <c r="W6" i="1"/>
  <c r="V48" i="1"/>
  <c r="X46" i="1"/>
  <c r="W45" i="1"/>
  <c r="V44" i="1"/>
  <c r="X42" i="1"/>
  <c r="W41" i="1"/>
  <c r="V40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V4" i="1"/>
  <c r="X47" i="1"/>
  <c r="W46" i="1"/>
  <c r="V45" i="1"/>
  <c r="W42" i="1"/>
  <c r="V41" i="1"/>
  <c r="X38" i="1"/>
  <c r="X36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X5" i="1"/>
  <c r="X48" i="1"/>
  <c r="W47" i="1"/>
  <c r="V46" i="1"/>
  <c r="X44" i="1"/>
  <c r="V42" i="1"/>
  <c r="W39" i="1"/>
  <c r="W38" i="1"/>
  <c r="W37" i="1"/>
  <c r="W34" i="1"/>
  <c r="W32" i="1"/>
  <c r="W30" i="1"/>
  <c r="W27" i="1"/>
  <c r="W24" i="1"/>
  <c r="W22" i="1"/>
  <c r="W19" i="1"/>
  <c r="W16" i="1"/>
  <c r="W14" i="1"/>
  <c r="W12" i="1"/>
  <c r="W10" i="1"/>
  <c r="W7" i="1"/>
  <c r="W4" i="1"/>
  <c r="N50" i="1"/>
  <c r="N51" i="1" s="1"/>
  <c r="O50" i="1"/>
  <c r="O51" i="1" s="1"/>
  <c r="O49" i="1"/>
  <c r="N55" i="1" s="1" a="1"/>
  <c r="O58" i="1" l="1"/>
  <c r="O57" i="1"/>
  <c r="O56" i="1"/>
  <c r="O55" i="1"/>
  <c r="N58" i="1"/>
  <c r="N57" i="1"/>
  <c r="N56" i="1"/>
  <c r="P57" i="1"/>
  <c r="P55" i="1"/>
  <c r="Q58" i="1"/>
  <c r="Q56" i="1"/>
  <c r="N55" i="1"/>
  <c r="P58" i="1"/>
  <c r="P56" i="1"/>
  <c r="Q57" i="1"/>
  <c r="Q55" i="1"/>
  <c r="Y58" i="1"/>
  <c r="Y65" i="1" s="1"/>
  <c r="Y57" i="1"/>
  <c r="Y49" i="1"/>
  <c r="Y55" i="1"/>
  <c r="Y50" i="1"/>
  <c r="Y51" i="1" s="1"/>
  <c r="W58" i="1"/>
  <c r="W57" i="1"/>
  <c r="W56" i="1"/>
  <c r="W63" i="1" s="1"/>
  <c r="W55" i="1"/>
  <c r="V56" i="1"/>
  <c r="W50" i="1"/>
  <c r="W51" i="1" s="1"/>
  <c r="W49" i="1"/>
  <c r="Y56" i="1"/>
  <c r="X56" i="1"/>
  <c r="V58" i="1"/>
  <c r="V57" i="1"/>
  <c r="V55" i="1"/>
  <c r="V62" i="1" s="1"/>
  <c r="V49" i="1"/>
  <c r="V50" i="1"/>
  <c r="V51" i="1" s="1"/>
  <c r="X50" i="1"/>
  <c r="X51" i="1" s="1"/>
  <c r="X57" i="1"/>
  <c r="X64" i="1" s="1"/>
  <c r="X55" i="1"/>
  <c r="X58" i="1"/>
  <c r="X49" i="1"/>
  <c r="V72" i="1" l="1" a="1"/>
  <c r="Y75" i="1" l="1"/>
  <c r="Y74" i="1"/>
  <c r="Y73" i="1"/>
  <c r="Y72" i="1"/>
  <c r="Y76" i="1" s="1"/>
  <c r="V72" i="1"/>
  <c r="X75" i="1"/>
  <c r="X74" i="1"/>
  <c r="X73" i="1"/>
  <c r="X72" i="1"/>
  <c r="V74" i="1"/>
  <c r="W75" i="1"/>
  <c r="W73" i="1"/>
  <c r="V75" i="1"/>
  <c r="V73" i="1"/>
  <c r="W74" i="1"/>
  <c r="W72" i="1"/>
  <c r="W76" i="1" s="1"/>
  <c r="AC65" i="1" l="1"/>
  <c r="Z73" i="1"/>
  <c r="Z74" i="1"/>
  <c r="AC66" i="1"/>
  <c r="Z75" i="1"/>
  <c r="AC67" i="1"/>
  <c r="X76" i="1"/>
  <c r="AC64" i="1"/>
  <c r="Z72" i="1"/>
  <c r="V76" i="1"/>
  <c r="AE20" i="1"/>
  <c r="AE10" i="1"/>
  <c r="AE18" i="1"/>
  <c r="AE12" i="1"/>
  <c r="AE26" i="1"/>
  <c r="AE14" i="1"/>
  <c r="AE13" i="1"/>
  <c r="AE6" i="1"/>
  <c r="AE5" i="1"/>
  <c r="AE44" i="1"/>
  <c r="AE11" i="1"/>
  <c r="AE4" i="1"/>
  <c r="AE9" i="1"/>
  <c r="AE15" i="1"/>
  <c r="AE36" i="1"/>
  <c r="AE48" i="1"/>
  <c r="AE28" i="1"/>
  <c r="AE40" i="1"/>
  <c r="AE34" i="1"/>
  <c r="AE42" i="1"/>
  <c r="AE16" i="1"/>
  <c r="AE7" i="1"/>
  <c r="AE46" i="1"/>
  <c r="AE8" i="1"/>
  <c r="AE32" i="1"/>
  <c r="AE24" i="1"/>
  <c r="AE25" i="1"/>
  <c r="AE35" i="1"/>
  <c r="AE29" i="1"/>
  <c r="AE39" i="1"/>
  <c r="AE23" i="1"/>
  <c r="AE27" i="1"/>
  <c r="AE30" i="1"/>
  <c r="AE41" i="1"/>
  <c r="AE43" i="1"/>
  <c r="AE33" i="1"/>
  <c r="AE37" i="1"/>
  <c r="AE47" i="1"/>
  <c r="AE45" i="1"/>
  <c r="AE38" i="1"/>
  <c r="AE17" i="1"/>
  <c r="AE31" i="1"/>
  <c r="AE19" i="1"/>
  <c r="AE22" i="1"/>
  <c r="AE21" i="1"/>
  <c r="AE49" i="1" l="1"/>
  <c r="AE50" i="1"/>
  <c r="AE51" i="1" s="1"/>
  <c r="AC60" i="1" s="1"/>
  <c r="AJ39" i="1" l="1"/>
  <c r="AJ29" i="1"/>
  <c r="AJ11" i="1"/>
  <c r="AJ37" i="1"/>
  <c r="AJ38" i="1"/>
  <c r="AJ41" i="1"/>
  <c r="AJ36" i="1"/>
  <c r="AJ35" i="1"/>
  <c r="AJ22" i="1"/>
  <c r="AJ16" i="1"/>
  <c r="AJ8" i="1"/>
  <c r="AJ10" i="1"/>
  <c r="AJ17" i="1"/>
  <c r="AJ45" i="1"/>
  <c r="AJ14" i="1"/>
  <c r="AJ7" i="1"/>
  <c r="AJ47" i="1"/>
  <c r="AJ19" i="1"/>
  <c r="AJ18" i="1"/>
  <c r="AJ34" i="1"/>
  <c r="AJ9" i="1"/>
  <c r="AJ6" i="1"/>
  <c r="AJ48" i="1"/>
  <c r="AJ27" i="1"/>
  <c r="AJ20" i="1"/>
  <c r="AJ30" i="1"/>
  <c r="AJ15" i="1"/>
  <c r="AJ25" i="1"/>
  <c r="AJ23" i="1"/>
  <c r="AJ5" i="1"/>
  <c r="AJ40" i="1"/>
  <c r="AJ43" i="1"/>
  <c r="AJ12" i="1"/>
  <c r="AJ44" i="1"/>
  <c r="AJ24" i="1"/>
  <c r="AJ31" i="1"/>
  <c r="AJ28" i="1"/>
  <c r="AJ13" i="1"/>
  <c r="AJ46" i="1"/>
  <c r="AJ32" i="1"/>
  <c r="AJ4" i="1"/>
  <c r="AJ42" i="1"/>
  <c r="AJ33" i="1"/>
  <c r="AJ26" i="1"/>
  <c r="AJ21" i="1"/>
  <c r="AJ50" i="1" l="1"/>
  <c r="AJ51" i="1" s="1"/>
  <c r="AJ49" i="1"/>
</calcChain>
</file>

<file path=xl/sharedStrings.xml><?xml version="1.0" encoding="utf-8"?>
<sst xmlns="http://schemas.openxmlformats.org/spreadsheetml/2006/main" count="323" uniqueCount="97">
  <si>
    <t>Выполнили студенты группы 3821Б1ФИ1: Бонюк Петр, Шмелёв Иван, Каширин Александр, Пушкарёв Илья</t>
  </si>
  <si>
    <t>Стандартизированные</t>
  </si>
  <si>
    <t>Матрица главных компонент</t>
  </si>
  <si>
    <t>матрица главных стандартизованных компонент</t>
  </si>
  <si>
    <t>номер</t>
  </si>
  <si>
    <t>страна</t>
  </si>
  <si>
    <t>группа</t>
  </si>
  <si>
    <t>le_m</t>
  </si>
  <si>
    <t>le_f</t>
  </si>
  <si>
    <t>кмс</t>
  </si>
  <si>
    <t>кср</t>
  </si>
  <si>
    <t>Z(le_m)</t>
  </si>
  <si>
    <t>Z(le_f)</t>
  </si>
  <si>
    <t>Z(кмс)</t>
  </si>
  <si>
    <t>Z(кср)</t>
  </si>
  <si>
    <t>С1</t>
  </si>
  <si>
    <t>С2</t>
  </si>
  <si>
    <t>С3</t>
  </si>
  <si>
    <t>С4</t>
  </si>
  <si>
    <t>C1</t>
  </si>
  <si>
    <t>Бурунди</t>
  </si>
  <si>
    <t>Эритрея</t>
  </si>
  <si>
    <t>Эфиопия</t>
  </si>
  <si>
    <t>Кения</t>
  </si>
  <si>
    <t>Мадагаскар</t>
  </si>
  <si>
    <t>Малави</t>
  </si>
  <si>
    <t>о. Маврикий</t>
  </si>
  <si>
    <t>Мозамбик</t>
  </si>
  <si>
    <t>Руанда</t>
  </si>
  <si>
    <t>Сомали</t>
  </si>
  <si>
    <t>Уганда</t>
  </si>
  <si>
    <t>Танзания</t>
  </si>
  <si>
    <t>Замбия</t>
  </si>
  <si>
    <t>Зимбабве</t>
  </si>
  <si>
    <t>Ангола</t>
  </si>
  <si>
    <t>Камерун</t>
  </si>
  <si>
    <t>Центральноафр. Респ.</t>
  </si>
  <si>
    <t>Чад</t>
  </si>
  <si>
    <t>Конго</t>
  </si>
  <si>
    <t>Габон</t>
  </si>
  <si>
    <t>Заир</t>
  </si>
  <si>
    <t>Алжир</t>
  </si>
  <si>
    <t>Египет</t>
  </si>
  <si>
    <t>Лив. Араб. Джамахирия</t>
  </si>
  <si>
    <t>Марокко</t>
  </si>
  <si>
    <t>Судан</t>
  </si>
  <si>
    <t>Тунис</t>
  </si>
  <si>
    <t>Ботсвана</t>
  </si>
  <si>
    <t>Лесото</t>
  </si>
  <si>
    <t>Намибия</t>
  </si>
  <si>
    <t>Южно-Афр. Респ.</t>
  </si>
  <si>
    <t>Бенин</t>
  </si>
  <si>
    <t>Буркина-Фасо</t>
  </si>
  <si>
    <t>Берег Слоновой Кости</t>
  </si>
  <si>
    <t>Гана</t>
  </si>
  <si>
    <t>Гвинея</t>
  </si>
  <si>
    <t>Гвинея-Бисау</t>
  </si>
  <si>
    <t>Либерия</t>
  </si>
  <si>
    <t>Мали</t>
  </si>
  <si>
    <t>Мавритания</t>
  </si>
  <si>
    <t>Нигер</t>
  </si>
  <si>
    <t>Нигерия</t>
  </si>
  <si>
    <t>Сенегал</t>
  </si>
  <si>
    <t>Сьерра-Леоне</t>
  </si>
  <si>
    <t>Того</t>
  </si>
  <si>
    <t>Среднее значение</t>
  </si>
  <si>
    <t>Дисперсия</t>
  </si>
  <si>
    <t>Стандарт</t>
  </si>
  <si>
    <t>Матрица ковариации</t>
  </si>
  <si>
    <t>Матрица корреляции</t>
  </si>
  <si>
    <t>Матрица ковариации главных компонент</t>
  </si>
  <si>
    <t>Для выбора числаглавных компонент воспользуемся критерием Кайзера.</t>
  </si>
  <si>
    <t xml:space="preserve">Критерий Кайзера для выбора числа главных компонент заключается в сохранении только тех компонент, собственные значения которых больше или равны единице. </t>
  </si>
  <si>
    <t>C2</t>
  </si>
  <si>
    <t>Согласно критерию Кайзера выбираем одну главную компоненту C1, тк у нее дисперсия &gt;1</t>
  </si>
  <si>
    <t>C3</t>
  </si>
  <si>
    <t>C4</t>
  </si>
  <si>
    <t>Оценка качества снижения размерности δ</t>
  </si>
  <si>
    <t>λ1</t>
  </si>
  <si>
    <t>λ2</t>
  </si>
  <si>
    <t>λ3</t>
  </si>
  <si>
    <t>λ4</t>
  </si>
  <si>
    <t>δ=Var(C1)/k=</t>
  </si>
  <si>
    <t>Собственных числа</t>
  </si>
  <si>
    <t>Получили значение 0.88&gt;0.4, а значит приемлимое</t>
  </si>
  <si>
    <t>L^(1/2)</t>
  </si>
  <si>
    <t>Общность  h^2</t>
  </si>
  <si>
    <t>Собственные векторы</t>
  </si>
  <si>
    <t>Матрица весовых значений главных компонент A(k)=W*L^(1/2)</t>
  </si>
  <si>
    <t>Ортонормированный базис W</t>
  </si>
  <si>
    <t>Var(Z)</t>
  </si>
  <si>
    <t>Z1</t>
  </si>
  <si>
    <t>Z2</t>
  </si>
  <si>
    <t>Z3</t>
  </si>
  <si>
    <t>Z4</t>
  </si>
  <si>
    <t>Var(C(s))</t>
  </si>
  <si>
    <t>Ортонормированный базис Транспонированный W^(T)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</si>
</sst>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"/>
    <numFmt numFmtId="166" formatCode="0.00000"/>
  </numFmts>
  <fonts count="7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/>
    <xf numFmtId="0" fontId="3" fillId="0" borderId="4" xfId="0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4" fontId="4" fillId="0" borderId="4" xfId="0" applyNumberFormat="1" applyFont="1" applyBorder="1" applyAlignment="1"/>
    <xf numFmtId="164" fontId="3" fillId="0" borderId="4" xfId="0" applyNumberFormat="1" applyFont="1" applyBorder="1" applyAlignment="1">
      <alignment horizontal="center"/>
    </xf>
    <xf numFmtId="4" fontId="2" fillId="0" borderId="1" xfId="0" applyNumberFormat="1" applyFont="1" applyBorder="1"/>
    <xf numFmtId="4" fontId="1" fillId="0" borderId="1" xfId="0" applyNumberFormat="1" applyFont="1" applyBorder="1" applyAlignment="1"/>
    <xf numFmtId="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65" fontId="4" fillId="0" borderId="0" xfId="0" applyNumberFormat="1" applyFont="1" applyAlignment="1">
      <alignment horizontal="center"/>
    </xf>
    <xf numFmtId="4" fontId="4" fillId="0" borderId="0" xfId="0" applyNumberFormat="1" applyFont="1" applyAlignment="1"/>
    <xf numFmtId="164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" fontId="6" fillId="2" borderId="1" xfId="0" applyNumberFormat="1" applyFont="1" applyFill="1" applyBorder="1"/>
    <xf numFmtId="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/>
    <xf numFmtId="165" fontId="2" fillId="0" borderId="1" xfId="0" applyNumberFormat="1" applyFont="1" applyBorder="1" applyAlignment="1"/>
    <xf numFmtId="165" fontId="1" fillId="0" borderId="0" xfId="0" applyNumberFormat="1" applyFont="1" applyAlignment="1"/>
    <xf numFmtId="0" fontId="2" fillId="0" borderId="5" xfId="0" applyFont="1" applyBorder="1" applyAlignment="1"/>
    <xf numFmtId="0" fontId="1" fillId="0" borderId="2" xfId="0" applyFont="1" applyBorder="1" applyAlignment="1"/>
    <xf numFmtId="165" fontId="1" fillId="0" borderId="0" xfId="0" applyNumberFormat="1" applyFont="1" applyAlignment="1">
      <alignment horizontal="right"/>
    </xf>
    <xf numFmtId="4" fontId="2" fillId="0" borderId="0" xfId="0" applyNumberFormat="1" applyFont="1"/>
    <xf numFmtId="165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/>
    <xf numFmtId="165" fontId="2" fillId="0" borderId="0" xfId="0" applyNumberFormat="1" applyFo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6" xfId="0" applyFont="1" applyBorder="1" applyAlignment="1"/>
    <xf numFmtId="0" fontId="1" fillId="0" borderId="7" xfId="0" applyFont="1" applyBorder="1" applyAlignment="1"/>
    <xf numFmtId="4" fontId="2" fillId="0" borderId="8" xfId="0" applyNumberFormat="1" applyFont="1" applyBorder="1"/>
    <xf numFmtId="4" fontId="1" fillId="0" borderId="9" xfId="0" applyNumberFormat="1" applyFont="1" applyBorder="1" applyAlignment="1"/>
    <xf numFmtId="4" fontId="2" fillId="0" borderId="5" xfId="0" applyNumberFormat="1" applyFont="1" applyBorder="1" applyAlignment="1"/>
    <xf numFmtId="165" fontId="2" fillId="0" borderId="1" xfId="0" applyNumberFormat="1" applyFont="1" applyBorder="1"/>
    <xf numFmtId="0" fontId="1" fillId="0" borderId="0" xfId="0" applyFont="1" applyAlignment="1"/>
    <xf numFmtId="0" fontId="0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/>
    <xf numFmtId="166" fontId="2" fillId="0" borderId="0" xfId="0" applyNumberFormat="1" applyFont="1" applyBorder="1" applyAlignment="1"/>
    <xf numFmtId="166" fontId="2" fillId="0" borderId="0" xfId="0" applyNumberFormat="1" applyFont="1" applyBorder="1"/>
    <xf numFmtId="0" fontId="1" fillId="0" borderId="0" xfId="0" applyFont="1" applyBorder="1" applyAlignment="1"/>
    <xf numFmtId="166" fontId="1" fillId="0" borderId="0" xfId="0" applyNumberFormat="1" applyFont="1" applyBorder="1" applyAlignment="1"/>
    <xf numFmtId="165" fontId="1" fillId="0" borderId="0" xfId="0" applyNumberFormat="1" applyFont="1" applyBorder="1" applyAlignment="1"/>
    <xf numFmtId="0" fontId="2" fillId="0" borderId="10" xfId="0" applyFont="1" applyBorder="1"/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Стандартизированные</a:t>
            </a:r>
            <a:r>
              <a:rPr lang="ru-RU" baseline="0"/>
              <a:t> значения главной компоненты С1</a:t>
            </a:r>
            <a:endParaRPr lang="ru-RU"/>
          </a:p>
        </c:rich>
      </c:tx>
      <c:layout>
        <c:manualLayout>
          <c:xMode val="edge"/>
          <c:yMode val="edge"/>
          <c:x val="0.10730727819748603"/>
          <c:y val="2.04250200061998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9844014473065245E-2"/>
          <c:y val="0.10573643410852715"/>
          <c:w val="0.88664406898886383"/>
          <c:h val="0.8283859269188547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Sheet1!$AH$4:$AH$48</c:f>
              <c:strCache>
                <c:ptCount val="45"/>
                <c:pt idx="0">
                  <c:v>Бурунди</c:v>
                </c:pt>
                <c:pt idx="1">
                  <c:v>Эритрея</c:v>
                </c:pt>
                <c:pt idx="2">
                  <c:v>Эфиопия</c:v>
                </c:pt>
                <c:pt idx="3">
                  <c:v>Кения</c:v>
                </c:pt>
                <c:pt idx="4">
                  <c:v>Мадагаскар</c:v>
                </c:pt>
                <c:pt idx="5">
                  <c:v>Малави</c:v>
                </c:pt>
                <c:pt idx="6">
                  <c:v>о. Маврикий</c:v>
                </c:pt>
                <c:pt idx="7">
                  <c:v>Мозамбик</c:v>
                </c:pt>
                <c:pt idx="8">
                  <c:v>Руанда</c:v>
                </c:pt>
                <c:pt idx="9">
                  <c:v>Сомали</c:v>
                </c:pt>
                <c:pt idx="10">
                  <c:v>Уганда</c:v>
                </c:pt>
                <c:pt idx="11">
                  <c:v>Танзания</c:v>
                </c:pt>
                <c:pt idx="12">
                  <c:v>Замбия</c:v>
                </c:pt>
                <c:pt idx="13">
                  <c:v>Зимбабве</c:v>
                </c:pt>
                <c:pt idx="14">
                  <c:v>Ангола</c:v>
                </c:pt>
                <c:pt idx="15">
                  <c:v>Камерун</c:v>
                </c:pt>
                <c:pt idx="16">
                  <c:v>Центральноафр. Респ.</c:v>
                </c:pt>
                <c:pt idx="17">
                  <c:v>Чад</c:v>
                </c:pt>
                <c:pt idx="18">
                  <c:v>Конго</c:v>
                </c:pt>
                <c:pt idx="19">
                  <c:v>Габон</c:v>
                </c:pt>
                <c:pt idx="20">
                  <c:v>Заир</c:v>
                </c:pt>
                <c:pt idx="21">
                  <c:v>Алжир</c:v>
                </c:pt>
                <c:pt idx="22">
                  <c:v>Египет</c:v>
                </c:pt>
                <c:pt idx="23">
                  <c:v>Лив. Араб. Джамахирия</c:v>
                </c:pt>
                <c:pt idx="24">
                  <c:v>Марокко</c:v>
                </c:pt>
                <c:pt idx="25">
                  <c:v>Судан</c:v>
                </c:pt>
                <c:pt idx="26">
                  <c:v>Тунис</c:v>
                </c:pt>
                <c:pt idx="27">
                  <c:v>Ботсвана</c:v>
                </c:pt>
                <c:pt idx="28">
                  <c:v>Лесото</c:v>
                </c:pt>
                <c:pt idx="29">
                  <c:v>Намибия</c:v>
                </c:pt>
                <c:pt idx="30">
                  <c:v>Южно-Афр. Респ.</c:v>
                </c:pt>
                <c:pt idx="31">
                  <c:v>Бенин</c:v>
                </c:pt>
                <c:pt idx="32">
                  <c:v>Буркина-Фасо</c:v>
                </c:pt>
                <c:pt idx="33">
                  <c:v>Берег Слоновой Кости</c:v>
                </c:pt>
                <c:pt idx="34">
                  <c:v>Гана</c:v>
                </c:pt>
                <c:pt idx="35">
                  <c:v>Гвинея</c:v>
                </c:pt>
                <c:pt idx="36">
                  <c:v>Гвинея-Бисау</c:v>
                </c:pt>
                <c:pt idx="37">
                  <c:v>Либерия</c:v>
                </c:pt>
                <c:pt idx="38">
                  <c:v>Мали</c:v>
                </c:pt>
                <c:pt idx="39">
                  <c:v>Мавритания</c:v>
                </c:pt>
                <c:pt idx="40">
                  <c:v>Нигер</c:v>
                </c:pt>
                <c:pt idx="41">
                  <c:v>Нигерия</c:v>
                </c:pt>
                <c:pt idx="42">
                  <c:v>Сенегал</c:v>
                </c:pt>
                <c:pt idx="43">
                  <c:v>Сьерра-Леоне</c:v>
                </c:pt>
                <c:pt idx="44">
                  <c:v>Того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Sheet1!$AH$4:$AH$48</c:f>
              <c:strCache>
                <c:ptCount val="45"/>
                <c:pt idx="0">
                  <c:v>Бурунди</c:v>
                </c:pt>
                <c:pt idx="1">
                  <c:v>Эритрея</c:v>
                </c:pt>
                <c:pt idx="2">
                  <c:v>Эфиопия</c:v>
                </c:pt>
                <c:pt idx="3">
                  <c:v>Кения</c:v>
                </c:pt>
                <c:pt idx="4">
                  <c:v>Мадагаскар</c:v>
                </c:pt>
                <c:pt idx="5">
                  <c:v>Малави</c:v>
                </c:pt>
                <c:pt idx="6">
                  <c:v>о. Маврикий</c:v>
                </c:pt>
                <c:pt idx="7">
                  <c:v>Мозамбик</c:v>
                </c:pt>
                <c:pt idx="8">
                  <c:v>Руанда</c:v>
                </c:pt>
                <c:pt idx="9">
                  <c:v>Сомали</c:v>
                </c:pt>
                <c:pt idx="10">
                  <c:v>Уганда</c:v>
                </c:pt>
                <c:pt idx="11">
                  <c:v>Танзания</c:v>
                </c:pt>
                <c:pt idx="12">
                  <c:v>Замбия</c:v>
                </c:pt>
                <c:pt idx="13">
                  <c:v>Зимбабве</c:v>
                </c:pt>
                <c:pt idx="14">
                  <c:v>Ангола</c:v>
                </c:pt>
                <c:pt idx="15">
                  <c:v>Камерун</c:v>
                </c:pt>
                <c:pt idx="16">
                  <c:v>Центральноафр. Респ.</c:v>
                </c:pt>
                <c:pt idx="17">
                  <c:v>Чад</c:v>
                </c:pt>
                <c:pt idx="18">
                  <c:v>Конго</c:v>
                </c:pt>
                <c:pt idx="19">
                  <c:v>Габон</c:v>
                </c:pt>
                <c:pt idx="20">
                  <c:v>Заир</c:v>
                </c:pt>
                <c:pt idx="21">
                  <c:v>Алжир</c:v>
                </c:pt>
                <c:pt idx="22">
                  <c:v>Египет</c:v>
                </c:pt>
                <c:pt idx="23">
                  <c:v>Лив. Араб. Джамахирия</c:v>
                </c:pt>
                <c:pt idx="24">
                  <c:v>Марокко</c:v>
                </c:pt>
                <c:pt idx="25">
                  <c:v>Судан</c:v>
                </c:pt>
                <c:pt idx="26">
                  <c:v>Тунис</c:v>
                </c:pt>
                <c:pt idx="27">
                  <c:v>Ботсвана</c:v>
                </c:pt>
                <c:pt idx="28">
                  <c:v>Лесото</c:v>
                </c:pt>
                <c:pt idx="29">
                  <c:v>Намибия</c:v>
                </c:pt>
                <c:pt idx="30">
                  <c:v>Южно-Афр. Респ.</c:v>
                </c:pt>
                <c:pt idx="31">
                  <c:v>Бенин</c:v>
                </c:pt>
                <c:pt idx="32">
                  <c:v>Буркина-Фасо</c:v>
                </c:pt>
                <c:pt idx="33">
                  <c:v>Берег Слоновой Кости</c:v>
                </c:pt>
                <c:pt idx="34">
                  <c:v>Гана</c:v>
                </c:pt>
                <c:pt idx="35">
                  <c:v>Гвинея</c:v>
                </c:pt>
                <c:pt idx="36">
                  <c:v>Гвинея-Бисау</c:v>
                </c:pt>
                <c:pt idx="37">
                  <c:v>Либерия</c:v>
                </c:pt>
                <c:pt idx="38">
                  <c:v>Мали</c:v>
                </c:pt>
                <c:pt idx="39">
                  <c:v>Мавритания</c:v>
                </c:pt>
                <c:pt idx="40">
                  <c:v>Нигер</c:v>
                </c:pt>
                <c:pt idx="41">
                  <c:v>Нигерия</c:v>
                </c:pt>
                <c:pt idx="42">
                  <c:v>Сенегал</c:v>
                </c:pt>
                <c:pt idx="43">
                  <c:v>Сьерра-Леоне</c:v>
                </c:pt>
                <c:pt idx="44">
                  <c:v>Того</c:v>
                </c:pt>
              </c:strCache>
            </c:strRef>
          </c:xVal>
          <c:yVal>
            <c:numRef>
              <c:f>Sheet1!$AJ$4:$AJ$48</c:f>
              <c:numCache>
                <c:formatCode>#,##0.00</c:formatCode>
                <c:ptCount val="45"/>
                <c:pt idx="0">
                  <c:v>0.45928103019552557</c:v>
                </c:pt>
                <c:pt idx="1">
                  <c:v>9.9674488909542877E-2</c:v>
                </c:pt>
                <c:pt idx="2">
                  <c:v>0.68460706691325779</c:v>
                </c:pt>
                <c:pt idx="3">
                  <c:v>-0.12726377390123508</c:v>
                </c:pt>
                <c:pt idx="4">
                  <c:v>-0.26804171086156148</c:v>
                </c:pt>
                <c:pt idx="5">
                  <c:v>1.3329899625919099</c:v>
                </c:pt>
                <c:pt idx="6">
                  <c:v>-2.5659562365404729</c:v>
                </c:pt>
                <c:pt idx="7">
                  <c:v>1.0512031572329552</c:v>
                </c:pt>
                <c:pt idx="8">
                  <c:v>0.7960765321818577</c:v>
                </c:pt>
                <c:pt idx="9">
                  <c:v>0.79786934014645439</c:v>
                </c:pt>
                <c:pt idx="10">
                  <c:v>1.2458962009996564</c:v>
                </c:pt>
                <c:pt idx="11">
                  <c:v>0.1251976600337748</c:v>
                </c:pt>
                <c:pt idx="12">
                  <c:v>0.66805139206844588</c:v>
                </c:pt>
                <c:pt idx="13">
                  <c:v>-0.16858452602157975</c:v>
                </c:pt>
                <c:pt idx="14">
                  <c:v>0.83815912446229768</c:v>
                </c:pt>
                <c:pt idx="15">
                  <c:v>-0.62869307644010453</c:v>
                </c:pt>
                <c:pt idx="16">
                  <c:v>0.3104800819651839</c:v>
                </c:pt>
                <c:pt idx="17">
                  <c:v>0.50147353815926321</c:v>
                </c:pt>
                <c:pt idx="18">
                  <c:v>0.34878818389487598</c:v>
                </c:pt>
                <c:pt idx="19">
                  <c:v>-7.706669037050512E-2</c:v>
                </c:pt>
                <c:pt idx="20">
                  <c:v>0.31250229413287389</c:v>
                </c:pt>
                <c:pt idx="21">
                  <c:v>-1.8867669371377773</c:v>
                </c:pt>
                <c:pt idx="22">
                  <c:v>-1.5894807187514164</c:v>
                </c:pt>
                <c:pt idx="23">
                  <c:v>-0.9950678887878418</c:v>
                </c:pt>
                <c:pt idx="24">
                  <c:v>-1.6262745097360527</c:v>
                </c:pt>
                <c:pt idx="25">
                  <c:v>-0.22938944908702055</c:v>
                </c:pt>
                <c:pt idx="26">
                  <c:v>-2.1400730699456108</c:v>
                </c:pt>
                <c:pt idx="27">
                  <c:v>-1.5912258802036832</c:v>
                </c:pt>
                <c:pt idx="28">
                  <c:v>-0.92910188393536119</c:v>
                </c:pt>
                <c:pt idx="29">
                  <c:v>-0.93193536986113124</c:v>
                </c:pt>
                <c:pt idx="30">
                  <c:v>-1.5029875999830817</c:v>
                </c:pt>
                <c:pt idx="31">
                  <c:v>0.54921084244197993</c:v>
                </c:pt>
                <c:pt idx="32">
                  <c:v>0.9530052506407376</c:v>
                </c:pt>
                <c:pt idx="33">
                  <c:v>0.63906364156961581</c:v>
                </c:pt>
                <c:pt idx="34">
                  <c:v>-0.39363097926599894</c:v>
                </c:pt>
                <c:pt idx="35">
                  <c:v>1.0743193786083756</c:v>
                </c:pt>
                <c:pt idx="36">
                  <c:v>0.94612580927948842</c:v>
                </c:pt>
                <c:pt idx="37">
                  <c:v>0.15866904927843586</c:v>
                </c:pt>
                <c:pt idx="38">
                  <c:v>1.1956256571300283</c:v>
                </c:pt>
                <c:pt idx="39">
                  <c:v>-2.2160149647126915E-2</c:v>
                </c:pt>
                <c:pt idx="40">
                  <c:v>0.97892069213852795</c:v>
                </c:pt>
                <c:pt idx="41">
                  <c:v>0.14126770046635187</c:v>
                </c:pt>
                <c:pt idx="42">
                  <c:v>1.4576904670547657E-2</c:v>
                </c:pt>
                <c:pt idx="43">
                  <c:v>1.6162954219744101</c:v>
                </c:pt>
                <c:pt idx="44">
                  <c:v>-0.16562995160882052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3F-49E8-AB63-E54BAD425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229328"/>
        <c:axId val="477231624"/>
      </c:scatterChart>
      <c:valAx>
        <c:axId val="47722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</a:t>
                </a:r>
                <a:r>
                  <a:rPr lang="ru-RU" baseline="0"/>
                  <a:t> страны в списке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231624"/>
        <c:crosses val="autoZero"/>
        <c:crossBetween val="midCat"/>
      </c:valAx>
      <c:valAx>
        <c:axId val="47723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 стандартизированной главной компоненты С1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722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15687</xdr:colOff>
      <xdr:row>5</xdr:row>
      <xdr:rowOff>44823</xdr:rowOff>
    </xdr:from>
    <xdr:to>
      <xdr:col>47</xdr:col>
      <xdr:colOff>751355</xdr:colOff>
      <xdr:row>51</xdr:row>
      <xdr:rowOff>145676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38</xdr:col>
      <xdr:colOff>268941</xdr:colOff>
      <xdr:row>53</xdr:row>
      <xdr:rowOff>145676</xdr:rowOff>
    </xdr:from>
    <xdr:ext cx="6667500" cy="4169924"/>
    <xdr:sp macro="" textlink="">
      <xdr:nvSpPr>
        <xdr:cNvPr id="3" name="TextBox 2"/>
        <xdr:cNvSpPr txBox="1"/>
      </xdr:nvSpPr>
      <xdr:spPr>
        <a:xfrm>
          <a:off x="34390853" y="10511117"/>
          <a:ext cx="6667500" cy="416992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Дисперсия и важность компоненты: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Значения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варьируются от -2.57 (о. Маврикий) до 1.62 (Сьерра-Леоне). Это указывает на значительную дисперсию, объясняемую данной компонентой, что делает её важной для анализа.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Сравнение стран: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Страны с высокими положительными значениями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 (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например, Малави, Сьерра-Леоне) могут иметь более высокие значения изначальных признаков, таких как продолжительность жизни, рождаемость и младенческая смертность.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Страны с отрицательными значениями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 (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например, о. Маврикий, Тунис) могут иметь более низкие значения этих признаков.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Компоненты признаков: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Поскольку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является линейной комбинацией изначальных признаков (продолжительность жизни мужчин, продолжительность жизни женщин, средняя рождаемость, младенческая смертность), можно предположить, что эта компонента отражает некоторую комбинацию этих факторов.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Например, высокие значения 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1 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могут указывать на страны с высокой рождаемостью и младенческой смертностью, а также с более низкой продолжительностью жизни.</a:t>
          </a:r>
        </a:p>
        <a:p>
          <a:r>
            <a:rPr lang="ru-RU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Анализ конкретных стран:</a:t>
          </a:r>
          <a:endParaRPr lang="ru-RU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Например, Малави (1.33) и Сьерра-Леоне (1.62) имеют высокие значения 𝐶1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что может указывать на высокую рождаемость и младенческую смертность, а также на более низкую продолжительность жизни.</a:t>
          </a:r>
        </a:p>
        <a:p>
          <a:pPr lvl="1"/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то же время, Тунис (-2.14) и о. Маврикий (-2.57) имеют низкие значения 𝐶1</a:t>
          </a:r>
          <a:r>
            <a:rPr lang="en-US" sz="1100" b="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что может указывать на более высокую продолжительность жизни и более низкую рождаемость и младенческую смертность.</a:t>
          </a: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A88"/>
  <sheetViews>
    <sheetView tabSelected="1" topLeftCell="AG35" zoomScaleNormal="100" workbookViewId="0">
      <selection activeCell="V55" sqref="V55:Y58"/>
    </sheetView>
  </sheetViews>
  <sheetFormatPr defaultColWidth="12.5703125" defaultRowHeight="15.75" customHeight="1"/>
  <cols>
    <col min="12" max="12" width="8" customWidth="1"/>
    <col min="13" max="13" width="24.140625" customWidth="1"/>
    <col min="21" max="21" width="20.42578125" customWidth="1"/>
    <col min="28" max="28" width="13.5703125" customWidth="1"/>
    <col min="29" max="29" width="21.42578125" customWidth="1"/>
    <col min="33" max="33" width="20.42578125" customWidth="1"/>
  </cols>
  <sheetData>
    <row r="1" spans="1:79" ht="15.75" customHeight="1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62" t="s">
        <v>1</v>
      </c>
      <c r="O2" s="61"/>
      <c r="P2" s="61"/>
      <c r="Q2" s="3"/>
      <c r="R2" s="3"/>
      <c r="S2" s="2"/>
      <c r="V2" s="4" t="s">
        <v>2</v>
      </c>
      <c r="W2" s="2"/>
      <c r="X2" s="2"/>
      <c r="Y2" s="1"/>
      <c r="Z2" s="2"/>
      <c r="AB2" s="2"/>
      <c r="AC2" s="1" t="s">
        <v>2</v>
      </c>
      <c r="AE2" s="2"/>
      <c r="AF2" s="2"/>
      <c r="AG2" s="2"/>
      <c r="AH2" s="1" t="s">
        <v>3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ht="15.75" customHeight="1">
      <c r="A3" s="2"/>
      <c r="B3" s="2"/>
      <c r="C3" s="5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2"/>
      <c r="K3" s="2"/>
      <c r="L3" s="7" t="s">
        <v>4</v>
      </c>
      <c r="M3" s="8" t="s">
        <v>5</v>
      </c>
      <c r="N3" s="8" t="s">
        <v>11</v>
      </c>
      <c r="O3" s="8" t="s">
        <v>12</v>
      </c>
      <c r="P3" s="8" t="s">
        <v>13</v>
      </c>
      <c r="Q3" s="8" t="s">
        <v>14</v>
      </c>
      <c r="R3" s="3"/>
      <c r="S3" s="2"/>
      <c r="T3" s="7" t="s">
        <v>4</v>
      </c>
      <c r="U3" s="8" t="s">
        <v>5</v>
      </c>
      <c r="V3" s="8" t="s">
        <v>15</v>
      </c>
      <c r="W3" s="8" t="s">
        <v>16</v>
      </c>
      <c r="X3" s="8" t="s">
        <v>17</v>
      </c>
      <c r="Y3" s="8" t="s">
        <v>18</v>
      </c>
      <c r="Z3" s="2"/>
      <c r="AA3" s="2"/>
      <c r="AB3" s="5" t="s">
        <v>4</v>
      </c>
      <c r="AC3" s="6" t="s">
        <v>5</v>
      </c>
      <c r="AD3" s="6" t="s">
        <v>6</v>
      </c>
      <c r="AE3" s="5" t="s">
        <v>19</v>
      </c>
      <c r="AF3" s="9"/>
      <c r="AG3" s="5" t="s">
        <v>4</v>
      </c>
      <c r="AH3" s="6" t="s">
        <v>5</v>
      </c>
      <c r="AI3" s="6" t="s">
        <v>6</v>
      </c>
      <c r="AJ3" s="5" t="s">
        <v>19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ht="15.75" customHeight="1">
      <c r="A4" s="2"/>
      <c r="B4" s="2"/>
      <c r="C4" s="10">
        <v>1</v>
      </c>
      <c r="D4" s="11" t="s">
        <v>20</v>
      </c>
      <c r="E4" s="12">
        <v>4</v>
      </c>
      <c r="F4" s="13">
        <v>49.4</v>
      </c>
      <c r="G4" s="13">
        <v>52.9</v>
      </c>
      <c r="H4" s="13">
        <v>96</v>
      </c>
      <c r="I4" s="13">
        <v>6.28</v>
      </c>
      <c r="J4" s="2"/>
      <c r="K4" s="2"/>
      <c r="L4" s="10">
        <v>1</v>
      </c>
      <c r="M4" s="14" t="s">
        <v>20</v>
      </c>
      <c r="N4" s="15">
        <f t="shared" ref="N4:Q4" si="0">(F4-F$49)/F$51</f>
        <v>-0.42150707389707381</v>
      </c>
      <c r="O4" s="15">
        <f t="shared" si="0"/>
        <v>-0.34588201346107034</v>
      </c>
      <c r="P4" s="15">
        <f t="shared" si="0"/>
        <v>0.28132946934576158</v>
      </c>
      <c r="Q4" s="15">
        <f t="shared" si="0"/>
        <v>0.69100465727328775</v>
      </c>
      <c r="R4" s="3"/>
      <c r="S4" s="2"/>
      <c r="T4" s="10">
        <v>1</v>
      </c>
      <c r="U4" s="14" t="s">
        <v>20</v>
      </c>
      <c r="V4" s="16">
        <f t="array" ref="V4:Y48">MMULT(N4:Q48, N72:Q75)</f>
        <v>0.8613212623059614</v>
      </c>
      <c r="W4" s="17">
        <v>0.32862356313435398</v>
      </c>
      <c r="X4" s="17">
        <v>-3.0145544106710234E-2</v>
      </c>
      <c r="Y4" s="17">
        <v>5.5814069854428591E-2</v>
      </c>
      <c r="Z4" s="2"/>
      <c r="AA4" s="2"/>
      <c r="AB4" s="10">
        <v>1</v>
      </c>
      <c r="AC4" s="11" t="s">
        <v>20</v>
      </c>
      <c r="AD4" s="12">
        <v>4</v>
      </c>
      <c r="AE4" s="7">
        <f t="shared" ref="AE4:AE48" si="1">$N4*V$72+$O4*V$73+$P4*V$74+$Q4*V$75</f>
        <v>1.6152949242961401</v>
      </c>
      <c r="AF4" s="18"/>
      <c r="AG4" s="10">
        <v>1</v>
      </c>
      <c r="AH4" s="11" t="s">
        <v>20</v>
      </c>
      <c r="AI4" s="12">
        <v>4</v>
      </c>
      <c r="AJ4" s="7">
        <f t="shared" ref="AJ4:AJ48" si="2">AE4/$AE$51</f>
        <v>0.45928103019552557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ht="15.75" customHeight="1">
      <c r="A5" s="2"/>
      <c r="B5" s="2"/>
      <c r="C5" s="10">
        <v>2</v>
      </c>
      <c r="D5" s="11" t="s">
        <v>21</v>
      </c>
      <c r="E5" s="12">
        <v>4</v>
      </c>
      <c r="F5" s="13">
        <v>51.4</v>
      </c>
      <c r="G5" s="13">
        <v>54.6</v>
      </c>
      <c r="H5" s="13">
        <v>94</v>
      </c>
      <c r="I5" s="13">
        <v>5.34</v>
      </c>
      <c r="J5" s="2"/>
      <c r="K5" s="2"/>
      <c r="L5" s="10">
        <v>2</v>
      </c>
      <c r="M5" s="14" t="s">
        <v>21</v>
      </c>
      <c r="N5" s="15">
        <f t="shared" ref="N5:Q5" si="3">(F5-F$49)/F$51</f>
        <v>-0.15510513112504778</v>
      </c>
      <c r="O5" s="15">
        <f t="shared" si="3"/>
        <v>-0.13352267132806875</v>
      </c>
      <c r="P5" s="15">
        <f t="shared" si="3"/>
        <v>0.21722908392520826</v>
      </c>
      <c r="Q5" s="15">
        <f t="shared" si="3"/>
        <v>-0.14699697697728878</v>
      </c>
      <c r="R5" s="3"/>
      <c r="S5" s="2"/>
      <c r="T5" s="10">
        <v>2</v>
      </c>
      <c r="U5" s="14" t="s">
        <v>21</v>
      </c>
      <c r="V5" s="17">
        <v>0.18692641533816481</v>
      </c>
      <c r="W5" s="17">
        <v>-0.27230303628605179</v>
      </c>
      <c r="X5" s="17">
        <v>3.7657617271433581E-2</v>
      </c>
      <c r="Y5" s="17">
        <v>1.2980572749439263E-2</v>
      </c>
      <c r="Z5" s="2"/>
      <c r="AA5" s="2"/>
      <c r="AB5" s="10">
        <v>2</v>
      </c>
      <c r="AC5" s="11" t="s">
        <v>21</v>
      </c>
      <c r="AD5" s="12">
        <v>4</v>
      </c>
      <c r="AE5" s="7">
        <f t="shared" si="1"/>
        <v>0.35055594599422901</v>
      </c>
      <c r="AF5" s="18"/>
      <c r="AG5" s="10">
        <v>2</v>
      </c>
      <c r="AH5" s="11" t="s">
        <v>21</v>
      </c>
      <c r="AI5" s="12">
        <v>4</v>
      </c>
      <c r="AJ5" s="7">
        <f t="shared" si="2"/>
        <v>9.9674488909542877E-2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ht="15.75" customHeight="1">
      <c r="A6" s="2"/>
      <c r="B6" s="2"/>
      <c r="C6" s="10">
        <v>3</v>
      </c>
      <c r="D6" s="11" t="s">
        <v>22</v>
      </c>
      <c r="E6" s="12">
        <v>4</v>
      </c>
      <c r="F6" s="13">
        <v>48.4</v>
      </c>
      <c r="G6" s="13">
        <v>51.6</v>
      </c>
      <c r="H6" s="13">
        <v>107</v>
      </c>
      <c r="I6" s="13">
        <v>6.51</v>
      </c>
      <c r="J6" s="2"/>
      <c r="K6" s="2"/>
      <c r="L6" s="10">
        <v>3</v>
      </c>
      <c r="M6" s="14" t="s">
        <v>22</v>
      </c>
      <c r="N6" s="15">
        <f t="shared" ref="N6:Q6" si="4">(F6-F$49)/F$51</f>
        <v>-0.55470804528308681</v>
      </c>
      <c r="O6" s="15">
        <f t="shared" si="4"/>
        <v>-0.50827445156277684</v>
      </c>
      <c r="P6" s="15">
        <f t="shared" si="4"/>
        <v>0.63388158915880488</v>
      </c>
      <c r="Q6" s="15">
        <f t="shared" si="4"/>
        <v>0.89604761033459845</v>
      </c>
      <c r="R6" s="3"/>
      <c r="S6" s="2"/>
      <c r="T6" s="10">
        <v>3</v>
      </c>
      <c r="U6" s="14" t="s">
        <v>22</v>
      </c>
      <c r="V6" s="17">
        <v>1.2838906558066971</v>
      </c>
      <c r="W6" s="17">
        <v>0.31603774957428443</v>
      </c>
      <c r="X6" s="17">
        <v>0.1466054683497989</v>
      </c>
      <c r="Y6" s="17">
        <v>3.3046004766216365E-2</v>
      </c>
      <c r="Z6" s="2"/>
      <c r="AA6" s="2"/>
      <c r="AB6" s="10">
        <v>3</v>
      </c>
      <c r="AC6" s="11" t="s">
        <v>22</v>
      </c>
      <c r="AD6" s="12">
        <v>4</v>
      </c>
      <c r="AE6" s="7">
        <f t="shared" si="1"/>
        <v>2.4077683327166222</v>
      </c>
      <c r="AF6" s="18"/>
      <c r="AG6" s="10">
        <v>3</v>
      </c>
      <c r="AH6" s="11" t="s">
        <v>22</v>
      </c>
      <c r="AI6" s="12">
        <v>4</v>
      </c>
      <c r="AJ6" s="7">
        <f t="shared" si="2"/>
        <v>0.68460706691325779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spans="1:79" ht="15.75" customHeight="1">
      <c r="A7" s="2"/>
      <c r="B7" s="2"/>
      <c r="C7" s="10">
        <v>4</v>
      </c>
      <c r="D7" s="11" t="s">
        <v>23</v>
      </c>
      <c r="E7" s="12">
        <v>4</v>
      </c>
      <c r="F7" s="13">
        <v>53</v>
      </c>
      <c r="G7" s="13">
        <v>55.4</v>
      </c>
      <c r="H7" s="13">
        <v>66</v>
      </c>
      <c r="I7" s="13">
        <v>5.76</v>
      </c>
      <c r="J7" s="2"/>
      <c r="K7" s="2"/>
      <c r="L7" s="10">
        <v>4</v>
      </c>
      <c r="M7" s="14" t="s">
        <v>23</v>
      </c>
      <c r="N7" s="15">
        <f t="shared" ref="N7:Q7" si="5">(F7-F$49)/F$51</f>
        <v>5.8016423092573217E-2</v>
      </c>
      <c r="O7" s="15">
        <f t="shared" si="5"/>
        <v>-3.358886326548028E-2</v>
      </c>
      <c r="P7" s="15">
        <f t="shared" si="5"/>
        <v>-0.68017631196253825</v>
      </c>
      <c r="Q7" s="15">
        <f t="shared" si="5"/>
        <v>0.2274292851346707</v>
      </c>
      <c r="R7" s="3"/>
      <c r="S7" s="2"/>
      <c r="T7" s="10">
        <v>4</v>
      </c>
      <c r="U7" s="14" t="s">
        <v>23</v>
      </c>
      <c r="V7" s="17">
        <v>-0.23866649649293559</v>
      </c>
      <c r="W7" s="17">
        <v>0.44466178529984185</v>
      </c>
      <c r="X7" s="17">
        <v>-0.51077603260137627</v>
      </c>
      <c r="Y7" s="17">
        <v>-5.6130517669689968E-2</v>
      </c>
      <c r="Z7" s="2"/>
      <c r="AA7" s="2"/>
      <c r="AB7" s="10">
        <v>4</v>
      </c>
      <c r="AC7" s="11" t="s">
        <v>23</v>
      </c>
      <c r="AD7" s="12">
        <v>4</v>
      </c>
      <c r="AE7" s="7">
        <f t="shared" si="1"/>
        <v>-0.44758767402590471</v>
      </c>
      <c r="AF7" s="18"/>
      <c r="AG7" s="10">
        <v>4</v>
      </c>
      <c r="AH7" s="11" t="s">
        <v>23</v>
      </c>
      <c r="AI7" s="12">
        <v>4</v>
      </c>
      <c r="AJ7" s="7">
        <f t="shared" si="2"/>
        <v>-0.12726377390123508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1:79" ht="15.75" customHeight="1">
      <c r="A8" s="2"/>
      <c r="B8" s="2"/>
      <c r="C8" s="10">
        <v>5</v>
      </c>
      <c r="D8" s="11" t="s">
        <v>24</v>
      </c>
      <c r="E8" s="12">
        <v>4</v>
      </c>
      <c r="F8" s="13">
        <v>57.5</v>
      </c>
      <c r="G8" s="13">
        <v>60.5</v>
      </c>
      <c r="H8" s="13">
        <v>93</v>
      </c>
      <c r="I8" s="13">
        <v>5.65</v>
      </c>
      <c r="J8" s="2"/>
      <c r="K8" s="2"/>
      <c r="L8" s="10">
        <v>5</v>
      </c>
      <c r="M8" s="14" t="s">
        <v>24</v>
      </c>
      <c r="N8" s="15">
        <f t="shared" ref="N8:Q8" si="6">(F8-F$49)/F$51</f>
        <v>0.65742079432963174</v>
      </c>
      <c r="O8" s="15">
        <f t="shared" si="6"/>
        <v>0.60348916313352363</v>
      </c>
      <c r="P8" s="15">
        <f t="shared" si="6"/>
        <v>0.18517889121493161</v>
      </c>
      <c r="Q8" s="15">
        <f t="shared" si="6"/>
        <v>0.12936526410534846</v>
      </c>
      <c r="R8" s="3"/>
      <c r="S8" s="2"/>
      <c r="T8" s="10">
        <v>5</v>
      </c>
      <c r="U8" s="14" t="s">
        <v>24</v>
      </c>
      <c r="V8" s="17">
        <v>-0.50267703121037544</v>
      </c>
      <c r="W8" s="17">
        <v>0.34099920654294724</v>
      </c>
      <c r="X8" s="17">
        <v>0.6903796314098557</v>
      </c>
      <c r="Y8" s="17">
        <v>-4.332670580608957E-2</v>
      </c>
      <c r="Z8" s="2"/>
      <c r="AA8" s="2"/>
      <c r="AB8" s="10">
        <v>5</v>
      </c>
      <c r="AC8" s="11" t="s">
        <v>24</v>
      </c>
      <c r="AD8" s="12">
        <v>4</v>
      </c>
      <c r="AE8" s="7">
        <f t="shared" si="1"/>
        <v>-0.94270476372605894</v>
      </c>
      <c r="AF8" s="18"/>
      <c r="AG8" s="10">
        <v>5</v>
      </c>
      <c r="AH8" s="11" t="s">
        <v>24</v>
      </c>
      <c r="AI8" s="12">
        <v>4</v>
      </c>
      <c r="AJ8" s="7">
        <f t="shared" si="2"/>
        <v>-0.26804171086156148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 spans="1:79" ht="15.75" customHeight="1">
      <c r="A9" s="2"/>
      <c r="B9" s="2"/>
      <c r="C9" s="10">
        <v>6</v>
      </c>
      <c r="D9" s="11" t="s">
        <v>25</v>
      </c>
      <c r="E9" s="12">
        <v>4</v>
      </c>
      <c r="F9" s="13">
        <v>44.3</v>
      </c>
      <c r="G9" s="13">
        <v>45.4</v>
      </c>
      <c r="H9" s="13">
        <v>136</v>
      </c>
      <c r="I9" s="13">
        <v>6.69</v>
      </c>
      <c r="J9" s="2"/>
      <c r="K9" s="2"/>
      <c r="L9" s="10">
        <v>6</v>
      </c>
      <c r="M9" s="14" t="s">
        <v>25</v>
      </c>
      <c r="N9" s="15">
        <f t="shared" ref="N9:Q9" si="7">(F9-F$49)/F$51</f>
        <v>-1.1008320279657404</v>
      </c>
      <c r="O9" s="15">
        <f t="shared" si="7"/>
        <v>-1.2827614640478406</v>
      </c>
      <c r="P9" s="15">
        <f t="shared" si="7"/>
        <v>1.5633371777568279</v>
      </c>
      <c r="Q9" s="15">
        <f t="shared" si="7"/>
        <v>1.0565160083825818</v>
      </c>
      <c r="R9" s="3"/>
      <c r="S9" s="2"/>
      <c r="T9" s="10">
        <v>6</v>
      </c>
      <c r="U9" s="14" t="s">
        <v>25</v>
      </c>
      <c r="V9" s="17">
        <v>2.4998476351876668</v>
      </c>
      <c r="W9" s="17">
        <v>-0.17522039415876767</v>
      </c>
      <c r="X9" s="17">
        <v>0.34649653961830268</v>
      </c>
      <c r="Y9" s="17">
        <v>-0.13421440140447977</v>
      </c>
      <c r="Z9" s="2"/>
      <c r="AA9" s="2"/>
      <c r="AB9" s="10">
        <v>6</v>
      </c>
      <c r="AC9" s="11" t="s">
        <v>25</v>
      </c>
      <c r="AD9" s="12">
        <v>4</v>
      </c>
      <c r="AE9" s="7">
        <f t="shared" si="1"/>
        <v>4.6881359759094847</v>
      </c>
      <c r="AF9" s="18"/>
      <c r="AG9" s="10">
        <v>6</v>
      </c>
      <c r="AH9" s="11" t="s">
        <v>25</v>
      </c>
      <c r="AI9" s="12">
        <v>4</v>
      </c>
      <c r="AJ9" s="7">
        <f t="shared" si="2"/>
        <v>1.3329899625919099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 ht="15.75" customHeight="1">
      <c r="A10" s="2"/>
      <c r="B10" s="2"/>
      <c r="C10" s="10">
        <v>7</v>
      </c>
      <c r="D10" s="11" t="s">
        <v>26</v>
      </c>
      <c r="E10" s="12">
        <v>4</v>
      </c>
      <c r="F10" s="13">
        <v>68.3</v>
      </c>
      <c r="G10" s="13">
        <v>75</v>
      </c>
      <c r="H10" s="13">
        <v>16</v>
      </c>
      <c r="I10" s="13">
        <v>2.2799999999999998</v>
      </c>
      <c r="J10" s="2"/>
      <c r="K10" s="2"/>
      <c r="L10" s="10">
        <v>7</v>
      </c>
      <c r="M10" s="14" t="s">
        <v>26</v>
      </c>
      <c r="N10" s="15">
        <f t="shared" ref="N10:Q10" si="8">(F10-F$49)/F$51</f>
        <v>2.095991285298572</v>
      </c>
      <c r="O10" s="15">
        <f t="shared" si="8"/>
        <v>2.4147894342679463</v>
      </c>
      <c r="P10" s="15">
        <f t="shared" si="8"/>
        <v>-2.282685947476371</v>
      </c>
      <c r="Q10" s="15">
        <f t="shared" si="8"/>
        <v>-2.8749597437929943</v>
      </c>
      <c r="R10" s="3"/>
      <c r="S10" s="2"/>
      <c r="T10" s="10">
        <v>7</v>
      </c>
      <c r="U10" s="14" t="s">
        <v>26</v>
      </c>
      <c r="V10" s="17">
        <v>-4.8121139767910792</v>
      </c>
      <c r="W10" s="17">
        <v>-0.67360126196484882</v>
      </c>
      <c r="X10" s="17">
        <v>-0.20250112982696294</v>
      </c>
      <c r="Y10" s="17">
        <v>0.22426620967077687</v>
      </c>
      <c r="Z10" s="2"/>
      <c r="AA10" s="2"/>
      <c r="AB10" s="10">
        <v>7</v>
      </c>
      <c r="AC10" s="11" t="s">
        <v>26</v>
      </c>
      <c r="AD10" s="12">
        <v>4</v>
      </c>
      <c r="AE10" s="7">
        <f t="shared" si="1"/>
        <v>-9.02448786766859</v>
      </c>
      <c r="AF10" s="18"/>
      <c r="AG10" s="10">
        <v>7</v>
      </c>
      <c r="AH10" s="11" t="s">
        <v>26</v>
      </c>
      <c r="AI10" s="12">
        <v>4</v>
      </c>
      <c r="AJ10" s="7">
        <f t="shared" si="2"/>
        <v>-2.5659562365404729</v>
      </c>
      <c r="AK10" s="2"/>
      <c r="AL10" s="2"/>
      <c r="AM10" s="2"/>
    </row>
    <row r="11" spans="1:79" ht="15.75" customHeight="1">
      <c r="A11" s="2"/>
      <c r="B11" s="2"/>
      <c r="C11" s="10">
        <v>8</v>
      </c>
      <c r="D11" s="11" t="s">
        <v>27</v>
      </c>
      <c r="E11" s="12">
        <v>4</v>
      </c>
      <c r="F11" s="13">
        <v>45.4</v>
      </c>
      <c r="G11" s="13">
        <v>48.3</v>
      </c>
      <c r="H11" s="13">
        <v>136</v>
      </c>
      <c r="I11" s="13">
        <v>6.06</v>
      </c>
      <c r="J11" s="2"/>
      <c r="K11" s="2"/>
      <c r="L11" s="10">
        <v>8</v>
      </c>
      <c r="M11" s="14" t="s">
        <v>27</v>
      </c>
      <c r="N11" s="15">
        <f t="shared" ref="N11:Q11" si="9">(F11-F$49)/F$51</f>
        <v>-0.95431095944112587</v>
      </c>
      <c r="O11" s="15">
        <f t="shared" si="9"/>
        <v>-0.9205014098209563</v>
      </c>
      <c r="P11" s="15">
        <f t="shared" si="9"/>
        <v>1.5633371777568279</v>
      </c>
      <c r="Q11" s="15">
        <f t="shared" si="9"/>
        <v>0.49487661521464166</v>
      </c>
      <c r="R11" s="3"/>
      <c r="S11" s="2"/>
      <c r="T11" s="10">
        <v>8</v>
      </c>
      <c r="U11" s="14" t="s">
        <v>27</v>
      </c>
      <c r="V11" s="17">
        <v>1.9713934841646801</v>
      </c>
      <c r="W11" s="17">
        <v>-0.55071051072167798</v>
      </c>
      <c r="X11" s="17">
        <v>0.50720428120756345</v>
      </c>
      <c r="Y11" s="17">
        <v>1.4188006044735605E-2</v>
      </c>
      <c r="Z11" s="2"/>
      <c r="AA11" s="2"/>
      <c r="AB11" s="10">
        <v>8</v>
      </c>
      <c r="AC11" s="11" t="s">
        <v>27</v>
      </c>
      <c r="AD11" s="12">
        <v>4</v>
      </c>
      <c r="AE11" s="7">
        <f t="shared" si="1"/>
        <v>3.6970896088601664</v>
      </c>
      <c r="AF11" s="18"/>
      <c r="AG11" s="10">
        <v>8</v>
      </c>
      <c r="AH11" s="11" t="s">
        <v>27</v>
      </c>
      <c r="AI11" s="12">
        <v>4</v>
      </c>
      <c r="AJ11" s="7">
        <f t="shared" si="2"/>
        <v>1.0512031572329552</v>
      </c>
      <c r="AK11" s="2"/>
      <c r="AL11" s="2"/>
      <c r="AM11" s="2"/>
    </row>
    <row r="12" spans="1:79" ht="15.75" customHeight="1">
      <c r="A12" s="2"/>
      <c r="B12" s="2"/>
      <c r="C12" s="10">
        <v>9</v>
      </c>
      <c r="D12" s="11" t="s">
        <v>28</v>
      </c>
      <c r="E12" s="12">
        <v>4</v>
      </c>
      <c r="F12" s="13">
        <v>45.2</v>
      </c>
      <c r="G12" s="13">
        <v>48</v>
      </c>
      <c r="H12" s="13">
        <v>105</v>
      </c>
      <c r="I12" s="13">
        <v>6</v>
      </c>
      <c r="J12" s="2"/>
      <c r="K12" s="2"/>
      <c r="L12" s="10">
        <v>9</v>
      </c>
      <c r="M12" s="14" t="s">
        <v>28</v>
      </c>
      <c r="N12" s="15">
        <f t="shared" ref="N12:Q12" si="10">(F12-F$49)/F$51</f>
        <v>-0.98095115371832797</v>
      </c>
      <c r="O12" s="15">
        <f t="shared" si="10"/>
        <v>-0.95797658784442674</v>
      </c>
      <c r="P12" s="15">
        <f t="shared" si="10"/>
        <v>0.56978120373825147</v>
      </c>
      <c r="Q12" s="15">
        <f t="shared" si="10"/>
        <v>0.4413871491986478</v>
      </c>
      <c r="R12" s="3"/>
      <c r="S12" s="2"/>
      <c r="T12" s="10">
        <v>9</v>
      </c>
      <c r="U12" s="14" t="s">
        <v>28</v>
      </c>
      <c r="V12" s="17">
        <v>1.492937000465973</v>
      </c>
      <c r="W12" s="17">
        <v>-0.263097804223347</v>
      </c>
      <c r="X12" s="17">
        <v>-0.31769062304270795</v>
      </c>
      <c r="Y12" s="17">
        <v>1.7631471292203462E-2</v>
      </c>
      <c r="Z12" s="2"/>
      <c r="AA12" s="2"/>
      <c r="AB12" s="10">
        <v>9</v>
      </c>
      <c r="AC12" s="11" t="s">
        <v>28</v>
      </c>
      <c r="AD12" s="12">
        <v>4</v>
      </c>
      <c r="AE12" s="7">
        <f t="shared" si="1"/>
        <v>2.7998073015059943</v>
      </c>
      <c r="AF12" s="18"/>
      <c r="AG12" s="10">
        <v>9</v>
      </c>
      <c r="AH12" s="11" t="s">
        <v>28</v>
      </c>
      <c r="AI12" s="12">
        <v>4</v>
      </c>
      <c r="AJ12" s="7">
        <f t="shared" si="2"/>
        <v>0.7960765321818577</v>
      </c>
      <c r="AK12" s="2"/>
      <c r="AL12" s="2"/>
      <c r="AM12" s="2"/>
    </row>
    <row r="13" spans="1:79" ht="15.75" customHeight="1">
      <c r="A13" s="2"/>
      <c r="B13" s="2"/>
      <c r="C13" s="10">
        <v>10</v>
      </c>
      <c r="D13" s="11" t="s">
        <v>29</v>
      </c>
      <c r="E13" s="12">
        <v>4</v>
      </c>
      <c r="F13" s="13">
        <v>47.4</v>
      </c>
      <c r="G13" s="13">
        <v>50.6</v>
      </c>
      <c r="H13" s="13">
        <v>112</v>
      </c>
      <c r="I13" s="13">
        <v>6.51</v>
      </c>
      <c r="J13" s="2"/>
      <c r="K13" s="2"/>
      <c r="L13" s="10">
        <v>10</v>
      </c>
      <c r="M13" s="14" t="s">
        <v>29</v>
      </c>
      <c r="N13" s="15">
        <f t="shared" ref="N13:Q13" si="11">(F13-F$49)/F$51</f>
        <v>-0.68790901666909987</v>
      </c>
      <c r="O13" s="15">
        <f t="shared" si="11"/>
        <v>-0.63319171164101284</v>
      </c>
      <c r="P13" s="15">
        <f t="shared" si="11"/>
        <v>0.79413255271018812</v>
      </c>
      <c r="Q13" s="15">
        <f t="shared" si="11"/>
        <v>0.89604761033459845</v>
      </c>
      <c r="R13" s="3"/>
      <c r="S13" s="2"/>
      <c r="T13" s="10">
        <v>10</v>
      </c>
      <c r="U13" s="14" t="s">
        <v>29</v>
      </c>
      <c r="V13" s="17">
        <v>1.4962991763835829</v>
      </c>
      <c r="W13" s="17">
        <v>0.19979369751193921</v>
      </c>
      <c r="X13" s="17">
        <v>0.16593044592734965</v>
      </c>
      <c r="Y13" s="17">
        <v>3.7863546615219013E-2</v>
      </c>
      <c r="Z13" s="2"/>
      <c r="AA13" s="2"/>
      <c r="AB13" s="10">
        <v>10</v>
      </c>
      <c r="AC13" s="11" t="s">
        <v>29</v>
      </c>
      <c r="AD13" s="12">
        <v>4</v>
      </c>
      <c r="AE13" s="7">
        <f t="shared" si="1"/>
        <v>2.8061126209401932</v>
      </c>
      <c r="AF13" s="18"/>
      <c r="AG13" s="10">
        <v>10</v>
      </c>
      <c r="AH13" s="11" t="s">
        <v>29</v>
      </c>
      <c r="AI13" s="12">
        <v>4</v>
      </c>
      <c r="AJ13" s="7">
        <f t="shared" si="2"/>
        <v>0.79786934014645439</v>
      </c>
      <c r="AK13" s="2"/>
      <c r="AL13" s="2"/>
      <c r="AM13" s="2"/>
    </row>
    <row r="14" spans="1:79" ht="15.75" customHeight="1">
      <c r="A14" s="2"/>
      <c r="B14" s="2"/>
      <c r="C14" s="10">
        <v>11</v>
      </c>
      <c r="D14" s="11" t="s">
        <v>30</v>
      </c>
      <c r="E14" s="12">
        <v>4</v>
      </c>
      <c r="F14" s="13">
        <v>42.2</v>
      </c>
      <c r="G14" s="13">
        <v>44.3</v>
      </c>
      <c r="H14" s="13">
        <v>111</v>
      </c>
      <c r="I14" s="13">
        <v>6.72</v>
      </c>
      <c r="J14" s="2"/>
      <c r="K14" s="2"/>
      <c r="L14" s="10">
        <v>11</v>
      </c>
      <c r="M14" s="14" t="s">
        <v>30</v>
      </c>
      <c r="N14" s="15">
        <f t="shared" ref="N14:Q14" si="12">(F14-F$49)/F$51</f>
        <v>-1.380554067876367</v>
      </c>
      <c r="O14" s="15">
        <f t="shared" si="12"/>
        <v>-1.4201704501339003</v>
      </c>
      <c r="P14" s="15">
        <f t="shared" si="12"/>
        <v>0.76208235999991147</v>
      </c>
      <c r="Q14" s="15">
        <f t="shared" si="12"/>
        <v>1.0832607413905782</v>
      </c>
      <c r="R14" s="3"/>
      <c r="S14" s="2"/>
      <c r="T14" s="10">
        <v>11</v>
      </c>
      <c r="U14" s="14" t="s">
        <v>30</v>
      </c>
      <c r="V14" s="17">
        <v>2.3365147219130247</v>
      </c>
      <c r="W14" s="17">
        <v>3.2522029689752152E-2</v>
      </c>
      <c r="X14" s="17">
        <v>-0.46444964663460897</v>
      </c>
      <c r="Y14" s="17">
        <v>-2.3231211056178452E-2</v>
      </c>
      <c r="Z14" s="2"/>
      <c r="AA14" s="2"/>
      <c r="AB14" s="10">
        <v>11</v>
      </c>
      <c r="AC14" s="11" t="s">
        <v>30</v>
      </c>
      <c r="AD14" s="12">
        <v>4</v>
      </c>
      <c r="AE14" s="7">
        <f t="shared" si="1"/>
        <v>4.381826544888713</v>
      </c>
      <c r="AF14" s="18"/>
      <c r="AG14" s="10">
        <v>11</v>
      </c>
      <c r="AH14" s="11" t="s">
        <v>30</v>
      </c>
      <c r="AI14" s="12">
        <v>4</v>
      </c>
      <c r="AJ14" s="7">
        <f t="shared" si="2"/>
        <v>1.2458962009996564</v>
      </c>
      <c r="AK14" s="2"/>
      <c r="AL14" s="2"/>
      <c r="AM14" s="2"/>
    </row>
    <row r="15" spans="1:79" ht="15.75" customHeight="1">
      <c r="A15" s="2"/>
      <c r="B15" s="2"/>
      <c r="C15" s="10">
        <v>12</v>
      </c>
      <c r="D15" s="11" t="s">
        <v>31</v>
      </c>
      <c r="E15" s="12">
        <v>4</v>
      </c>
      <c r="F15" s="13">
        <v>50.2</v>
      </c>
      <c r="G15" s="13">
        <v>52.9</v>
      </c>
      <c r="H15" s="13">
        <v>81</v>
      </c>
      <c r="I15" s="13">
        <v>5.48</v>
      </c>
      <c r="J15" s="2"/>
      <c r="K15" s="2"/>
      <c r="L15" s="10">
        <v>12</v>
      </c>
      <c r="M15" s="14" t="s">
        <v>31</v>
      </c>
      <c r="N15" s="15">
        <f t="shared" ref="N15:Q15" si="13">(F15-F$49)/F$51</f>
        <v>-0.31494629678826286</v>
      </c>
      <c r="O15" s="15">
        <f t="shared" si="13"/>
        <v>-0.34588201346107034</v>
      </c>
      <c r="P15" s="15">
        <f t="shared" si="13"/>
        <v>-0.1994234213083883</v>
      </c>
      <c r="Q15" s="15">
        <f t="shared" si="13"/>
        <v>-2.2188222939968433E-2</v>
      </c>
      <c r="R15" s="3"/>
      <c r="S15" s="2"/>
      <c r="T15" s="10">
        <v>12</v>
      </c>
      <c r="U15" s="14" t="s">
        <v>31</v>
      </c>
      <c r="V15" s="17">
        <v>0.23479177124327499</v>
      </c>
      <c r="W15" s="17">
        <v>-0.10244322452676104</v>
      </c>
      <c r="X15" s="17">
        <v>-0.43948056875960506</v>
      </c>
      <c r="Y15" s="17">
        <v>-1.7786237805493724E-2</v>
      </c>
      <c r="Z15" s="2"/>
      <c r="AA15" s="2"/>
      <c r="AB15" s="10">
        <v>12</v>
      </c>
      <c r="AC15" s="11" t="s">
        <v>31</v>
      </c>
      <c r="AD15" s="12">
        <v>4</v>
      </c>
      <c r="AE15" s="7">
        <f t="shared" si="1"/>
        <v>0.44032113562412128</v>
      </c>
      <c r="AF15" s="18"/>
      <c r="AG15" s="10">
        <v>12</v>
      </c>
      <c r="AH15" s="11" t="s">
        <v>31</v>
      </c>
      <c r="AI15" s="12">
        <v>4</v>
      </c>
      <c r="AJ15" s="7">
        <f t="shared" si="2"/>
        <v>0.1251976600337748</v>
      </c>
      <c r="AK15" s="2"/>
      <c r="AL15" s="2"/>
      <c r="AM15" s="2"/>
    </row>
    <row r="16" spans="1:79" ht="15.75" customHeight="1">
      <c r="A16" s="2"/>
      <c r="B16" s="2"/>
      <c r="C16" s="10">
        <v>13</v>
      </c>
      <c r="D16" s="11" t="s">
        <v>32</v>
      </c>
      <c r="E16" s="12">
        <v>4</v>
      </c>
      <c r="F16" s="13">
        <v>45.4</v>
      </c>
      <c r="G16" s="13">
        <v>46.8</v>
      </c>
      <c r="H16" s="13">
        <v>99</v>
      </c>
      <c r="I16" s="13">
        <v>5.5</v>
      </c>
      <c r="J16" s="2"/>
      <c r="K16" s="2"/>
      <c r="L16" s="10">
        <v>13</v>
      </c>
      <c r="M16" s="14" t="s">
        <v>32</v>
      </c>
      <c r="N16" s="15">
        <f t="shared" ref="N16:Q16" si="14">(F16-F$49)/F$51</f>
        <v>-0.95431095944112587</v>
      </c>
      <c r="O16" s="15">
        <f t="shared" si="14"/>
        <v>-1.1078772999383104</v>
      </c>
      <c r="P16" s="15">
        <f t="shared" si="14"/>
        <v>0.37748004747659158</v>
      </c>
      <c r="Q16" s="15">
        <f t="shared" si="14"/>
        <v>-4.3584009346374058E-3</v>
      </c>
      <c r="R16" s="3"/>
      <c r="S16" s="2"/>
      <c r="T16" s="10">
        <v>13</v>
      </c>
      <c r="U16" s="14" t="s">
        <v>32</v>
      </c>
      <c r="V16" s="17">
        <v>1.2528426616198054</v>
      </c>
      <c r="W16" s="17">
        <v>-0.61404720794327861</v>
      </c>
      <c r="X16" s="17">
        <v>-0.56794946969613025</v>
      </c>
      <c r="Y16" s="17">
        <v>-0.1067574020660491</v>
      </c>
      <c r="Z16" s="2"/>
      <c r="AA16" s="2"/>
      <c r="AB16" s="10">
        <v>13</v>
      </c>
      <c r="AC16" s="11" t="s">
        <v>32</v>
      </c>
      <c r="AD16" s="12">
        <v>4</v>
      </c>
      <c r="AE16" s="7">
        <f t="shared" si="1"/>
        <v>2.3495418966416612</v>
      </c>
      <c r="AF16" s="18"/>
      <c r="AG16" s="10">
        <v>13</v>
      </c>
      <c r="AH16" s="11" t="s">
        <v>32</v>
      </c>
      <c r="AI16" s="12">
        <v>4</v>
      </c>
      <c r="AJ16" s="7">
        <f t="shared" si="2"/>
        <v>0.66805139206844588</v>
      </c>
      <c r="AK16" s="2"/>
      <c r="AL16" s="2"/>
      <c r="AM16" s="2"/>
    </row>
    <row r="17" spans="1:39" ht="15.75" customHeight="1">
      <c r="A17" s="2"/>
      <c r="B17" s="2"/>
      <c r="C17" s="10">
        <v>14</v>
      </c>
      <c r="D17" s="11" t="s">
        <v>33</v>
      </c>
      <c r="E17" s="12">
        <v>4</v>
      </c>
      <c r="F17" s="13">
        <v>49.8</v>
      </c>
      <c r="G17" s="13">
        <v>51.8</v>
      </c>
      <c r="H17" s="13">
        <v>65</v>
      </c>
      <c r="I17" s="13">
        <v>4.53</v>
      </c>
      <c r="J17" s="2"/>
      <c r="K17" s="2"/>
      <c r="L17" s="10">
        <v>14</v>
      </c>
      <c r="M17" s="14" t="s">
        <v>33</v>
      </c>
      <c r="N17" s="15">
        <f t="shared" ref="N17:Q17" si="15">(F17-F$49)/F$51</f>
        <v>-0.36822668534266884</v>
      </c>
      <c r="O17" s="15">
        <f t="shared" si="15"/>
        <v>-0.48329099954713017</v>
      </c>
      <c r="P17" s="15">
        <f t="shared" si="15"/>
        <v>-0.7122265046728149</v>
      </c>
      <c r="Q17" s="15">
        <f t="shared" si="15"/>
        <v>-0.86910476819321048</v>
      </c>
      <c r="R17" s="3"/>
      <c r="S17" s="2"/>
      <c r="T17" s="10">
        <v>14</v>
      </c>
      <c r="U17" s="14" t="s">
        <v>33</v>
      </c>
      <c r="V17" s="17">
        <v>-0.31615814111970236</v>
      </c>
      <c r="W17" s="17">
        <v>-0.70853357763474278</v>
      </c>
      <c r="X17" s="17">
        <v>-1.0123403544204688</v>
      </c>
      <c r="Y17" s="17">
        <v>-7.4915963917075362E-2</v>
      </c>
      <c r="Z17" s="2"/>
      <c r="AA17" s="2"/>
      <c r="AB17" s="10">
        <v>14</v>
      </c>
      <c r="AC17" s="11" t="s">
        <v>33</v>
      </c>
      <c r="AD17" s="12">
        <v>4</v>
      </c>
      <c r="AE17" s="7">
        <f t="shared" si="1"/>
        <v>-0.59291307781991054</v>
      </c>
      <c r="AF17" s="18"/>
      <c r="AG17" s="10">
        <v>14</v>
      </c>
      <c r="AH17" s="11" t="s">
        <v>33</v>
      </c>
      <c r="AI17" s="12">
        <v>4</v>
      </c>
      <c r="AJ17" s="7">
        <f t="shared" si="2"/>
        <v>-0.16858452602157975</v>
      </c>
      <c r="AK17" s="2"/>
      <c r="AL17" s="2"/>
      <c r="AM17" s="2"/>
    </row>
    <row r="18" spans="1:39" ht="15.75" customHeight="1">
      <c r="A18" s="2"/>
      <c r="B18" s="2"/>
      <c r="C18" s="10">
        <v>15</v>
      </c>
      <c r="D18" s="11" t="s">
        <v>34</v>
      </c>
      <c r="E18" s="12">
        <v>4</v>
      </c>
      <c r="F18" s="13">
        <v>47.4</v>
      </c>
      <c r="G18" s="13">
        <v>50.6</v>
      </c>
      <c r="H18" s="13">
        <v>112</v>
      </c>
      <c r="I18" s="13">
        <v>6.69</v>
      </c>
      <c r="J18" s="2"/>
      <c r="K18" s="2"/>
      <c r="L18" s="10">
        <v>15</v>
      </c>
      <c r="M18" s="14" t="s">
        <v>34</v>
      </c>
      <c r="N18" s="15">
        <f t="shared" ref="N18:Q18" si="16">(F18-F$49)/F$51</f>
        <v>-0.68790901666909987</v>
      </c>
      <c r="O18" s="15">
        <f t="shared" si="16"/>
        <v>-0.63319171164101284</v>
      </c>
      <c r="P18" s="15">
        <f t="shared" si="16"/>
        <v>0.79413255271018812</v>
      </c>
      <c r="Q18" s="15">
        <f t="shared" si="16"/>
        <v>1.0565160083825818</v>
      </c>
      <c r="R18" s="3"/>
      <c r="S18" s="2"/>
      <c r="T18" s="10">
        <v>15</v>
      </c>
      <c r="U18" s="14" t="s">
        <v>34</v>
      </c>
      <c r="V18" s="17">
        <v>1.5718573762730572</v>
      </c>
      <c r="W18" s="17">
        <v>0.34049148166296261</v>
      </c>
      <c r="X18" s="17">
        <v>0.18163947426565491</v>
      </c>
      <c r="Y18" s="17">
        <v>3.8616225999870211E-2</v>
      </c>
      <c r="Z18" s="2"/>
      <c r="AA18" s="2"/>
      <c r="AB18" s="10">
        <v>15</v>
      </c>
      <c r="AC18" s="11" t="s">
        <v>34</v>
      </c>
      <c r="AD18" s="12">
        <v>4</v>
      </c>
      <c r="AE18" s="7">
        <f t="shared" si="1"/>
        <v>2.9478121030169122</v>
      </c>
      <c r="AF18" s="18"/>
      <c r="AG18" s="10">
        <v>15</v>
      </c>
      <c r="AH18" s="11" t="s">
        <v>34</v>
      </c>
      <c r="AI18" s="12">
        <v>4</v>
      </c>
      <c r="AJ18" s="7">
        <f t="shared" si="2"/>
        <v>0.83815912446229768</v>
      </c>
      <c r="AK18" s="2"/>
      <c r="AL18" s="2"/>
      <c r="AM18" s="2"/>
    </row>
    <row r="19" spans="1:39" ht="15.75" customHeight="1">
      <c r="A19" s="2"/>
      <c r="B19" s="2"/>
      <c r="C19" s="10">
        <v>16</v>
      </c>
      <c r="D19" s="11" t="s">
        <v>35</v>
      </c>
      <c r="E19" s="12">
        <v>4</v>
      </c>
      <c r="F19" s="13">
        <v>57</v>
      </c>
      <c r="G19" s="13">
        <v>60</v>
      </c>
      <c r="H19" s="13">
        <v>55</v>
      </c>
      <c r="I19" s="13">
        <v>5.3</v>
      </c>
      <c r="J19" s="2"/>
      <c r="K19" s="2"/>
      <c r="L19" s="10">
        <v>16</v>
      </c>
      <c r="M19" s="14" t="s">
        <v>35</v>
      </c>
      <c r="N19" s="15">
        <f t="shared" ref="N19:Q19" si="17">(F19-F$49)/F$51</f>
        <v>0.59082030863662527</v>
      </c>
      <c r="O19" s="15">
        <f t="shared" si="17"/>
        <v>0.54103053309440563</v>
      </c>
      <c r="P19" s="15">
        <f t="shared" si="17"/>
        <v>-1.0327284317755814</v>
      </c>
      <c r="Q19" s="15">
        <f t="shared" si="17"/>
        <v>-0.18265662098795163</v>
      </c>
      <c r="R19" s="3"/>
      <c r="S19" s="2"/>
      <c r="T19" s="10">
        <v>16</v>
      </c>
      <c r="U19" s="14" t="s">
        <v>35</v>
      </c>
      <c r="V19" s="17">
        <v>-1.1790313089392748</v>
      </c>
      <c r="W19" s="17">
        <v>0.46567939335457442</v>
      </c>
      <c r="X19" s="17">
        <v>-0.36600247121014839</v>
      </c>
      <c r="Y19" s="17">
        <v>-2.7793571121404684E-2</v>
      </c>
      <c r="Z19" s="2"/>
      <c r="AA19" s="2"/>
      <c r="AB19" s="10">
        <v>16</v>
      </c>
      <c r="AC19" s="11" t="s">
        <v>35</v>
      </c>
      <c r="AD19" s="12">
        <v>4</v>
      </c>
      <c r="AE19" s="7">
        <f t="shared" si="1"/>
        <v>-2.211118397120595</v>
      </c>
      <c r="AF19" s="18"/>
      <c r="AG19" s="10">
        <v>16</v>
      </c>
      <c r="AH19" s="11" t="s">
        <v>35</v>
      </c>
      <c r="AI19" s="12">
        <v>4</v>
      </c>
      <c r="AJ19" s="7">
        <f t="shared" si="2"/>
        <v>-0.62869307644010453</v>
      </c>
      <c r="AK19" s="2"/>
      <c r="AL19" s="2"/>
      <c r="AM19" s="2"/>
    </row>
    <row r="20" spans="1:39" ht="15.75" customHeight="1">
      <c r="A20" s="2"/>
      <c r="B20" s="2"/>
      <c r="C20" s="10">
        <v>17</v>
      </c>
      <c r="D20" s="11" t="s">
        <v>36</v>
      </c>
      <c r="E20" s="12">
        <v>4</v>
      </c>
      <c r="F20" s="13">
        <v>47.8</v>
      </c>
      <c r="G20" s="13">
        <v>52.5</v>
      </c>
      <c r="H20" s="13">
        <v>96</v>
      </c>
      <c r="I20" s="13">
        <v>5.29</v>
      </c>
      <c r="J20" s="2"/>
      <c r="K20" s="2"/>
      <c r="L20" s="10">
        <v>17</v>
      </c>
      <c r="M20" s="14" t="s">
        <v>36</v>
      </c>
      <c r="N20" s="15">
        <f t="shared" ref="N20:Q20" si="18">(F20-F$49)/F$51</f>
        <v>-0.63462862811469489</v>
      </c>
      <c r="O20" s="15">
        <f t="shared" si="18"/>
        <v>-0.39584891749236462</v>
      </c>
      <c r="P20" s="15">
        <f t="shared" si="18"/>
        <v>0.28132946934576158</v>
      </c>
      <c r="Q20" s="15">
        <f t="shared" si="18"/>
        <v>-0.19157153199061716</v>
      </c>
      <c r="R20" s="3"/>
      <c r="S20" s="2"/>
      <c r="T20" s="10">
        <v>17</v>
      </c>
      <c r="U20" s="14" t="s">
        <v>36</v>
      </c>
      <c r="V20" s="17">
        <v>0.58226462348175556</v>
      </c>
      <c r="W20" s="17">
        <v>-0.50701443964791038</v>
      </c>
      <c r="X20" s="17">
        <v>-0.22595265924829958</v>
      </c>
      <c r="Y20" s="17">
        <v>0.16780873215581338</v>
      </c>
      <c r="Z20" s="2"/>
      <c r="AA20" s="2"/>
      <c r="AB20" s="10">
        <v>17</v>
      </c>
      <c r="AC20" s="11" t="s">
        <v>36</v>
      </c>
      <c r="AD20" s="12">
        <v>4</v>
      </c>
      <c r="AE20" s="7">
        <f t="shared" si="1"/>
        <v>1.0919608421011964</v>
      </c>
      <c r="AF20" s="18"/>
      <c r="AG20" s="10">
        <v>17</v>
      </c>
      <c r="AH20" s="11" t="s">
        <v>36</v>
      </c>
      <c r="AI20" s="12">
        <v>4</v>
      </c>
      <c r="AJ20" s="7">
        <f t="shared" si="2"/>
        <v>0.3104800819651839</v>
      </c>
      <c r="AK20" s="2"/>
      <c r="AL20" s="2"/>
      <c r="AM20" s="2"/>
    </row>
    <row r="21" spans="1:39" ht="15.75" customHeight="1">
      <c r="A21" s="2"/>
      <c r="B21" s="2"/>
      <c r="C21" s="10">
        <v>18</v>
      </c>
      <c r="D21" s="11" t="s">
        <v>37</v>
      </c>
      <c r="E21" s="12">
        <v>4</v>
      </c>
      <c r="F21" s="13">
        <v>48.9</v>
      </c>
      <c r="G21" s="13">
        <v>51.1</v>
      </c>
      <c r="H21" s="13">
        <v>112</v>
      </c>
      <c r="I21" s="13">
        <v>5.51</v>
      </c>
      <c r="J21" s="2"/>
      <c r="K21" s="2"/>
      <c r="L21" s="10">
        <v>18</v>
      </c>
      <c r="M21" s="14" t="s">
        <v>37</v>
      </c>
      <c r="N21" s="15">
        <f t="shared" ref="N21:Q21" si="19">(F21-F$49)/F$51</f>
        <v>-0.48810755959008034</v>
      </c>
      <c r="O21" s="15">
        <f t="shared" si="19"/>
        <v>-0.57073308160189484</v>
      </c>
      <c r="P21" s="15">
        <f t="shared" si="19"/>
        <v>0.79413255271018812</v>
      </c>
      <c r="Q21" s="15">
        <f t="shared" si="19"/>
        <v>4.556510068028108E-3</v>
      </c>
      <c r="R21" s="3"/>
      <c r="S21" s="2"/>
      <c r="T21" s="10">
        <v>18</v>
      </c>
      <c r="U21" s="14" t="s">
        <v>37</v>
      </c>
      <c r="V21" s="17">
        <v>0.94044777054365081</v>
      </c>
      <c r="W21" s="17">
        <v>-0.52037705235659415</v>
      </c>
      <c r="X21" s="17">
        <v>0.18791668851346197</v>
      </c>
      <c r="Y21" s="17">
        <v>-6.4199757623011236E-2</v>
      </c>
      <c r="Z21" s="2"/>
      <c r="AA21" s="2"/>
      <c r="AB21" s="10">
        <v>18</v>
      </c>
      <c r="AC21" s="11" t="s">
        <v>37</v>
      </c>
      <c r="AD21" s="12">
        <v>4</v>
      </c>
      <c r="AE21" s="7">
        <f t="shared" si="1"/>
        <v>1.7636863001126757</v>
      </c>
      <c r="AF21" s="18"/>
      <c r="AG21" s="10">
        <v>18</v>
      </c>
      <c r="AH21" s="11" t="s">
        <v>37</v>
      </c>
      <c r="AI21" s="12">
        <v>4</v>
      </c>
      <c r="AJ21" s="7">
        <f t="shared" si="2"/>
        <v>0.50147353815926321</v>
      </c>
      <c r="AK21" s="2"/>
      <c r="AL21" s="2"/>
      <c r="AM21" s="2"/>
    </row>
    <row r="22" spans="1:39" ht="15.75" customHeight="1">
      <c r="A22" s="2"/>
      <c r="B22" s="2"/>
      <c r="C22" s="10">
        <v>19</v>
      </c>
      <c r="D22" s="11" t="s">
        <v>38</v>
      </c>
      <c r="E22" s="12">
        <v>4</v>
      </c>
      <c r="F22" s="13">
        <v>47.8</v>
      </c>
      <c r="G22" s="13">
        <v>52</v>
      </c>
      <c r="H22" s="13">
        <v>83</v>
      </c>
      <c r="I22" s="13">
        <v>5.87</v>
      </c>
      <c r="J22" s="2"/>
      <c r="K22" s="2"/>
      <c r="L22" s="10">
        <v>19</v>
      </c>
      <c r="M22" s="14" t="s">
        <v>38</v>
      </c>
      <c r="N22" s="15">
        <f t="shared" ref="N22:Q22" si="20">(F22-F$49)/F$51</f>
        <v>-0.63462862811469489</v>
      </c>
      <c r="O22" s="15">
        <f t="shared" si="20"/>
        <v>-0.45830754753148262</v>
      </c>
      <c r="P22" s="15">
        <f t="shared" si="20"/>
        <v>-0.13532303588783498</v>
      </c>
      <c r="Q22" s="15">
        <f t="shared" si="20"/>
        <v>0.32549330616399375</v>
      </c>
      <c r="R22" s="3"/>
      <c r="S22" s="2"/>
      <c r="T22" s="10">
        <v>19</v>
      </c>
      <c r="U22" s="14" t="s">
        <v>38</v>
      </c>
      <c r="V22" s="17">
        <v>0.65410643827776604</v>
      </c>
      <c r="W22" s="17">
        <v>7.8654116202635266E-2</v>
      </c>
      <c r="X22" s="17">
        <v>-0.53447367376339527</v>
      </c>
      <c r="Y22" s="17">
        <v>0.13093958291372654</v>
      </c>
      <c r="Z22" s="2"/>
      <c r="AA22" s="2"/>
      <c r="AB22" s="10">
        <v>19</v>
      </c>
      <c r="AC22" s="11" t="s">
        <v>38</v>
      </c>
      <c r="AD22" s="12">
        <v>4</v>
      </c>
      <c r="AE22" s="7">
        <f t="shared" si="1"/>
        <v>1.2266907319468703</v>
      </c>
      <c r="AF22" s="18"/>
      <c r="AG22" s="10">
        <v>19</v>
      </c>
      <c r="AH22" s="11" t="s">
        <v>38</v>
      </c>
      <c r="AI22" s="12">
        <v>4</v>
      </c>
      <c r="AJ22" s="7">
        <f t="shared" si="2"/>
        <v>0.34878818389487598</v>
      </c>
      <c r="AK22" s="2"/>
      <c r="AL22" s="2"/>
      <c r="AM22" s="2"/>
    </row>
    <row r="23" spans="1:39" ht="15.75" customHeight="1">
      <c r="A23" s="2"/>
      <c r="B23" s="2"/>
      <c r="C23" s="10">
        <v>20</v>
      </c>
      <c r="D23" s="11" t="s">
        <v>39</v>
      </c>
      <c r="E23" s="12">
        <v>4</v>
      </c>
      <c r="F23" s="13">
        <v>53.9</v>
      </c>
      <c r="G23" s="13">
        <v>57.2</v>
      </c>
      <c r="H23" s="13">
        <v>85</v>
      </c>
      <c r="I23" s="13">
        <v>5.7</v>
      </c>
      <c r="J23" s="2"/>
      <c r="K23" s="2"/>
      <c r="L23" s="10">
        <v>20</v>
      </c>
      <c r="M23" s="14" t="s">
        <v>39</v>
      </c>
      <c r="N23" s="15">
        <f t="shared" ref="N23:Q23" si="21">(F23-F$49)/F$51</f>
        <v>0.17789729733998474</v>
      </c>
      <c r="O23" s="15">
        <f t="shared" si="21"/>
        <v>0.19126220487534512</v>
      </c>
      <c r="P23" s="15">
        <f t="shared" si="21"/>
        <v>-7.122265046728167E-2</v>
      </c>
      <c r="Q23" s="15">
        <f t="shared" si="21"/>
        <v>0.17393981911867681</v>
      </c>
      <c r="R23" s="3"/>
      <c r="S23" s="2"/>
      <c r="T23" s="10">
        <v>20</v>
      </c>
      <c r="U23" s="14" t="s">
        <v>39</v>
      </c>
      <c r="V23" s="17">
        <v>-0.14452845788864199</v>
      </c>
      <c r="W23" s="17">
        <v>0.26309905106394293</v>
      </c>
      <c r="X23" s="17">
        <v>0.11560212358139924</v>
      </c>
      <c r="Y23" s="17">
        <v>9.9767910812475595E-3</v>
      </c>
      <c r="Z23" s="2"/>
      <c r="AA23" s="2"/>
      <c r="AB23" s="10">
        <v>20</v>
      </c>
      <c r="AC23" s="11" t="s">
        <v>39</v>
      </c>
      <c r="AD23" s="12">
        <v>4</v>
      </c>
      <c r="AE23" s="7">
        <f t="shared" si="1"/>
        <v>-0.27104414422425216</v>
      </c>
      <c r="AF23" s="18"/>
      <c r="AG23" s="10">
        <v>20</v>
      </c>
      <c r="AH23" s="11" t="s">
        <v>39</v>
      </c>
      <c r="AI23" s="12">
        <v>4</v>
      </c>
      <c r="AJ23" s="7">
        <f t="shared" si="2"/>
        <v>-7.706669037050512E-2</v>
      </c>
      <c r="AK23" s="2"/>
      <c r="AL23" s="2"/>
      <c r="AM23" s="2"/>
    </row>
    <row r="24" spans="1:39" ht="15.75" customHeight="1">
      <c r="A24" s="2"/>
      <c r="B24" s="2"/>
      <c r="C24" s="10">
        <v>21</v>
      </c>
      <c r="D24" s="11" t="s">
        <v>40</v>
      </c>
      <c r="E24" s="12">
        <v>4</v>
      </c>
      <c r="F24" s="13">
        <v>50.4</v>
      </c>
      <c r="G24" s="13">
        <v>53.4</v>
      </c>
      <c r="H24" s="13">
        <v>86</v>
      </c>
      <c r="I24" s="13">
        <v>6.24</v>
      </c>
      <c r="J24" s="2"/>
      <c r="K24" s="2"/>
      <c r="L24" s="10">
        <v>21</v>
      </c>
      <c r="M24" s="14" t="s">
        <v>40</v>
      </c>
      <c r="N24" s="15">
        <f t="shared" ref="N24:Q24" si="22">(F24-F$49)/F$51</f>
        <v>-0.28830610251106081</v>
      </c>
      <c r="O24" s="15">
        <f t="shared" si="22"/>
        <v>-0.28342338342195234</v>
      </c>
      <c r="P24" s="15">
        <f t="shared" si="22"/>
        <v>-3.9172457757005008E-2</v>
      </c>
      <c r="Q24" s="15">
        <f t="shared" si="22"/>
        <v>0.65534501326262484</v>
      </c>
      <c r="R24" s="3"/>
      <c r="S24" s="2"/>
      <c r="T24" s="10">
        <v>21</v>
      </c>
      <c r="U24" s="14" t="s">
        <v>40</v>
      </c>
      <c r="V24" s="17">
        <v>0.58605701685838552</v>
      </c>
      <c r="W24" s="17">
        <v>0.45576108981971664</v>
      </c>
      <c r="X24" s="17">
        <v>-0.20755734817376781</v>
      </c>
      <c r="Y24" s="17">
        <v>8.6532545602830135E-3</v>
      </c>
      <c r="Z24" s="2"/>
      <c r="AA24" s="2"/>
      <c r="AB24" s="10">
        <v>21</v>
      </c>
      <c r="AC24" s="11" t="s">
        <v>40</v>
      </c>
      <c r="AD24" s="12">
        <v>4</v>
      </c>
      <c r="AE24" s="7">
        <f t="shared" si="1"/>
        <v>1.0990729778864017</v>
      </c>
      <c r="AF24" s="18"/>
      <c r="AG24" s="10">
        <v>21</v>
      </c>
      <c r="AH24" s="11" t="s">
        <v>40</v>
      </c>
      <c r="AI24" s="12">
        <v>4</v>
      </c>
      <c r="AJ24" s="7">
        <f t="shared" si="2"/>
        <v>0.31250229413287389</v>
      </c>
      <c r="AK24" s="2"/>
      <c r="AL24" s="2"/>
      <c r="AM24" s="2"/>
    </row>
    <row r="25" spans="1:39" ht="15">
      <c r="A25" s="2"/>
      <c r="B25" s="2"/>
      <c r="C25" s="10">
        <v>22</v>
      </c>
      <c r="D25" s="11" t="s">
        <v>41</v>
      </c>
      <c r="E25" s="12">
        <v>4</v>
      </c>
      <c r="F25" s="13">
        <v>67.5</v>
      </c>
      <c r="G25" s="13">
        <v>70.3</v>
      </c>
      <c r="H25" s="13">
        <v>44</v>
      </c>
      <c r="I25" s="13">
        <v>3.41</v>
      </c>
      <c r="J25" s="2"/>
      <c r="K25" s="2"/>
      <c r="L25" s="10">
        <v>22</v>
      </c>
      <c r="M25" s="14" t="s">
        <v>41</v>
      </c>
      <c r="N25" s="15">
        <f t="shared" ref="N25:Q25" si="23">(F25-F$49)/F$51</f>
        <v>1.9894305081897619</v>
      </c>
      <c r="O25" s="15">
        <f t="shared" si="23"/>
        <v>1.8276783119002364</v>
      </c>
      <c r="P25" s="15">
        <f t="shared" si="23"/>
        <v>-1.3852805515886246</v>
      </c>
      <c r="Q25" s="15">
        <f t="shared" si="23"/>
        <v>-1.8675748004917694</v>
      </c>
      <c r="R25" s="3"/>
      <c r="S25" s="2"/>
      <c r="T25" s="10">
        <v>22</v>
      </c>
      <c r="U25" s="14" t="s">
        <v>41</v>
      </c>
      <c r="V25" s="17">
        <v>-3.5383836325241171</v>
      </c>
      <c r="W25" s="17">
        <v>-0.26440818920450559</v>
      </c>
      <c r="X25" s="17">
        <v>0.31650500146072436</v>
      </c>
      <c r="Y25" s="17">
        <v>-0.11881979133105695</v>
      </c>
      <c r="Z25" s="2"/>
      <c r="AA25" s="2"/>
      <c r="AB25" s="10">
        <v>22</v>
      </c>
      <c r="AC25" s="11" t="s">
        <v>41</v>
      </c>
      <c r="AD25" s="12">
        <v>4</v>
      </c>
      <c r="AE25" s="7">
        <f t="shared" si="1"/>
        <v>-6.6357738650580949</v>
      </c>
      <c r="AF25" s="18"/>
      <c r="AG25" s="10">
        <v>22</v>
      </c>
      <c r="AH25" s="11" t="s">
        <v>41</v>
      </c>
      <c r="AI25" s="12">
        <v>4</v>
      </c>
      <c r="AJ25" s="7">
        <f t="shared" si="2"/>
        <v>-1.8867669371377773</v>
      </c>
      <c r="AK25" s="2"/>
      <c r="AL25" s="2"/>
      <c r="AM25" s="2"/>
    </row>
    <row r="26" spans="1:39" ht="15">
      <c r="A26" s="2"/>
      <c r="B26" s="2"/>
      <c r="C26" s="10">
        <v>23</v>
      </c>
      <c r="D26" s="11" t="s">
        <v>42</v>
      </c>
      <c r="E26" s="12">
        <v>4</v>
      </c>
      <c r="F26" s="13">
        <v>64.7</v>
      </c>
      <c r="G26" s="13">
        <v>67.3</v>
      </c>
      <c r="H26" s="13">
        <v>54</v>
      </c>
      <c r="I26" s="13">
        <v>3.44</v>
      </c>
      <c r="J26" s="2"/>
      <c r="K26" s="2"/>
      <c r="L26" s="10">
        <v>23</v>
      </c>
      <c r="M26" s="14" t="s">
        <v>42</v>
      </c>
      <c r="N26" s="15">
        <f t="shared" ref="N26:Q26" si="24">(F26-F$49)/F$51</f>
        <v>1.6164677883089258</v>
      </c>
      <c r="O26" s="15">
        <f t="shared" si="24"/>
        <v>1.4529265316655284</v>
      </c>
      <c r="P26" s="15">
        <f t="shared" si="24"/>
        <v>-1.0647786244858581</v>
      </c>
      <c r="Q26" s="15">
        <f t="shared" si="24"/>
        <v>-1.8408300674837723</v>
      </c>
      <c r="R26" s="3"/>
      <c r="S26" s="2"/>
      <c r="T26" s="10">
        <v>23</v>
      </c>
      <c r="U26" s="14" t="s">
        <v>42</v>
      </c>
      <c r="V26" s="17">
        <v>-2.9808623676512869</v>
      </c>
      <c r="W26" s="17">
        <v>-0.52704069966999145</v>
      </c>
      <c r="X26" s="17">
        <v>0.2602589716930267</v>
      </c>
      <c r="Y26" s="17">
        <v>-0.12135524166407084</v>
      </c>
      <c r="Z26" s="2"/>
      <c r="AA26" s="2"/>
      <c r="AB26" s="10">
        <v>23</v>
      </c>
      <c r="AC26" s="11" t="s">
        <v>42</v>
      </c>
      <c r="AD26" s="12">
        <v>4</v>
      </c>
      <c r="AE26" s="7">
        <f t="shared" si="1"/>
        <v>-5.5902159428895057</v>
      </c>
      <c r="AF26" s="18"/>
      <c r="AG26" s="10">
        <v>23</v>
      </c>
      <c r="AH26" s="11" t="s">
        <v>42</v>
      </c>
      <c r="AI26" s="12">
        <v>4</v>
      </c>
      <c r="AJ26" s="7">
        <f t="shared" si="2"/>
        <v>-1.5894807187514164</v>
      </c>
      <c r="AK26" s="2"/>
      <c r="AL26" s="2"/>
      <c r="AM26" s="2"/>
    </row>
    <row r="27" spans="1:39" ht="15">
      <c r="A27" s="2"/>
      <c r="B27" s="2"/>
      <c r="C27" s="10">
        <v>24</v>
      </c>
      <c r="D27" s="11" t="s">
        <v>43</v>
      </c>
      <c r="E27" s="12">
        <v>4</v>
      </c>
      <c r="F27" s="13">
        <v>63.9</v>
      </c>
      <c r="G27" s="13">
        <v>67.5</v>
      </c>
      <c r="H27" s="13">
        <v>56</v>
      </c>
      <c r="I27" s="13">
        <v>5.92</v>
      </c>
      <c r="J27" s="2"/>
      <c r="K27" s="2"/>
      <c r="L27" s="10">
        <v>24</v>
      </c>
      <c r="M27" s="14" t="s">
        <v>43</v>
      </c>
      <c r="N27" s="15">
        <f t="shared" ref="N27:Q27" si="25">(F27-F$49)/F$51</f>
        <v>1.5099070112001149</v>
      </c>
      <c r="O27" s="15">
        <f t="shared" si="25"/>
        <v>1.477909983681176</v>
      </c>
      <c r="P27" s="15">
        <f t="shared" si="25"/>
        <v>-1.0006782390653048</v>
      </c>
      <c r="Q27" s="15">
        <f t="shared" si="25"/>
        <v>0.3700678611773221</v>
      </c>
      <c r="R27" s="3"/>
      <c r="S27" s="2"/>
      <c r="T27" s="10">
        <v>24</v>
      </c>
      <c r="U27" s="14" t="s">
        <v>43</v>
      </c>
      <c r="V27" s="17">
        <v>-1.8661191595176443</v>
      </c>
      <c r="W27" s="17">
        <v>1.3693716351754095</v>
      </c>
      <c r="X27" s="17">
        <v>0.49453172279185637</v>
      </c>
      <c r="Y27" s="17">
        <v>-1.8456593348679814E-2</v>
      </c>
      <c r="Z27" s="2"/>
      <c r="AA27" s="2"/>
      <c r="AB27" s="10">
        <v>24</v>
      </c>
      <c r="AC27" s="11" t="s">
        <v>43</v>
      </c>
      <c r="AD27" s="12">
        <v>4</v>
      </c>
      <c r="AE27" s="7">
        <f t="shared" si="1"/>
        <v>-3.499661436930682</v>
      </c>
      <c r="AF27" s="18"/>
      <c r="AG27" s="10">
        <v>24</v>
      </c>
      <c r="AH27" s="11" t="s">
        <v>43</v>
      </c>
      <c r="AI27" s="12">
        <v>4</v>
      </c>
      <c r="AJ27" s="7">
        <f t="shared" si="2"/>
        <v>-0.9950678887878418</v>
      </c>
      <c r="AK27" s="2"/>
      <c r="AL27" s="2"/>
      <c r="AM27" s="2"/>
    </row>
    <row r="28" spans="1:39" ht="15">
      <c r="A28" s="2"/>
      <c r="B28" s="2"/>
      <c r="C28" s="10">
        <v>25</v>
      </c>
      <c r="D28" s="11" t="s">
        <v>44</v>
      </c>
      <c r="E28" s="12">
        <v>4</v>
      </c>
      <c r="F28" s="13">
        <v>63.9</v>
      </c>
      <c r="G28" s="13">
        <v>67.5</v>
      </c>
      <c r="H28" s="13">
        <v>56</v>
      </c>
      <c r="I28" s="13">
        <v>3.1</v>
      </c>
      <c r="J28" s="2"/>
      <c r="K28" s="2"/>
      <c r="L28" s="10">
        <v>25</v>
      </c>
      <c r="M28" s="14" t="s">
        <v>44</v>
      </c>
      <c r="N28" s="15">
        <f t="shared" ref="N28:Q28" si="26">(F28-F$49)/F$51</f>
        <v>1.5099070112001149</v>
      </c>
      <c r="O28" s="15">
        <f t="shared" si="26"/>
        <v>1.477909983681176</v>
      </c>
      <c r="P28" s="15">
        <f t="shared" si="26"/>
        <v>-1.0006782390653048</v>
      </c>
      <c r="Q28" s="15">
        <f t="shared" si="26"/>
        <v>-2.1439370415744063</v>
      </c>
      <c r="R28" s="3"/>
      <c r="S28" s="2"/>
      <c r="T28" s="10">
        <v>25</v>
      </c>
      <c r="U28" s="14" t="s">
        <v>44</v>
      </c>
      <c r="V28" s="17">
        <v>-3.0498642911194027</v>
      </c>
      <c r="W28" s="17">
        <v>-0.83489364985728187</v>
      </c>
      <c r="X28" s="17">
        <v>0.24842361215840808</v>
      </c>
      <c r="Y28" s="17">
        <v>-3.0248570374881913E-2</v>
      </c>
      <c r="Z28" s="2"/>
      <c r="AA28" s="2"/>
      <c r="AB28" s="10">
        <v>25</v>
      </c>
      <c r="AC28" s="11" t="s">
        <v>44</v>
      </c>
      <c r="AD28" s="12">
        <v>4</v>
      </c>
      <c r="AE28" s="7">
        <f t="shared" si="1"/>
        <v>-5.7196199894659436</v>
      </c>
      <c r="AF28" s="18"/>
      <c r="AG28" s="10">
        <v>25</v>
      </c>
      <c r="AH28" s="11" t="s">
        <v>44</v>
      </c>
      <c r="AI28" s="12">
        <v>4</v>
      </c>
      <c r="AJ28" s="7">
        <f t="shared" si="2"/>
        <v>-1.6262745097360527</v>
      </c>
      <c r="AK28" s="2"/>
      <c r="AL28" s="2"/>
      <c r="AM28" s="2"/>
    </row>
    <row r="29" spans="1:39" ht="15">
      <c r="A29" s="2"/>
      <c r="B29" s="2"/>
      <c r="C29" s="10">
        <v>26</v>
      </c>
      <c r="D29" s="11" t="s">
        <v>45</v>
      </c>
      <c r="E29" s="12">
        <v>4</v>
      </c>
      <c r="F29" s="13">
        <v>53.6</v>
      </c>
      <c r="G29" s="13">
        <v>56.4</v>
      </c>
      <c r="H29" s="13">
        <v>71</v>
      </c>
      <c r="I29" s="13">
        <v>5.37</v>
      </c>
      <c r="J29" s="2"/>
      <c r="K29" s="2"/>
      <c r="L29" s="10">
        <v>26</v>
      </c>
      <c r="M29" s="14" t="s">
        <v>45</v>
      </c>
      <c r="N29" s="15">
        <f t="shared" ref="N29:Q29" si="27">(F29-F$49)/F$51</f>
        <v>0.13793700592418121</v>
      </c>
      <c r="O29" s="15">
        <f t="shared" si="27"/>
        <v>9.1328396812755744E-2</v>
      </c>
      <c r="P29" s="15">
        <f t="shared" si="27"/>
        <v>-0.5199253484111549</v>
      </c>
      <c r="Q29" s="15">
        <f t="shared" si="27"/>
        <v>-0.12025224396929146</v>
      </c>
      <c r="R29" s="3"/>
      <c r="S29" s="2"/>
      <c r="T29" s="10">
        <v>26</v>
      </c>
      <c r="U29" s="14" t="s">
        <v>45</v>
      </c>
      <c r="V29" s="17">
        <v>-0.43018978981820449</v>
      </c>
      <c r="W29" s="17">
        <v>0.1307606083088792</v>
      </c>
      <c r="X29" s="17">
        <v>-0.33045897046511891</v>
      </c>
      <c r="Y29" s="17">
        <v>-2.8351819963843873E-2</v>
      </c>
      <c r="Z29" s="2"/>
      <c r="AA29" s="2"/>
      <c r="AB29" s="10">
        <v>26</v>
      </c>
      <c r="AC29" s="11" t="s">
        <v>45</v>
      </c>
      <c r="AD29" s="12">
        <v>4</v>
      </c>
      <c r="AE29" s="7">
        <f t="shared" si="1"/>
        <v>-0.80676446105254784</v>
      </c>
      <c r="AF29" s="18"/>
      <c r="AG29" s="10">
        <v>26</v>
      </c>
      <c r="AH29" s="11" t="s">
        <v>45</v>
      </c>
      <c r="AI29" s="12">
        <v>4</v>
      </c>
      <c r="AJ29" s="7">
        <f t="shared" si="2"/>
        <v>-0.22938944908702055</v>
      </c>
      <c r="AK29" s="2"/>
      <c r="AL29" s="2"/>
      <c r="AM29" s="2"/>
    </row>
    <row r="30" spans="1:39" ht="15">
      <c r="A30" s="2"/>
      <c r="B30" s="2"/>
      <c r="C30" s="10">
        <v>27</v>
      </c>
      <c r="D30" s="11" t="s">
        <v>46</v>
      </c>
      <c r="E30" s="12">
        <v>4</v>
      </c>
      <c r="F30" s="13">
        <v>68.400000000000006</v>
      </c>
      <c r="G30" s="13">
        <v>70.7</v>
      </c>
      <c r="H30" s="13">
        <v>37</v>
      </c>
      <c r="I30" s="13">
        <v>2.75</v>
      </c>
      <c r="J30" s="2"/>
      <c r="K30" s="2"/>
      <c r="L30" s="10">
        <v>27</v>
      </c>
      <c r="M30" s="14" t="s">
        <v>46</v>
      </c>
      <c r="N30" s="15">
        <f t="shared" ref="N30:Q30" si="28">(F30-F$49)/F$51</f>
        <v>2.1093113824371743</v>
      </c>
      <c r="O30" s="15">
        <f t="shared" si="28"/>
        <v>1.8776452159315316</v>
      </c>
      <c r="P30" s="15">
        <f t="shared" si="28"/>
        <v>-1.6096319005605613</v>
      </c>
      <c r="Q30" s="15">
        <f t="shared" si="28"/>
        <v>-2.455958926667706</v>
      </c>
      <c r="R30" s="3"/>
      <c r="S30" s="2"/>
      <c r="T30" s="10">
        <v>27</v>
      </c>
      <c r="U30" s="14" t="s">
        <v>46</v>
      </c>
      <c r="V30" s="17">
        <v>-4.0134260220758948</v>
      </c>
      <c r="W30" s="17">
        <v>-0.66169245002216592</v>
      </c>
      <c r="X30" s="17">
        <v>0.15083652708051581</v>
      </c>
      <c r="Y30" s="17">
        <v>-0.16899190285213253</v>
      </c>
      <c r="Z30" s="2"/>
      <c r="AA30" s="2"/>
      <c r="AB30" s="10">
        <v>27</v>
      </c>
      <c r="AC30" s="11" t="s">
        <v>46</v>
      </c>
      <c r="AD30" s="12">
        <v>4</v>
      </c>
      <c r="AE30" s="7">
        <f t="shared" si="1"/>
        <v>-7.5266534871565458</v>
      </c>
      <c r="AF30" s="18"/>
      <c r="AG30" s="10">
        <v>27</v>
      </c>
      <c r="AH30" s="11" t="s">
        <v>46</v>
      </c>
      <c r="AI30" s="12">
        <v>4</v>
      </c>
      <c r="AJ30" s="7">
        <f t="shared" si="2"/>
        <v>-2.1400730699456108</v>
      </c>
      <c r="AK30" s="2"/>
      <c r="AL30" s="2"/>
      <c r="AM30" s="2"/>
    </row>
    <row r="31" spans="1:39" ht="15">
      <c r="A31" s="2"/>
      <c r="B31" s="2"/>
      <c r="C31" s="10">
        <v>28</v>
      </c>
      <c r="D31" s="11" t="s">
        <v>47</v>
      </c>
      <c r="E31" s="12">
        <v>4</v>
      </c>
      <c r="F31" s="13">
        <v>65.3</v>
      </c>
      <c r="G31" s="13">
        <v>69.2</v>
      </c>
      <c r="H31" s="13">
        <v>37</v>
      </c>
      <c r="I31" s="13">
        <v>4.46</v>
      </c>
      <c r="J31" s="2"/>
      <c r="K31" s="2"/>
      <c r="L31" s="10">
        <v>28</v>
      </c>
      <c r="M31" s="14" t="s">
        <v>47</v>
      </c>
      <c r="N31" s="15">
        <f t="shared" ref="N31:Q31" si="29">(F31-F$49)/F$51</f>
        <v>1.696388371140533</v>
      </c>
      <c r="O31" s="15">
        <f t="shared" si="29"/>
        <v>1.6902693258141774</v>
      </c>
      <c r="P31" s="15">
        <f t="shared" si="29"/>
        <v>-1.6096319005605613</v>
      </c>
      <c r="Q31" s="15">
        <f t="shared" si="29"/>
        <v>-0.93150914521187067</v>
      </c>
      <c r="R31" s="3"/>
      <c r="S31" s="2"/>
      <c r="T31" s="10">
        <v>28</v>
      </c>
      <c r="U31" s="14" t="s">
        <v>47</v>
      </c>
      <c r="V31" s="17">
        <v>-2.9841351887916554</v>
      </c>
      <c r="W31" s="17">
        <v>0.53463224639226437</v>
      </c>
      <c r="X31" s="17">
        <v>4.9298394766094308E-2</v>
      </c>
      <c r="Y31" s="17">
        <v>-5.9768271990800429E-4</v>
      </c>
      <c r="Z31" s="2"/>
      <c r="AA31" s="2"/>
      <c r="AB31" s="10">
        <v>28</v>
      </c>
      <c r="AC31" s="11" t="s">
        <v>47</v>
      </c>
      <c r="AD31" s="12">
        <v>4</v>
      </c>
      <c r="AE31" s="7">
        <f t="shared" si="1"/>
        <v>-5.5963536891724814</v>
      </c>
      <c r="AF31" s="18"/>
      <c r="AG31" s="10">
        <v>28</v>
      </c>
      <c r="AH31" s="11" t="s">
        <v>47</v>
      </c>
      <c r="AI31" s="12">
        <v>4</v>
      </c>
      <c r="AJ31" s="7">
        <f t="shared" si="2"/>
        <v>-1.5912258802036832</v>
      </c>
      <c r="AK31" s="2"/>
      <c r="AL31" s="2"/>
      <c r="AM31" s="2"/>
    </row>
    <row r="32" spans="1:39" ht="15">
      <c r="A32" s="2"/>
      <c r="B32" s="2"/>
      <c r="C32" s="10">
        <v>29</v>
      </c>
      <c r="D32" s="11" t="s">
        <v>48</v>
      </c>
      <c r="E32" s="12">
        <v>4</v>
      </c>
      <c r="F32" s="13">
        <v>60.5</v>
      </c>
      <c r="G32" s="13">
        <v>65.5</v>
      </c>
      <c r="H32" s="13">
        <v>69</v>
      </c>
      <c r="I32" s="13">
        <v>4.8600000000000003</v>
      </c>
      <c r="J32" s="2"/>
      <c r="K32" s="2"/>
      <c r="L32" s="10">
        <v>29</v>
      </c>
      <c r="M32" s="14" t="s">
        <v>48</v>
      </c>
      <c r="N32" s="15">
        <f t="shared" ref="N32:Q32" si="30">(F32-F$49)/F$51</f>
        <v>1.0570237084876708</v>
      </c>
      <c r="O32" s="15">
        <f t="shared" si="30"/>
        <v>1.2280754635247038</v>
      </c>
      <c r="P32" s="15">
        <f t="shared" si="30"/>
        <v>-0.58402573383170819</v>
      </c>
      <c r="Q32" s="15">
        <f t="shared" si="30"/>
        <v>-0.57491270510524217</v>
      </c>
      <c r="R32" s="3"/>
      <c r="S32" s="2"/>
      <c r="T32" s="10">
        <v>29</v>
      </c>
      <c r="U32" s="14" t="s">
        <v>48</v>
      </c>
      <c r="V32" s="17">
        <v>-1.7424085796475561</v>
      </c>
      <c r="W32" s="17">
        <v>0.23037732911606068</v>
      </c>
      <c r="X32" s="17">
        <v>0.44037463908840885</v>
      </c>
      <c r="Y32" s="17">
        <v>0.118066949705652</v>
      </c>
      <c r="Z32" s="2"/>
      <c r="AA32" s="2"/>
      <c r="AB32" s="10">
        <v>29</v>
      </c>
      <c r="AC32" s="11" t="s">
        <v>48</v>
      </c>
      <c r="AD32" s="12">
        <v>4</v>
      </c>
      <c r="AE32" s="7">
        <f t="shared" si="1"/>
        <v>-3.267658489260616</v>
      </c>
      <c r="AF32" s="18"/>
      <c r="AG32" s="10">
        <v>29</v>
      </c>
      <c r="AH32" s="11" t="s">
        <v>48</v>
      </c>
      <c r="AI32" s="12">
        <v>4</v>
      </c>
      <c r="AJ32" s="7">
        <f t="shared" si="2"/>
        <v>-0.92910188393536119</v>
      </c>
      <c r="AK32" s="2"/>
      <c r="AL32" s="2"/>
      <c r="AM32" s="2"/>
    </row>
    <row r="33" spans="1:39" ht="15">
      <c r="A33" s="2"/>
      <c r="B33" s="2"/>
      <c r="C33" s="10">
        <v>30</v>
      </c>
      <c r="D33" s="11" t="s">
        <v>49</v>
      </c>
      <c r="E33" s="12">
        <v>4</v>
      </c>
      <c r="F33" s="13">
        <v>60</v>
      </c>
      <c r="G33" s="13">
        <v>62.5</v>
      </c>
      <c r="H33" s="13">
        <v>53</v>
      </c>
      <c r="I33" s="13">
        <v>4.9000000000000004</v>
      </c>
      <c r="J33" s="2"/>
      <c r="K33" s="2"/>
      <c r="L33" s="10">
        <v>30</v>
      </c>
      <c r="M33" s="14" t="s">
        <v>49</v>
      </c>
      <c r="N33" s="15">
        <f t="shared" ref="N33:Q33" si="31">(F33-F$49)/F$51</f>
        <v>0.99042322279466433</v>
      </c>
      <c r="O33" s="15">
        <f t="shared" si="31"/>
        <v>0.85332368328999575</v>
      </c>
      <c r="P33" s="15">
        <f t="shared" si="31"/>
        <v>-1.0968288171961347</v>
      </c>
      <c r="Q33" s="15">
        <f t="shared" si="31"/>
        <v>-0.53925306109457927</v>
      </c>
      <c r="R33" s="3"/>
      <c r="S33" s="2"/>
      <c r="T33" s="10">
        <v>30</v>
      </c>
      <c r="U33" s="14" t="s">
        <v>49</v>
      </c>
      <c r="V33" s="17">
        <v>-1.7477224104262219</v>
      </c>
      <c r="W33" s="17">
        <v>0.34107335027107116</v>
      </c>
      <c r="X33" s="17">
        <v>-0.15326039442947736</v>
      </c>
      <c r="Y33" s="17">
        <v>-9.2578343108687289E-2</v>
      </c>
      <c r="Z33" s="2"/>
      <c r="AA33" s="2"/>
      <c r="AB33" s="10">
        <v>30</v>
      </c>
      <c r="AC33" s="11" t="s">
        <v>49</v>
      </c>
      <c r="AD33" s="12">
        <v>4</v>
      </c>
      <c r="AE33" s="7">
        <f t="shared" si="1"/>
        <v>-3.2776238811079832</v>
      </c>
      <c r="AF33" s="18"/>
      <c r="AG33" s="10">
        <v>30</v>
      </c>
      <c r="AH33" s="11" t="s">
        <v>49</v>
      </c>
      <c r="AI33" s="12">
        <v>4</v>
      </c>
      <c r="AJ33" s="7">
        <f t="shared" si="2"/>
        <v>-0.93193536986113124</v>
      </c>
      <c r="AK33" s="2"/>
      <c r="AL33" s="2"/>
      <c r="AM33" s="2"/>
    </row>
    <row r="34" spans="1:39" ht="15">
      <c r="A34" s="2"/>
      <c r="B34" s="2"/>
      <c r="C34" s="10">
        <v>31</v>
      </c>
      <c r="D34" s="11" t="s">
        <v>50</v>
      </c>
      <c r="E34" s="12">
        <v>4</v>
      </c>
      <c r="F34" s="13">
        <v>62.3</v>
      </c>
      <c r="G34" s="13">
        <v>68.3</v>
      </c>
      <c r="H34" s="13">
        <v>48</v>
      </c>
      <c r="I34" s="13">
        <v>3.81</v>
      </c>
      <c r="J34" s="2"/>
      <c r="K34" s="2"/>
      <c r="L34" s="10">
        <v>31</v>
      </c>
      <c r="M34" s="14" t="s">
        <v>50</v>
      </c>
      <c r="N34" s="15">
        <f t="shared" ref="N34:Q34" si="32">(F34-F$49)/F$51</f>
        <v>1.2967854569824939</v>
      </c>
      <c r="O34" s="15">
        <f t="shared" si="32"/>
        <v>1.5778437917437644</v>
      </c>
      <c r="P34" s="15">
        <f t="shared" si="32"/>
        <v>-1.257079780747518</v>
      </c>
      <c r="Q34" s="15">
        <f t="shared" si="32"/>
        <v>-1.5109783603851412</v>
      </c>
      <c r="R34" s="3"/>
      <c r="S34" s="2"/>
      <c r="T34" s="10">
        <v>31</v>
      </c>
      <c r="U34" s="14" t="s">
        <v>50</v>
      </c>
      <c r="V34" s="17">
        <v>-2.818655881120359</v>
      </c>
      <c r="W34" s="17">
        <v>-0.21752895342066059</v>
      </c>
      <c r="X34" s="17">
        <v>6.065211902915349E-2</v>
      </c>
      <c r="Y34" s="17">
        <v>0.19728106251788144</v>
      </c>
      <c r="Z34" s="2"/>
      <c r="AA34" s="2"/>
      <c r="AB34" s="10">
        <v>31</v>
      </c>
      <c r="AC34" s="11" t="s">
        <v>50</v>
      </c>
      <c r="AD34" s="12">
        <v>4</v>
      </c>
      <c r="AE34" s="7">
        <f t="shared" si="1"/>
        <v>-5.2860189773114676</v>
      </c>
      <c r="AF34" s="18"/>
      <c r="AG34" s="10">
        <v>31</v>
      </c>
      <c r="AH34" s="11" t="s">
        <v>50</v>
      </c>
      <c r="AI34" s="12">
        <v>4</v>
      </c>
      <c r="AJ34" s="7">
        <f t="shared" si="2"/>
        <v>-1.5029875999830817</v>
      </c>
      <c r="AK34" s="2"/>
      <c r="AL34" s="2"/>
      <c r="AM34" s="2"/>
    </row>
    <row r="35" spans="1:39" ht="15">
      <c r="A35" s="2"/>
      <c r="B35" s="2"/>
      <c r="C35" s="10">
        <v>32</v>
      </c>
      <c r="D35" s="11" t="s">
        <v>51</v>
      </c>
      <c r="E35" s="12">
        <v>4</v>
      </c>
      <c r="F35" s="13">
        <v>47.2</v>
      </c>
      <c r="G35" s="13">
        <v>50.6</v>
      </c>
      <c r="H35" s="13">
        <v>79</v>
      </c>
      <c r="I35" s="13">
        <v>6.6</v>
      </c>
      <c r="J35" s="2"/>
      <c r="K35" s="2"/>
      <c r="L35" s="10">
        <v>32</v>
      </c>
      <c r="M35" s="14" t="s">
        <v>51</v>
      </c>
      <c r="N35" s="15">
        <f t="shared" ref="N35:Q35" si="33">(F35-F$49)/F$51</f>
        <v>-0.71454921094630186</v>
      </c>
      <c r="O35" s="15">
        <f t="shared" si="33"/>
        <v>-0.63319171164101284</v>
      </c>
      <c r="P35" s="15">
        <f t="shared" si="33"/>
        <v>-0.2635238067289416</v>
      </c>
      <c r="Q35" s="15">
        <f t="shared" si="33"/>
        <v>0.97628180935858966</v>
      </c>
      <c r="R35" s="3"/>
      <c r="S35" s="2"/>
      <c r="T35" s="10">
        <v>32</v>
      </c>
      <c r="U35" s="14" t="s">
        <v>51</v>
      </c>
      <c r="V35" s="17">
        <v>1.0299728161706583</v>
      </c>
      <c r="W35" s="17">
        <v>0.63570213080648397</v>
      </c>
      <c r="X35" s="17">
        <v>-0.68095545722558204</v>
      </c>
      <c r="Y35" s="17">
        <v>6.9040827672869745E-2</v>
      </c>
      <c r="Z35" s="2"/>
      <c r="AA35" s="2"/>
      <c r="AB35" s="10">
        <v>32</v>
      </c>
      <c r="AC35" s="11" t="s">
        <v>51</v>
      </c>
      <c r="AD35" s="12">
        <v>4</v>
      </c>
      <c r="AE35" s="7">
        <f t="shared" si="1"/>
        <v>1.9315787673339444</v>
      </c>
      <c r="AF35" s="18"/>
      <c r="AG35" s="10">
        <v>32</v>
      </c>
      <c r="AH35" s="11" t="s">
        <v>51</v>
      </c>
      <c r="AI35" s="12">
        <v>4</v>
      </c>
      <c r="AJ35" s="7">
        <f t="shared" si="2"/>
        <v>0.54921084244197993</v>
      </c>
      <c r="AK35" s="2"/>
      <c r="AL35" s="2"/>
      <c r="AM35" s="2"/>
    </row>
    <row r="36" spans="1:39" ht="15">
      <c r="A36" s="2"/>
      <c r="B36" s="2"/>
      <c r="C36" s="10">
        <v>33</v>
      </c>
      <c r="D36" s="11" t="s">
        <v>52</v>
      </c>
      <c r="E36" s="12">
        <v>4</v>
      </c>
      <c r="F36" s="13">
        <v>45.3</v>
      </c>
      <c r="G36" s="13">
        <v>48.1</v>
      </c>
      <c r="H36" s="13">
        <v>123</v>
      </c>
      <c r="I36" s="13">
        <v>6.06</v>
      </c>
      <c r="J36" s="2"/>
      <c r="K36" s="2"/>
      <c r="L36" s="10">
        <v>33</v>
      </c>
      <c r="M36" s="14" t="s">
        <v>52</v>
      </c>
      <c r="N36" s="15">
        <f t="shared" ref="N36:Q36" si="34">(F36-F$49)/F$51</f>
        <v>-0.96763105657972737</v>
      </c>
      <c r="O36" s="15">
        <f t="shared" si="34"/>
        <v>-0.94548486183660296</v>
      </c>
      <c r="P36" s="15">
        <f t="shared" si="34"/>
        <v>1.1466846725232314</v>
      </c>
      <c r="Q36" s="15">
        <f t="shared" si="34"/>
        <v>0.49487661521464166</v>
      </c>
      <c r="R36" s="3"/>
      <c r="S36" s="2"/>
      <c r="T36" s="10">
        <v>33</v>
      </c>
      <c r="U36" s="14" t="s">
        <v>52</v>
      </c>
      <c r="V36" s="17">
        <v>1.7872362050673829</v>
      </c>
      <c r="W36" s="17">
        <v>-0.41304457949138074</v>
      </c>
      <c r="X36" s="17">
        <v>0.15861905612173027</v>
      </c>
      <c r="Y36" s="17">
        <v>1.073699839230724E-2</v>
      </c>
      <c r="Z36" s="2"/>
      <c r="AA36" s="2"/>
      <c r="AB36" s="10">
        <v>33</v>
      </c>
      <c r="AC36" s="11" t="s">
        <v>52</v>
      </c>
      <c r="AD36" s="12">
        <v>4</v>
      </c>
      <c r="AE36" s="7">
        <f t="shared" si="1"/>
        <v>3.3517268142605543</v>
      </c>
      <c r="AF36" s="18"/>
      <c r="AG36" s="10">
        <v>33</v>
      </c>
      <c r="AH36" s="11" t="s">
        <v>52</v>
      </c>
      <c r="AI36" s="12">
        <v>4</v>
      </c>
      <c r="AJ36" s="7">
        <f t="shared" si="2"/>
        <v>0.9530052506407376</v>
      </c>
      <c r="AK36" s="2"/>
      <c r="AL36" s="2"/>
      <c r="AM36" s="2"/>
    </row>
    <row r="37" spans="1:39" ht="15">
      <c r="A37" s="2"/>
      <c r="B37" s="2"/>
      <c r="C37" s="10">
        <v>34</v>
      </c>
      <c r="D37" s="11" t="s">
        <v>53</v>
      </c>
      <c r="E37" s="12">
        <v>4</v>
      </c>
      <c r="F37" s="13">
        <v>48.6</v>
      </c>
      <c r="G37" s="13">
        <v>50.5</v>
      </c>
      <c r="H37" s="13">
        <v>88</v>
      </c>
      <c r="I37" s="13">
        <v>6.88</v>
      </c>
      <c r="J37" s="2"/>
      <c r="K37" s="2"/>
      <c r="L37" s="10">
        <v>34</v>
      </c>
      <c r="M37" s="14" t="s">
        <v>53</v>
      </c>
      <c r="N37" s="15">
        <f t="shared" ref="N37:Q37" si="35">(F37-F$49)/F$51</f>
        <v>-0.52806785100588383</v>
      </c>
      <c r="O37" s="15">
        <f t="shared" si="35"/>
        <v>-0.64568343764883662</v>
      </c>
      <c r="P37" s="15">
        <f t="shared" si="35"/>
        <v>2.4927927663548309E-2</v>
      </c>
      <c r="Q37" s="15">
        <f t="shared" si="35"/>
        <v>1.2258993174332296</v>
      </c>
      <c r="R37" s="3"/>
      <c r="S37" s="2"/>
      <c r="T37" s="10">
        <v>34</v>
      </c>
      <c r="U37" s="14" t="s">
        <v>53</v>
      </c>
      <c r="V37" s="17">
        <v>1.1984799420438779</v>
      </c>
      <c r="W37" s="17">
        <v>0.79445712160193438</v>
      </c>
      <c r="X37" s="17">
        <v>-0.35475758271406943</v>
      </c>
      <c r="Y37" s="17">
        <v>-7.4226982674199887E-2</v>
      </c>
      <c r="Z37" s="2"/>
      <c r="AA37" s="2"/>
      <c r="AB37" s="10">
        <v>34</v>
      </c>
      <c r="AC37" s="11" t="s">
        <v>53</v>
      </c>
      <c r="AD37" s="12">
        <v>4</v>
      </c>
      <c r="AE37" s="7">
        <f t="shared" si="1"/>
        <v>2.2475917546390858</v>
      </c>
      <c r="AF37" s="18"/>
      <c r="AG37" s="10">
        <v>34</v>
      </c>
      <c r="AH37" s="11" t="s">
        <v>53</v>
      </c>
      <c r="AI37" s="12">
        <v>4</v>
      </c>
      <c r="AJ37" s="7">
        <f t="shared" si="2"/>
        <v>0.63906364156961581</v>
      </c>
      <c r="AK37" s="2"/>
      <c r="AL37" s="2"/>
      <c r="AM37" s="2"/>
    </row>
    <row r="38" spans="1:39" ht="15">
      <c r="A38" s="2"/>
      <c r="B38" s="2"/>
      <c r="C38" s="10">
        <v>35</v>
      </c>
      <c r="D38" s="11" t="s">
        <v>54</v>
      </c>
      <c r="E38" s="12">
        <v>4</v>
      </c>
      <c r="F38" s="13">
        <v>56.2</v>
      </c>
      <c r="G38" s="13">
        <v>59.9</v>
      </c>
      <c r="H38" s="13">
        <v>73</v>
      </c>
      <c r="I38" s="13">
        <v>5.53</v>
      </c>
      <c r="J38" s="2"/>
      <c r="K38" s="2"/>
      <c r="L38" s="10">
        <v>35</v>
      </c>
      <c r="M38" s="14" t="s">
        <v>54</v>
      </c>
      <c r="N38" s="15">
        <f t="shared" ref="N38:Q38" si="36">(F38-F$49)/F$51</f>
        <v>0.48425953152781526</v>
      </c>
      <c r="O38" s="15">
        <f t="shared" si="36"/>
        <v>0.52853880708658185</v>
      </c>
      <c r="P38" s="15">
        <f t="shared" si="36"/>
        <v>-0.4558249629906016</v>
      </c>
      <c r="Q38" s="15">
        <f t="shared" si="36"/>
        <v>2.2386332073359928E-2</v>
      </c>
      <c r="R38" s="3"/>
      <c r="S38" s="2"/>
      <c r="T38" s="10">
        <v>35</v>
      </c>
      <c r="U38" s="14" t="s">
        <v>54</v>
      </c>
      <c r="V38" s="17">
        <v>-0.73820321252934029</v>
      </c>
      <c r="W38" s="17">
        <v>0.41456043751509752</v>
      </c>
      <c r="X38" s="17">
        <v>6.4939642484012558E-2</v>
      </c>
      <c r="Y38" s="17">
        <v>3.3547268609448504E-2</v>
      </c>
      <c r="Z38" s="2"/>
      <c r="AA38" s="2"/>
      <c r="AB38" s="10">
        <v>35</v>
      </c>
      <c r="AC38" s="11" t="s">
        <v>54</v>
      </c>
      <c r="AD38" s="12">
        <v>4</v>
      </c>
      <c r="AE38" s="7">
        <f t="shared" si="1"/>
        <v>-1.3844031890091368</v>
      </c>
      <c r="AF38" s="18"/>
      <c r="AG38" s="10">
        <v>35</v>
      </c>
      <c r="AH38" s="11" t="s">
        <v>54</v>
      </c>
      <c r="AI38" s="12">
        <v>4</v>
      </c>
      <c r="AJ38" s="7">
        <f t="shared" si="2"/>
        <v>-0.39363097926599894</v>
      </c>
      <c r="AK38" s="2"/>
      <c r="AL38" s="2"/>
      <c r="AM38" s="2"/>
    </row>
    <row r="39" spans="1:39" ht="15">
      <c r="A39" s="2"/>
      <c r="B39" s="2"/>
      <c r="C39" s="10">
        <v>36</v>
      </c>
      <c r="D39" s="11" t="s">
        <v>55</v>
      </c>
      <c r="E39" s="12">
        <v>4</v>
      </c>
      <c r="F39" s="13">
        <v>46</v>
      </c>
      <c r="G39" s="13">
        <v>47</v>
      </c>
      <c r="H39" s="13">
        <v>124</v>
      </c>
      <c r="I39" s="13">
        <v>6.51</v>
      </c>
      <c r="J39" s="2"/>
      <c r="K39" s="2"/>
      <c r="L39" s="10">
        <v>36</v>
      </c>
      <c r="M39" s="14" t="s">
        <v>55</v>
      </c>
      <c r="N39" s="15">
        <f t="shared" ref="N39:Q39" si="37">(F39-F$49)/F$51</f>
        <v>-0.87439037660951791</v>
      </c>
      <c r="O39" s="15">
        <f t="shared" si="37"/>
        <v>-1.0828938479226629</v>
      </c>
      <c r="P39" s="15">
        <f t="shared" si="37"/>
        <v>1.1787348652335081</v>
      </c>
      <c r="Q39" s="15">
        <f t="shared" si="37"/>
        <v>0.89604761033459845</v>
      </c>
      <c r="R39" s="3"/>
      <c r="S39" s="2"/>
      <c r="T39" s="10">
        <v>36</v>
      </c>
      <c r="U39" s="14" t="s">
        <v>55</v>
      </c>
      <c r="V39" s="17">
        <v>2.0147449218810269</v>
      </c>
      <c r="W39" s="17">
        <v>-8.1699678695889899E-2</v>
      </c>
      <c r="X39" s="17">
        <v>0.20309615582092902</v>
      </c>
      <c r="Y39" s="17">
        <v>-0.15069161611744766</v>
      </c>
      <c r="Z39" s="2"/>
      <c r="AA39" s="2"/>
      <c r="AB39" s="10">
        <v>36</v>
      </c>
      <c r="AC39" s="11" t="s">
        <v>55</v>
      </c>
      <c r="AD39" s="12">
        <v>4</v>
      </c>
      <c r="AE39" s="7">
        <f t="shared" si="1"/>
        <v>3.7783895376656869</v>
      </c>
      <c r="AF39" s="18"/>
      <c r="AG39" s="10">
        <v>36</v>
      </c>
      <c r="AH39" s="11" t="s">
        <v>55</v>
      </c>
      <c r="AI39" s="12">
        <v>4</v>
      </c>
      <c r="AJ39" s="7">
        <f t="shared" si="2"/>
        <v>1.0743193786083756</v>
      </c>
      <c r="AK39" s="2"/>
      <c r="AL39" s="2"/>
      <c r="AM39" s="2"/>
    </row>
    <row r="40" spans="1:39" ht="15">
      <c r="A40" s="2"/>
      <c r="B40" s="2"/>
      <c r="C40" s="10">
        <v>37</v>
      </c>
      <c r="D40" s="11" t="s">
        <v>56</v>
      </c>
      <c r="E40" s="12">
        <v>4</v>
      </c>
      <c r="F40" s="13">
        <v>43.9</v>
      </c>
      <c r="G40" s="13">
        <v>47.1</v>
      </c>
      <c r="H40" s="13">
        <v>129</v>
      </c>
      <c r="I40" s="13">
        <v>5.42</v>
      </c>
      <c r="J40" s="2"/>
      <c r="K40" s="2"/>
      <c r="L40" s="10">
        <v>37</v>
      </c>
      <c r="M40" s="14" t="s">
        <v>56</v>
      </c>
      <c r="N40" s="15">
        <f t="shared" ref="N40:Q40" si="38">(F40-F$49)/F$51</f>
        <v>-1.1541124165201455</v>
      </c>
      <c r="O40" s="15">
        <f t="shared" si="38"/>
        <v>-1.070402121914839</v>
      </c>
      <c r="P40" s="15">
        <f t="shared" si="38"/>
        <v>1.3389858287848913</v>
      </c>
      <c r="Q40" s="15">
        <f t="shared" si="38"/>
        <v>-7.5677688955963093E-2</v>
      </c>
      <c r="R40" s="3"/>
      <c r="S40" s="2"/>
      <c r="T40" s="10">
        <v>37</v>
      </c>
      <c r="U40" s="14" t="s">
        <v>56</v>
      </c>
      <c r="V40" s="17">
        <v>1.7743347161582756</v>
      </c>
      <c r="W40" s="17">
        <v>-1.0534293969099211</v>
      </c>
      <c r="X40" s="17">
        <v>0.12565703215905621</v>
      </c>
      <c r="Y40" s="17">
        <v>5.0347148874835559E-2</v>
      </c>
      <c r="Z40" s="2"/>
      <c r="AA40" s="2"/>
      <c r="AB40" s="10">
        <v>37</v>
      </c>
      <c r="AC40" s="11" t="s">
        <v>56</v>
      </c>
      <c r="AD40" s="12">
        <v>4</v>
      </c>
      <c r="AE40" s="7">
        <f t="shared" si="1"/>
        <v>3.3275317659519228</v>
      </c>
      <c r="AF40" s="18"/>
      <c r="AG40" s="10">
        <v>37</v>
      </c>
      <c r="AH40" s="11" t="s">
        <v>56</v>
      </c>
      <c r="AI40" s="12">
        <v>4</v>
      </c>
      <c r="AJ40" s="7">
        <f t="shared" si="2"/>
        <v>0.94612580927948842</v>
      </c>
      <c r="AK40" s="2"/>
      <c r="AL40" s="2"/>
      <c r="AM40" s="2"/>
    </row>
    <row r="41" spans="1:39" ht="15">
      <c r="A41" s="2"/>
      <c r="B41" s="2"/>
      <c r="C41" s="10">
        <v>38</v>
      </c>
      <c r="D41" s="11" t="s">
        <v>57</v>
      </c>
      <c r="E41" s="12">
        <v>4</v>
      </c>
      <c r="F41" s="13">
        <v>56</v>
      </c>
      <c r="G41" s="13">
        <v>59</v>
      </c>
      <c r="H41" s="13">
        <v>113</v>
      </c>
      <c r="I41" s="13">
        <v>6.33</v>
      </c>
      <c r="J41" s="2"/>
      <c r="K41" s="2"/>
      <c r="L41" s="10">
        <v>38</v>
      </c>
      <c r="M41" s="14" t="s">
        <v>57</v>
      </c>
      <c r="N41" s="15">
        <f t="shared" ref="N41:Q41" si="39">(F41-F$49)/F$51</f>
        <v>0.45761933725061227</v>
      </c>
      <c r="O41" s="15">
        <f t="shared" si="39"/>
        <v>0.41611327301616963</v>
      </c>
      <c r="P41" s="15">
        <f t="shared" si="39"/>
        <v>0.82618274542046477</v>
      </c>
      <c r="Q41" s="15">
        <f t="shared" si="39"/>
        <v>0.73557921228661605</v>
      </c>
      <c r="R41" s="3"/>
      <c r="S41" s="2"/>
      <c r="T41" s="10">
        <v>38</v>
      </c>
      <c r="U41" s="14" t="s">
        <v>57</v>
      </c>
      <c r="V41" s="17">
        <v>0.29756296652445668</v>
      </c>
      <c r="W41" s="17">
        <v>0.55729968413696596</v>
      </c>
      <c r="X41" s="17">
        <v>1.0983108525260576</v>
      </c>
      <c r="Y41" s="17">
        <v>-3.7759378014062824E-2</v>
      </c>
      <c r="Z41" s="2"/>
      <c r="AA41" s="2"/>
      <c r="AB41" s="10">
        <v>38</v>
      </c>
      <c r="AC41" s="11" t="s">
        <v>57</v>
      </c>
      <c r="AD41" s="12">
        <v>4</v>
      </c>
      <c r="AE41" s="7">
        <f t="shared" si="1"/>
        <v>0.55804026966504683</v>
      </c>
      <c r="AF41" s="18"/>
      <c r="AG41" s="10">
        <v>38</v>
      </c>
      <c r="AH41" s="11" t="s">
        <v>57</v>
      </c>
      <c r="AI41" s="12">
        <v>4</v>
      </c>
      <c r="AJ41" s="7">
        <f t="shared" si="2"/>
        <v>0.15866904927843586</v>
      </c>
      <c r="AK41" s="2"/>
      <c r="AL41" s="2"/>
      <c r="AM41" s="2"/>
    </row>
    <row r="42" spans="1:39" ht="15">
      <c r="A42" s="2"/>
      <c r="B42" s="2"/>
      <c r="C42" s="10">
        <v>39</v>
      </c>
      <c r="D42" s="11" t="s">
        <v>58</v>
      </c>
      <c r="E42" s="12">
        <v>4</v>
      </c>
      <c r="F42" s="13">
        <v>46.4</v>
      </c>
      <c r="G42" s="13">
        <v>49.7</v>
      </c>
      <c r="H42" s="13">
        <v>149</v>
      </c>
      <c r="I42" s="13">
        <v>6.6</v>
      </c>
      <c r="J42" s="2"/>
      <c r="K42" s="2"/>
      <c r="L42" s="10">
        <v>39</v>
      </c>
      <c r="M42" s="14" t="s">
        <v>58</v>
      </c>
      <c r="N42" s="15">
        <f t="shared" ref="N42:Q42" si="40">(F42-F$49)/F$51</f>
        <v>-0.82110998805511293</v>
      </c>
      <c r="O42" s="15">
        <f t="shared" si="40"/>
        <v>-0.74561724571142518</v>
      </c>
      <c r="P42" s="15">
        <f t="shared" si="40"/>
        <v>1.9799896829904247</v>
      </c>
      <c r="Q42" s="15">
        <f t="shared" si="40"/>
        <v>0.97628180935858966</v>
      </c>
      <c r="R42" s="3"/>
      <c r="S42" s="2"/>
      <c r="T42" s="10">
        <v>39</v>
      </c>
      <c r="U42" s="14" t="s">
        <v>58</v>
      </c>
      <c r="V42" s="17">
        <v>2.2422389180894653</v>
      </c>
      <c r="W42" s="17">
        <v>-0.20386224076936865</v>
      </c>
      <c r="X42" s="17">
        <v>1.0166334946604003</v>
      </c>
      <c r="Y42" s="17">
        <v>4.0326578150662651E-2</v>
      </c>
      <c r="Z42" s="2"/>
      <c r="AA42" s="2"/>
      <c r="AB42" s="10">
        <v>39</v>
      </c>
      <c r="AC42" s="11" t="s">
        <v>58</v>
      </c>
      <c r="AD42" s="12">
        <v>4</v>
      </c>
      <c r="AE42" s="7">
        <f t="shared" si="1"/>
        <v>4.2050246545087697</v>
      </c>
      <c r="AF42" s="18"/>
      <c r="AG42" s="10">
        <v>39</v>
      </c>
      <c r="AH42" s="11" t="s">
        <v>58</v>
      </c>
      <c r="AI42" s="12">
        <v>4</v>
      </c>
      <c r="AJ42" s="7">
        <f t="shared" si="2"/>
        <v>1.1956256571300283</v>
      </c>
      <c r="AK42" s="2"/>
      <c r="AL42" s="2"/>
      <c r="AM42" s="2"/>
    </row>
    <row r="43" spans="1:39" ht="15">
      <c r="A43" s="2"/>
      <c r="B43" s="2"/>
      <c r="C43" s="10">
        <v>40</v>
      </c>
      <c r="D43" s="11" t="s">
        <v>59</v>
      </c>
      <c r="E43" s="12">
        <v>4</v>
      </c>
      <c r="F43" s="13">
        <v>51.9</v>
      </c>
      <c r="G43" s="13">
        <v>55.1</v>
      </c>
      <c r="H43" s="13">
        <v>92</v>
      </c>
      <c r="I43" s="13">
        <v>5.03</v>
      </c>
      <c r="J43" s="2"/>
      <c r="K43" s="2"/>
      <c r="L43" s="10">
        <v>40</v>
      </c>
      <c r="M43" s="14" t="s">
        <v>59</v>
      </c>
      <c r="N43" s="15">
        <f t="shared" ref="N43:Q43" si="41">(F43-F$49)/F$51</f>
        <v>-8.8504645432041285E-2</v>
      </c>
      <c r="O43" s="15">
        <f t="shared" si="41"/>
        <v>-7.1064041288950733E-2</v>
      </c>
      <c r="P43" s="15">
        <f t="shared" si="41"/>
        <v>0.15312869850465494</v>
      </c>
      <c r="Q43" s="15">
        <f t="shared" si="41"/>
        <v>-0.42335921805992527</v>
      </c>
      <c r="R43" s="3"/>
      <c r="S43" s="2"/>
      <c r="T43" s="10">
        <v>40</v>
      </c>
      <c r="U43" s="14" t="s">
        <v>59</v>
      </c>
      <c r="V43" s="17">
        <v>-4.1558450735112273E-2</v>
      </c>
      <c r="W43" s="17">
        <v>-0.46212819700362684</v>
      </c>
      <c r="X43" s="17">
        <v>1.37246322522281E-2</v>
      </c>
      <c r="Y43" s="17">
        <v>9.0954230450989732E-3</v>
      </c>
      <c r="Z43" s="2"/>
      <c r="AA43" s="2"/>
      <c r="AB43" s="10">
        <v>40</v>
      </c>
      <c r="AC43" s="11" t="s">
        <v>59</v>
      </c>
      <c r="AD43" s="12">
        <v>4</v>
      </c>
      <c r="AE43" s="7">
        <f t="shared" si="1"/>
        <v>-7.7937417165712786E-2</v>
      </c>
      <c r="AF43" s="18"/>
      <c r="AG43" s="10">
        <v>40</v>
      </c>
      <c r="AH43" s="11" t="s">
        <v>59</v>
      </c>
      <c r="AI43" s="12">
        <v>4</v>
      </c>
      <c r="AJ43" s="7">
        <f t="shared" si="2"/>
        <v>-2.2160149647126915E-2</v>
      </c>
      <c r="AK43" s="2"/>
      <c r="AL43" s="2"/>
      <c r="AM43" s="2"/>
    </row>
    <row r="44" spans="1:39" ht="15">
      <c r="A44" s="2"/>
      <c r="B44" s="2"/>
      <c r="C44" s="10">
        <v>41</v>
      </c>
      <c r="D44" s="11" t="s">
        <v>60</v>
      </c>
      <c r="E44" s="12">
        <v>4</v>
      </c>
      <c r="F44" s="13">
        <v>46.9</v>
      </c>
      <c r="G44" s="13">
        <v>50.2</v>
      </c>
      <c r="H44" s="13">
        <v>114</v>
      </c>
      <c r="I44" s="13">
        <v>7.1</v>
      </c>
      <c r="J44" s="2"/>
      <c r="K44" s="2"/>
      <c r="L44" s="10">
        <v>41</v>
      </c>
      <c r="M44" s="14" t="s">
        <v>60</v>
      </c>
      <c r="N44" s="15">
        <f t="shared" ref="N44:Q44" si="42">(F44-F$49)/F$51</f>
        <v>-0.75450950236210634</v>
      </c>
      <c r="O44" s="15">
        <f t="shared" si="42"/>
        <v>-0.68315861567230707</v>
      </c>
      <c r="P44" s="15">
        <f t="shared" si="42"/>
        <v>0.85823293813074142</v>
      </c>
      <c r="Q44" s="15">
        <f t="shared" si="42"/>
        <v>1.4220273594918749</v>
      </c>
      <c r="R44" s="3"/>
      <c r="S44" s="2"/>
      <c r="T44" s="10">
        <v>41</v>
      </c>
      <c r="U44" s="14" t="s">
        <v>60</v>
      </c>
      <c r="V44" s="17">
        <v>1.8358372125476836</v>
      </c>
      <c r="W44" s="17">
        <v>0.61131882077709609</v>
      </c>
      <c r="X44" s="17">
        <v>0.21965100058459341</v>
      </c>
      <c r="Y44" s="17">
        <v>5.1714928424606968E-2</v>
      </c>
      <c r="Z44" s="2"/>
      <c r="AA44" s="2"/>
      <c r="AB44" s="10">
        <v>41</v>
      </c>
      <c r="AC44" s="11" t="s">
        <v>60</v>
      </c>
      <c r="AD44" s="12">
        <v>4</v>
      </c>
      <c r="AE44" s="7">
        <f t="shared" si="1"/>
        <v>3.4428716218186914</v>
      </c>
      <c r="AF44" s="18"/>
      <c r="AG44" s="10">
        <v>41</v>
      </c>
      <c r="AH44" s="11" t="s">
        <v>60</v>
      </c>
      <c r="AI44" s="12">
        <v>4</v>
      </c>
      <c r="AJ44" s="7">
        <f t="shared" si="2"/>
        <v>0.97892069213852795</v>
      </c>
      <c r="AK44" s="2"/>
      <c r="AL44" s="2"/>
      <c r="AM44" s="2"/>
    </row>
    <row r="45" spans="1:39" ht="15">
      <c r="A45" s="2"/>
      <c r="B45" s="2"/>
      <c r="C45" s="10">
        <v>42</v>
      </c>
      <c r="D45" s="11" t="s">
        <v>61</v>
      </c>
      <c r="E45" s="12">
        <v>4</v>
      </c>
      <c r="F45" s="13">
        <v>50.8</v>
      </c>
      <c r="G45" s="13">
        <v>54</v>
      </c>
      <c r="H45" s="13">
        <v>77</v>
      </c>
      <c r="I45" s="13">
        <v>5.97</v>
      </c>
      <c r="J45" s="2"/>
      <c r="K45" s="2"/>
      <c r="L45" s="10">
        <v>42</v>
      </c>
      <c r="M45" s="14" t="s">
        <v>61</v>
      </c>
      <c r="N45" s="15">
        <f t="shared" ref="N45:Q45" si="43">(F45-F$49)/F$51</f>
        <v>-0.23502571395665581</v>
      </c>
      <c r="O45" s="15">
        <f t="shared" si="43"/>
        <v>-0.20847302737501056</v>
      </c>
      <c r="P45" s="15">
        <f t="shared" si="43"/>
        <v>-0.32762419214949495</v>
      </c>
      <c r="Q45" s="15">
        <f t="shared" si="43"/>
        <v>0.41464241619065045</v>
      </c>
      <c r="R45" s="3"/>
      <c r="S45" s="2"/>
      <c r="T45" s="10">
        <v>42</v>
      </c>
      <c r="U45" s="14" t="s">
        <v>61</v>
      </c>
      <c r="V45" s="17">
        <v>0.26492902186040262</v>
      </c>
      <c r="W45" s="17">
        <v>0.37576622766235557</v>
      </c>
      <c r="X45" s="17">
        <v>-0.40712345553067975</v>
      </c>
      <c r="Y45" s="17">
        <v>2.5709380400486179E-2</v>
      </c>
      <c r="Z45" s="2"/>
      <c r="AA45" s="2"/>
      <c r="AB45" s="10">
        <v>42</v>
      </c>
      <c r="AC45" s="11" t="s">
        <v>61</v>
      </c>
      <c r="AD45" s="12">
        <v>4</v>
      </c>
      <c r="AE45" s="7">
        <f t="shared" si="1"/>
        <v>0.49683959172696679</v>
      </c>
      <c r="AF45" s="18"/>
      <c r="AG45" s="10">
        <v>42</v>
      </c>
      <c r="AH45" s="11" t="s">
        <v>61</v>
      </c>
      <c r="AI45" s="12">
        <v>4</v>
      </c>
      <c r="AJ45" s="7">
        <f t="shared" si="2"/>
        <v>0.14126770046635187</v>
      </c>
      <c r="AK45" s="2"/>
      <c r="AL45" s="2"/>
      <c r="AM45" s="2"/>
    </row>
    <row r="46" spans="1:39" ht="15">
      <c r="A46" s="2"/>
      <c r="B46" s="2"/>
      <c r="C46" s="10">
        <v>43</v>
      </c>
      <c r="D46" s="11" t="s">
        <v>62</v>
      </c>
      <c r="E46" s="12">
        <v>4</v>
      </c>
      <c r="F46" s="13">
        <v>50.3</v>
      </c>
      <c r="G46" s="13">
        <v>52.3</v>
      </c>
      <c r="H46" s="13">
        <v>62</v>
      </c>
      <c r="I46" s="13">
        <v>5.62</v>
      </c>
      <c r="J46" s="2"/>
      <c r="K46" s="2"/>
      <c r="L46" s="10">
        <v>43</v>
      </c>
      <c r="M46" s="14" t="s">
        <v>62</v>
      </c>
      <c r="N46" s="15">
        <f t="shared" ref="N46:Q46" si="44">(F46-F$49)/F$51</f>
        <v>-0.30162619964966231</v>
      </c>
      <c r="O46" s="15">
        <f t="shared" si="44"/>
        <v>-0.42083236950801217</v>
      </c>
      <c r="P46" s="15">
        <f t="shared" si="44"/>
        <v>-0.80837708280364484</v>
      </c>
      <c r="Q46" s="15">
        <f t="shared" si="44"/>
        <v>0.10262053109735113</v>
      </c>
      <c r="R46" s="3"/>
      <c r="S46" s="2"/>
      <c r="T46" s="10">
        <v>43</v>
      </c>
      <c r="U46" s="14" t="s">
        <v>62</v>
      </c>
      <c r="V46" s="17">
        <v>2.7337070564409482E-2</v>
      </c>
      <c r="W46" s="17">
        <v>0.20722603313294341</v>
      </c>
      <c r="X46" s="17">
        <v>-0.93965989084615809</v>
      </c>
      <c r="Y46" s="17">
        <v>-7.2586745394915803E-2</v>
      </c>
      <c r="Z46" s="2"/>
      <c r="AA46" s="2"/>
      <c r="AB46" s="10">
        <v>43</v>
      </c>
      <c r="AC46" s="11" t="s">
        <v>62</v>
      </c>
      <c r="AD46" s="12">
        <v>4</v>
      </c>
      <c r="AE46" s="7">
        <f t="shared" si="1"/>
        <v>5.1267086115575691E-2</v>
      </c>
      <c r="AF46" s="18"/>
      <c r="AG46" s="10">
        <v>43</v>
      </c>
      <c r="AH46" s="11" t="s">
        <v>62</v>
      </c>
      <c r="AI46" s="12">
        <v>4</v>
      </c>
      <c r="AJ46" s="7">
        <f t="shared" si="2"/>
        <v>1.4576904670547657E-2</v>
      </c>
      <c r="AK46" s="2"/>
      <c r="AL46" s="2"/>
      <c r="AM46" s="2"/>
    </row>
    <row r="47" spans="1:39" ht="15">
      <c r="A47" s="2"/>
      <c r="B47" s="2"/>
      <c r="C47" s="10">
        <v>44</v>
      </c>
      <c r="D47" s="11" t="s">
        <v>63</v>
      </c>
      <c r="E47" s="12">
        <v>4</v>
      </c>
      <c r="F47" s="13">
        <v>39.5</v>
      </c>
      <c r="G47" s="13">
        <v>42.6</v>
      </c>
      <c r="H47" s="13">
        <v>154</v>
      </c>
      <c r="I47" s="13">
        <v>6.06</v>
      </c>
      <c r="J47" s="2"/>
      <c r="K47" s="2"/>
      <c r="L47" s="10">
        <v>44</v>
      </c>
      <c r="M47" s="14" t="s">
        <v>63</v>
      </c>
      <c r="N47" s="15">
        <f t="shared" ref="N47:Q47" si="45">(F47-F$49)/F$51</f>
        <v>-1.7401966906186024</v>
      </c>
      <c r="O47" s="15">
        <f t="shared" si="45"/>
        <v>-1.6325297922669011</v>
      </c>
      <c r="P47" s="15">
        <f t="shared" si="45"/>
        <v>2.140240646541808</v>
      </c>
      <c r="Q47" s="15">
        <f t="shared" si="45"/>
        <v>0.49487661521464166</v>
      </c>
      <c r="R47" s="3"/>
      <c r="S47" s="2"/>
      <c r="T47" s="10">
        <v>44</v>
      </c>
      <c r="U47" s="14" t="s">
        <v>63</v>
      </c>
      <c r="V47" s="17">
        <v>3.0311498224119511</v>
      </c>
      <c r="W47" s="17">
        <v>-1.1012871982474015</v>
      </c>
      <c r="X47" s="17">
        <v>0.33789360192682022</v>
      </c>
      <c r="Y47" s="17">
        <v>6.434454316708911E-2</v>
      </c>
      <c r="Z47" s="2"/>
      <c r="AA47" s="2"/>
      <c r="AB47" s="10">
        <v>44</v>
      </c>
      <c r="AC47" s="11" t="s">
        <v>63</v>
      </c>
      <c r="AD47" s="12">
        <v>4</v>
      </c>
      <c r="AE47" s="7">
        <f t="shared" si="1"/>
        <v>5.6845234608685731</v>
      </c>
      <c r="AF47" s="18"/>
      <c r="AG47" s="10">
        <v>44</v>
      </c>
      <c r="AH47" s="11" t="s">
        <v>63</v>
      </c>
      <c r="AI47" s="12">
        <v>4</v>
      </c>
      <c r="AJ47" s="7">
        <f t="shared" si="2"/>
        <v>1.6162954219744101</v>
      </c>
      <c r="AK47" s="2"/>
      <c r="AL47" s="2"/>
      <c r="AM47" s="2"/>
    </row>
    <row r="48" spans="1:39" ht="15">
      <c r="A48" s="2"/>
      <c r="B48" s="2"/>
      <c r="C48" s="10">
        <v>45</v>
      </c>
      <c r="D48" s="11" t="s">
        <v>64</v>
      </c>
      <c r="E48" s="12">
        <v>4</v>
      </c>
      <c r="F48" s="13">
        <v>55.2</v>
      </c>
      <c r="G48" s="13">
        <v>58.9</v>
      </c>
      <c r="H48" s="13">
        <v>77</v>
      </c>
      <c r="I48" s="13">
        <v>6.08</v>
      </c>
      <c r="J48" s="2"/>
      <c r="K48" s="2"/>
      <c r="L48" s="10">
        <v>45</v>
      </c>
      <c r="M48" s="14" t="s">
        <v>64</v>
      </c>
      <c r="N48" s="15">
        <f t="shared" ref="N48:Q48" si="46">(F48-F$49)/F$51</f>
        <v>0.35105856014180226</v>
      </c>
      <c r="O48" s="15">
        <f t="shared" si="46"/>
        <v>0.40362154700834585</v>
      </c>
      <c r="P48" s="15">
        <f t="shared" si="46"/>
        <v>-0.32762419214949495</v>
      </c>
      <c r="Q48" s="15">
        <f t="shared" si="46"/>
        <v>0.51270643721997344</v>
      </c>
      <c r="R48" s="3"/>
      <c r="S48" s="2"/>
      <c r="T48" s="10">
        <v>45</v>
      </c>
      <c r="U48" s="14" t="s">
        <v>64</v>
      </c>
      <c r="V48" s="17">
        <v>-0.31061722478424802</v>
      </c>
      <c r="W48" s="17">
        <v>0.7394949540026281</v>
      </c>
      <c r="X48" s="17">
        <v>0.10669654594641606</v>
      </c>
      <c r="Y48" s="17">
        <v>4.1024859368542471E-2</v>
      </c>
      <c r="Z48" s="2"/>
      <c r="AA48" s="2"/>
      <c r="AB48" s="10">
        <v>45</v>
      </c>
      <c r="AC48" s="11" t="s">
        <v>64</v>
      </c>
      <c r="AD48" s="12">
        <v>4</v>
      </c>
      <c r="AE48" s="7">
        <f t="shared" si="1"/>
        <v>-0.5825218168301991</v>
      </c>
      <c r="AF48" s="18"/>
      <c r="AG48" s="10">
        <v>45</v>
      </c>
      <c r="AH48" s="11" t="s">
        <v>64</v>
      </c>
      <c r="AI48" s="12">
        <v>4</v>
      </c>
      <c r="AJ48" s="7">
        <f t="shared" si="2"/>
        <v>-0.16562995160882052</v>
      </c>
      <c r="AK48" s="2"/>
      <c r="AL48" s="2"/>
      <c r="AM48" s="2"/>
    </row>
    <row r="49" spans="1:79" ht="15">
      <c r="A49" s="2"/>
      <c r="B49" s="2"/>
      <c r="C49" s="19"/>
      <c r="D49" s="20" t="s">
        <v>65</v>
      </c>
      <c r="E49" s="19"/>
      <c r="F49" s="21">
        <f t="shared" ref="F49:I49" si="47">AVERAGE(F4:F48)</f>
        <v>52.564444444444455</v>
      </c>
      <c r="G49" s="21">
        <f t="shared" si="47"/>
        <v>55.66888888888888</v>
      </c>
      <c r="H49" s="21">
        <f t="shared" si="47"/>
        <v>87.222222222222229</v>
      </c>
      <c r="I49" s="21">
        <f t="shared" si="47"/>
        <v>5.5048888888888898</v>
      </c>
      <c r="J49" s="2"/>
      <c r="K49" s="2"/>
      <c r="L49" s="3"/>
      <c r="M49" s="22" t="s">
        <v>65</v>
      </c>
      <c r="N49" s="23">
        <f t="shared" ref="N49:Q49" si="48">AVERAGE(N4:N48)</f>
        <v>-1.4136839846893659E-15</v>
      </c>
      <c r="O49" s="23">
        <f t="shared" si="48"/>
        <v>1.1472304587793285E-15</v>
      </c>
      <c r="P49" s="23">
        <f t="shared" si="48"/>
        <v>-1.3446034409349117E-16</v>
      </c>
      <c r="Q49" s="23">
        <f t="shared" si="48"/>
        <v>-8.4623666099206371E-16</v>
      </c>
      <c r="R49" s="3"/>
      <c r="S49" s="2"/>
      <c r="T49" s="2"/>
      <c r="U49" s="2"/>
      <c r="V49" s="23">
        <f t="shared" ref="V49:Y49" si="49">AVERAGE(V4:V48)</f>
        <v>-2.5165055224836881E-16</v>
      </c>
      <c r="W49" s="23">
        <f t="shared" si="49"/>
        <v>-7.4508300763732729E-16</v>
      </c>
      <c r="X49" s="23">
        <f t="shared" si="49"/>
        <v>-3.2998295454136598E-16</v>
      </c>
      <c r="Y49" s="23">
        <f t="shared" si="49"/>
        <v>1.8102803207082415E-15</v>
      </c>
      <c r="Z49" s="2"/>
      <c r="AA49" s="2"/>
      <c r="AB49" s="19"/>
      <c r="AC49" s="20" t="s">
        <v>65</v>
      </c>
      <c r="AD49" s="19"/>
      <c r="AE49" s="21">
        <f>AVERAGE(AE4:AE48)</f>
        <v>-5.9705327102063979E-16</v>
      </c>
      <c r="AF49" s="21"/>
      <c r="AG49" s="19"/>
      <c r="AH49" s="20" t="s">
        <v>65</v>
      </c>
      <c r="AI49" s="19"/>
      <c r="AJ49" s="21">
        <f>AVERAGE(AJ4:AJ48)</f>
        <v>-2.0909200297107115E-16</v>
      </c>
      <c r="AK49" s="2"/>
      <c r="AL49" s="2"/>
      <c r="AM49" s="2"/>
    </row>
    <row r="50" spans="1:79" ht="15">
      <c r="A50" s="2"/>
      <c r="B50" s="2"/>
      <c r="C50" s="19"/>
      <c r="D50" s="20" t="s">
        <v>66</v>
      </c>
      <c r="E50" s="19"/>
      <c r="F50" s="21">
        <f t="shared" ref="F50:I50" si="50">VARP(F4:F48)</f>
        <v>56.361846913578979</v>
      </c>
      <c r="G50" s="21">
        <f t="shared" si="50"/>
        <v>64.084809876544242</v>
      </c>
      <c r="H50" s="21">
        <f t="shared" si="50"/>
        <v>973.50617283950612</v>
      </c>
      <c r="I50" s="21">
        <f t="shared" si="50"/>
        <v>1.2582472098765414</v>
      </c>
      <c r="J50" s="2"/>
      <c r="K50" s="2"/>
      <c r="L50" s="3"/>
      <c r="M50" s="22" t="s">
        <v>66</v>
      </c>
      <c r="N50" s="24">
        <f t="shared" ref="N50:Q50" si="51">VARP(N4:N48)</f>
        <v>1.0000000000000222</v>
      </c>
      <c r="O50" s="24">
        <f t="shared" si="51"/>
        <v>0.99999999999998412</v>
      </c>
      <c r="P50" s="24">
        <f t="shared" si="51"/>
        <v>1.0000000000000002</v>
      </c>
      <c r="Q50" s="24">
        <f t="shared" si="51"/>
        <v>1.0000000000000018</v>
      </c>
      <c r="R50" s="3"/>
      <c r="S50" s="2"/>
      <c r="T50" s="2"/>
      <c r="U50" s="1"/>
      <c r="V50" s="23">
        <f t="shared" ref="V50:Y50" si="52">VARP(V4:V48)</f>
        <v>3.5170077100908679</v>
      </c>
      <c r="W50" s="23">
        <f t="shared" si="52"/>
        <v>0.28404591715820471</v>
      </c>
      <c r="X50" s="23">
        <f t="shared" si="52"/>
        <v>0.1917326183244413</v>
      </c>
      <c r="Y50" s="23">
        <f t="shared" si="52"/>
        <v>7.2134261377360728E-3</v>
      </c>
      <c r="Z50" s="2"/>
      <c r="AA50" s="2"/>
      <c r="AB50" s="19"/>
      <c r="AC50" s="20" t="s">
        <v>66</v>
      </c>
      <c r="AD50" s="19"/>
      <c r="AE50" s="21">
        <f>VARP(AE4:AE48)</f>
        <v>12.369343232838609</v>
      </c>
      <c r="AF50" s="21"/>
      <c r="AG50" s="19"/>
      <c r="AH50" s="20" t="s">
        <v>66</v>
      </c>
      <c r="AI50" s="19"/>
      <c r="AJ50" s="21">
        <f>VARP(AJ4:AJ48)</f>
        <v>1.0000000000000007</v>
      </c>
      <c r="AK50" s="2"/>
      <c r="AL50" s="2"/>
      <c r="AM50" s="2"/>
    </row>
    <row r="51" spans="1:79" ht="15">
      <c r="A51" s="2"/>
      <c r="B51" s="2"/>
      <c r="C51" s="19"/>
      <c r="D51" s="20" t="s">
        <v>67</v>
      </c>
      <c r="E51" s="19"/>
      <c r="F51" s="21">
        <f t="shared" ref="F51:I51" si="53">SQRT(F50)</f>
        <v>7.5074527579984798</v>
      </c>
      <c r="G51" s="21">
        <f t="shared" si="53"/>
        <v>8.0052988624125856</v>
      </c>
      <c r="H51" s="21">
        <f t="shared" si="53"/>
        <v>31.20106044415007</v>
      </c>
      <c r="I51" s="21">
        <f t="shared" si="53"/>
        <v>1.1217161895401802</v>
      </c>
      <c r="J51" s="2"/>
      <c r="K51" s="2"/>
      <c r="L51" s="3"/>
      <c r="M51" s="22" t="s">
        <v>67</v>
      </c>
      <c r="N51" s="25">
        <f t="shared" ref="N51:Q51" si="54">SQRT(N50)</f>
        <v>1.0000000000000111</v>
      </c>
      <c r="O51" s="25">
        <f t="shared" si="54"/>
        <v>0.99999999999999201</v>
      </c>
      <c r="P51" s="25">
        <f t="shared" si="54"/>
        <v>1</v>
      </c>
      <c r="Q51" s="25">
        <f t="shared" si="54"/>
        <v>1.0000000000000009</v>
      </c>
      <c r="R51" s="3"/>
      <c r="S51" s="2"/>
      <c r="T51" s="2"/>
      <c r="U51" s="2"/>
      <c r="V51" s="23">
        <f t="shared" ref="V51:Y51" si="55">SQRT(V50)</f>
        <v>1.8753686864429799</v>
      </c>
      <c r="W51" s="23">
        <f t="shared" si="55"/>
        <v>0.53295958304378455</v>
      </c>
      <c r="X51" s="23">
        <f t="shared" si="55"/>
        <v>0.43787283350813316</v>
      </c>
      <c r="Y51" s="23">
        <f t="shared" si="55"/>
        <v>8.4931891170137455E-2</v>
      </c>
      <c r="Z51" s="2"/>
      <c r="AA51" s="2"/>
      <c r="AB51" s="19"/>
      <c r="AC51" s="20" t="s">
        <v>67</v>
      </c>
      <c r="AD51" s="19"/>
      <c r="AE51" s="21">
        <f>SQRT(AE50)</f>
        <v>3.5170077100908679</v>
      </c>
      <c r="AF51" s="21"/>
      <c r="AG51" s="19"/>
      <c r="AH51" s="20" t="s">
        <v>67</v>
      </c>
      <c r="AI51" s="19"/>
      <c r="AJ51" s="21">
        <f>SQRT(AJ50)</f>
        <v>1.0000000000000004</v>
      </c>
      <c r="AK51" s="2"/>
      <c r="AL51" s="2"/>
      <c r="AM51" s="2"/>
    </row>
    <row r="52" spans="1:79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6"/>
      <c r="AB52" s="27"/>
      <c r="AC52" s="27"/>
      <c r="AD52" s="2"/>
      <c r="AE52" s="2"/>
      <c r="AF52" s="2"/>
      <c r="AH52" s="2"/>
      <c r="AI52" s="2"/>
      <c r="AJ52" s="2"/>
      <c r="AW52" s="65"/>
      <c r="AX52" s="64"/>
      <c r="AY52" s="65"/>
      <c r="AZ52" s="65"/>
      <c r="BA52" s="65"/>
      <c r="BB52" s="65"/>
      <c r="BC52" s="64"/>
    </row>
    <row r="53" spans="1:79" ht="15">
      <c r="A53" s="2"/>
      <c r="B53" s="2"/>
      <c r="C53" s="2"/>
      <c r="D53" s="2"/>
      <c r="E53" s="63" t="s">
        <v>68</v>
      </c>
      <c r="F53" s="61"/>
      <c r="G53" s="61"/>
      <c r="H53" s="2"/>
      <c r="I53" s="2"/>
      <c r="J53" s="2"/>
      <c r="K53" s="2"/>
      <c r="L53" s="2"/>
      <c r="M53" s="1" t="s">
        <v>69</v>
      </c>
      <c r="N53" s="2"/>
      <c r="O53" s="2"/>
      <c r="P53" s="2"/>
      <c r="Q53" s="2"/>
      <c r="R53" s="2"/>
      <c r="S53" s="2"/>
      <c r="T53" s="2"/>
      <c r="U53" s="28" t="s">
        <v>70</v>
      </c>
      <c r="W53" s="2"/>
      <c r="X53" s="2"/>
      <c r="Y53" s="2"/>
      <c r="Z53" s="2"/>
      <c r="AA53" s="27"/>
      <c r="AC53" s="27"/>
      <c r="AD53" s="2"/>
      <c r="AE53" s="2"/>
      <c r="AF53" s="2"/>
      <c r="AG53" s="2"/>
      <c r="AH53" s="2"/>
      <c r="AI53" s="2"/>
      <c r="AJ53" s="2"/>
      <c r="AW53" s="65"/>
      <c r="AX53" s="73"/>
      <c r="AY53" s="73"/>
      <c r="AZ53" s="73"/>
      <c r="BA53" s="73"/>
      <c r="BB53" s="65"/>
      <c r="BC53" s="65"/>
    </row>
    <row r="54" spans="1:79" ht="15">
      <c r="A54" s="2"/>
      <c r="B54" s="2"/>
      <c r="C54" s="2"/>
      <c r="D54" s="29"/>
      <c r="E54" s="30"/>
      <c r="F54" s="6" t="s">
        <v>7</v>
      </c>
      <c r="G54" s="6" t="s">
        <v>8</v>
      </c>
      <c r="H54" s="6" t="s">
        <v>9</v>
      </c>
      <c r="I54" s="6" t="s">
        <v>10</v>
      </c>
      <c r="J54" s="2"/>
      <c r="K54" s="2"/>
      <c r="L54" s="2"/>
      <c r="M54" s="31"/>
      <c r="N54" s="32" t="s">
        <v>7</v>
      </c>
      <c r="O54" s="32" t="s">
        <v>8</v>
      </c>
      <c r="P54" s="32" t="s">
        <v>9</v>
      </c>
      <c r="Q54" s="32" t="s">
        <v>10</v>
      </c>
      <c r="R54" s="2"/>
      <c r="S54" s="2"/>
      <c r="T54" s="2"/>
      <c r="U54" s="30"/>
      <c r="V54" s="5" t="s">
        <v>15</v>
      </c>
      <c r="W54" s="5" t="s">
        <v>16</v>
      </c>
      <c r="X54" s="5" t="s">
        <v>17</v>
      </c>
      <c r="Y54" s="5" t="s">
        <v>18</v>
      </c>
      <c r="Z54" s="2"/>
      <c r="AA54" s="27"/>
      <c r="AB54" s="4" t="s">
        <v>71</v>
      </c>
      <c r="AF54" s="2"/>
      <c r="AW54" s="64"/>
      <c r="AX54" s="66"/>
      <c r="AY54" s="66"/>
      <c r="AZ54" s="66"/>
      <c r="BA54" s="66"/>
      <c r="BB54" s="65"/>
      <c r="BC54" s="64"/>
    </row>
    <row r="55" spans="1:79" ht="15">
      <c r="A55" s="2"/>
      <c r="B55" s="2"/>
      <c r="C55" s="2"/>
      <c r="D55" s="2"/>
      <c r="E55" s="33" t="s">
        <v>7</v>
      </c>
      <c r="F55" s="12">
        <f t="shared" ref="F55:I55" si="56">_xlfn.COVARIANCE.P($F$4:$F$48,F4:F48)</f>
        <v>56.361846913580251</v>
      </c>
      <c r="G55" s="12">
        <f t="shared" si="56"/>
        <v>59.663782716049383</v>
      </c>
      <c r="H55" s="12">
        <f t="shared" si="56"/>
        <v>-200.08543209876544</v>
      </c>
      <c r="I55" s="12">
        <f t="shared" si="56"/>
        <v>-6.6788039506172847</v>
      </c>
      <c r="J55" s="2"/>
      <c r="K55" s="2"/>
      <c r="L55" s="2"/>
      <c r="M55" s="34" t="s">
        <v>7</v>
      </c>
      <c r="N55" s="35">
        <f t="array" ref="N55:Q58">MMULT(TRANSPOSE(N4:Q49),N4:Q49)/45</f>
        <v>1.0000000000000222</v>
      </c>
      <c r="O55" s="36">
        <v>0.99275166997908859</v>
      </c>
      <c r="P55" s="36">
        <v>-0.85418808003183255</v>
      </c>
      <c r="Q55" s="36">
        <v>-0.79309114213965526</v>
      </c>
      <c r="R55" s="2"/>
      <c r="S55" s="2"/>
      <c r="T55" s="2"/>
      <c r="U55" s="5" t="s">
        <v>15</v>
      </c>
      <c r="V55" s="37">
        <f t="shared" ref="V55:Y55" si="57">_xlfn.COVARIANCE.P(V4:V48,$V$4:$V$48)</f>
        <v>3.5170077100908688</v>
      </c>
      <c r="W55" s="37">
        <f t="shared" si="57"/>
        <v>1.4685059915134851E-4</v>
      </c>
      <c r="X55" s="37">
        <f t="shared" si="57"/>
        <v>8.4914646271811505E-5</v>
      </c>
      <c r="Y55" s="37">
        <f t="shared" si="57"/>
        <v>3.8136771322544373E-6</v>
      </c>
      <c r="Z55" s="2"/>
      <c r="AA55" s="2"/>
      <c r="AB55" s="4" t="s">
        <v>72</v>
      </c>
      <c r="AF55" s="2"/>
      <c r="AW55" s="64"/>
      <c r="AX55" s="66"/>
      <c r="AY55" s="66"/>
      <c r="AZ55" s="66"/>
      <c r="BA55" s="66"/>
      <c r="BB55" s="65"/>
      <c r="BC55" s="64"/>
    </row>
    <row r="56" spans="1:79" ht="15">
      <c r="A56" s="2"/>
      <c r="B56" s="2"/>
      <c r="C56" s="2"/>
      <c r="D56" s="2"/>
      <c r="E56" s="33" t="s">
        <v>8</v>
      </c>
      <c r="F56" s="12">
        <f t="shared" ref="F56:I56" si="58">_xlfn.COVARIANCE.P($G$4:$G$48,F4:F48)</f>
        <v>59.663782716049383</v>
      </c>
      <c r="G56" s="12">
        <f t="shared" si="58"/>
        <v>64.08480987654319</v>
      </c>
      <c r="H56" s="12">
        <f t="shared" si="58"/>
        <v>-212.41086419753086</v>
      </c>
      <c r="I56" s="12">
        <f t="shared" si="58"/>
        <v>-7.1349590123456768</v>
      </c>
      <c r="J56" s="2"/>
      <c r="K56" s="2"/>
      <c r="L56" s="2"/>
      <c r="M56" s="34" t="s">
        <v>8</v>
      </c>
      <c r="N56" s="36">
        <v>0.99275166997908859</v>
      </c>
      <c r="O56" s="36">
        <v>0.99999999999998423</v>
      </c>
      <c r="P56" s="36">
        <v>-0.85041286381600167</v>
      </c>
      <c r="Q56" s="36">
        <v>-0.79456776937319296</v>
      </c>
      <c r="R56" s="2"/>
      <c r="S56" s="2"/>
      <c r="T56" s="2"/>
      <c r="U56" s="5" t="s">
        <v>16</v>
      </c>
      <c r="V56" s="37">
        <f>COVAR($W$4:$W$48,V4:V48)</f>
        <v>1.4685059915134851E-4</v>
      </c>
      <c r="W56" s="37">
        <f t="shared" ref="W56:Y56" si="59">_xlfn.COVARIANCE.P($W$4:$W$48,W4:W48)</f>
        <v>0.2840459171582046</v>
      </c>
      <c r="X56" s="37">
        <f t="shared" si="59"/>
        <v>7.3333482595996311E-5</v>
      </c>
      <c r="Y56" s="37">
        <f t="shared" si="59"/>
        <v>-1.1212222129489599E-6</v>
      </c>
      <c r="Z56" s="2"/>
      <c r="AA56" s="2"/>
      <c r="AB56" s="4" t="s">
        <v>74</v>
      </c>
      <c r="AF56" s="2"/>
      <c r="AW56" s="64"/>
      <c r="AX56" s="66"/>
      <c r="AY56" s="66"/>
      <c r="AZ56" s="66"/>
      <c r="BA56" s="66"/>
      <c r="BB56" s="65"/>
      <c r="BC56" s="65"/>
    </row>
    <row r="57" spans="1:79" ht="15">
      <c r="A57" s="2"/>
      <c r="B57" s="2"/>
      <c r="C57" s="2"/>
      <c r="D57" s="2"/>
      <c r="E57" s="33" t="s">
        <v>9</v>
      </c>
      <c r="F57" s="12">
        <f t="shared" ref="F57:I57" si="60">_xlfn.COVARIANCE.P($H$4:$H$48,F4:F48)</f>
        <v>-200.08543209876544</v>
      </c>
      <c r="G57" s="12">
        <f t="shared" si="60"/>
        <v>-212.41086419753086</v>
      </c>
      <c r="H57" s="12">
        <f t="shared" si="60"/>
        <v>973.50617283950612</v>
      </c>
      <c r="I57" s="12">
        <f t="shared" si="60"/>
        <v>25.830246913580236</v>
      </c>
      <c r="J57" s="2"/>
      <c r="K57" s="2"/>
      <c r="L57" s="2"/>
      <c r="M57" s="34" t="s">
        <v>9</v>
      </c>
      <c r="N57" s="17">
        <v>-0.85418808003183255</v>
      </c>
      <c r="O57" s="17">
        <v>-0.85041286381600167</v>
      </c>
      <c r="P57" s="17">
        <v>1.0000000000000002</v>
      </c>
      <c r="Q57" s="17">
        <v>0.73803373710210785</v>
      </c>
      <c r="R57" s="2"/>
      <c r="S57" s="2"/>
      <c r="T57" s="2"/>
      <c r="U57" s="5" t="s">
        <v>17</v>
      </c>
      <c r="V57" s="38">
        <f t="shared" ref="V57:Y57" si="61">_xlfn.COVARIANCE.P(V4:V48,$X$4:$X$48)</f>
        <v>8.4914646271811505E-5</v>
      </c>
      <c r="W57" s="38">
        <f t="shared" si="61"/>
        <v>7.3333482595996311E-5</v>
      </c>
      <c r="X57" s="38">
        <f t="shared" si="61"/>
        <v>0.19173261832444127</v>
      </c>
      <c r="Y57" s="38">
        <f t="shared" si="61"/>
        <v>-3.9687018158600836E-7</v>
      </c>
      <c r="Z57" s="2"/>
      <c r="AA57" s="2"/>
      <c r="AF57" s="2"/>
      <c r="AQ57" s="2"/>
      <c r="AW57" s="69"/>
      <c r="AX57" s="69"/>
      <c r="AY57" s="69"/>
      <c r="AZ57" s="69"/>
      <c r="BA57" s="69"/>
      <c r="BB57" s="69"/>
      <c r="BC57" s="69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</row>
    <row r="58" spans="1:79" ht="15">
      <c r="A58" s="2"/>
      <c r="B58" s="2"/>
      <c r="C58" s="2"/>
      <c r="D58" s="2"/>
      <c r="E58" s="33" t="s">
        <v>10</v>
      </c>
      <c r="F58" s="12">
        <f t="shared" ref="F58:I58" si="62">_xlfn.COVARIANCE.P($I$4:$I$48,F4:F48)</f>
        <v>-6.6788039506172847</v>
      </c>
      <c r="G58" s="12">
        <f t="shared" si="62"/>
        <v>-7.1349590123456768</v>
      </c>
      <c r="H58" s="12">
        <f t="shared" si="62"/>
        <v>25.830246913580236</v>
      </c>
      <c r="I58" s="12">
        <f t="shared" si="62"/>
        <v>1.2582472098765425</v>
      </c>
      <c r="J58" s="2"/>
      <c r="K58" s="2"/>
      <c r="L58" s="2"/>
      <c r="M58" s="34" t="s">
        <v>10</v>
      </c>
      <c r="N58" s="17">
        <v>-0.79309114213965526</v>
      </c>
      <c r="O58" s="17">
        <v>-0.79456776937319296</v>
      </c>
      <c r="P58" s="17">
        <v>0.73803373710210785</v>
      </c>
      <c r="Q58" s="17">
        <v>1.0000000000000018</v>
      </c>
      <c r="R58" s="2"/>
      <c r="S58" s="2"/>
      <c r="T58" s="2"/>
      <c r="U58" s="5" t="s">
        <v>18</v>
      </c>
      <c r="V58" s="38">
        <f t="shared" ref="V58:Y58" si="63">_xlfn.COVARIANCE.P(V4:V48,$Y$4:$Y$48)</f>
        <v>3.8136771322544373E-6</v>
      </c>
      <c r="W58" s="38">
        <f t="shared" si="63"/>
        <v>-1.1212222129489599E-6</v>
      </c>
      <c r="X58" s="38">
        <f t="shared" si="63"/>
        <v>-3.9687018158600836E-7</v>
      </c>
      <c r="Y58" s="38">
        <f t="shared" si="63"/>
        <v>7.2134261377360736E-3</v>
      </c>
      <c r="Z58" s="2"/>
      <c r="AA58" s="2"/>
      <c r="AF58" s="2"/>
      <c r="AG58" s="2"/>
      <c r="AH58" s="2"/>
      <c r="AI58" s="2"/>
      <c r="AJ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</row>
    <row r="59" spans="1:79" ht="12.75">
      <c r="AB59" s="4" t="s">
        <v>77</v>
      </c>
    </row>
    <row r="60" spans="1:79" ht="15">
      <c r="M60" s="30"/>
      <c r="N60" s="40" t="s">
        <v>78</v>
      </c>
      <c r="O60" s="40" t="s">
        <v>79</v>
      </c>
      <c r="P60" s="40" t="s">
        <v>80</v>
      </c>
      <c r="Q60" s="40" t="s">
        <v>81</v>
      </c>
      <c r="AB60" s="4" t="s">
        <v>82</v>
      </c>
      <c r="AC60" s="41">
        <f>AE51/4</f>
        <v>0.87925192752271697</v>
      </c>
    </row>
    <row r="61" spans="1:79" ht="12.75">
      <c r="M61" s="5" t="s">
        <v>83</v>
      </c>
      <c r="N61" s="42">
        <v>3.5169999999999999</v>
      </c>
      <c r="O61" s="42">
        <v>0.28399999999999997</v>
      </c>
      <c r="P61" s="42">
        <v>0.192</v>
      </c>
      <c r="Q61" s="42">
        <v>7.0000000000000001E-3</v>
      </c>
      <c r="S61" s="4"/>
      <c r="AB61" s="4" t="s">
        <v>84</v>
      </c>
    </row>
    <row r="62" spans="1:79" ht="15">
      <c r="M62" s="2"/>
      <c r="N62" s="43"/>
      <c r="S62" s="4"/>
      <c r="U62" s="44" t="s">
        <v>85</v>
      </c>
      <c r="V62" s="45">
        <f>SQRT(V55)</f>
        <v>1.8753686864429802</v>
      </c>
      <c r="W62" s="40">
        <v>0</v>
      </c>
      <c r="X62" s="40">
        <v>0</v>
      </c>
      <c r="Y62" s="40">
        <v>0</v>
      </c>
    </row>
    <row r="63" spans="1:79" ht="15">
      <c r="M63" s="2"/>
      <c r="N63" s="43"/>
      <c r="O63" s="43"/>
      <c r="P63" s="43"/>
      <c r="Q63" s="43"/>
      <c r="S63" s="4"/>
      <c r="V63" s="40">
        <v>0</v>
      </c>
      <c r="W63" s="39">
        <f>SQRT(W56)</f>
        <v>0.53295958304378444</v>
      </c>
      <c r="X63" s="40">
        <v>0</v>
      </c>
      <c r="Y63" s="40">
        <v>0</v>
      </c>
    </row>
    <row r="64" spans="1:79" ht="15">
      <c r="M64" s="2"/>
      <c r="N64" s="43"/>
      <c r="O64" s="43"/>
      <c r="P64" s="43"/>
      <c r="Q64" s="43"/>
      <c r="S64" s="4"/>
      <c r="V64" s="40">
        <v>0</v>
      </c>
      <c r="W64" s="40">
        <v>0</v>
      </c>
      <c r="X64" s="39">
        <f>SQRT(X57)</f>
        <v>0.43787283350813311</v>
      </c>
      <c r="Y64" s="40">
        <v>0</v>
      </c>
      <c r="AB64" s="4" t="s">
        <v>86</v>
      </c>
      <c r="AC64" s="72">
        <f t="shared" ref="AC64:AC67" si="64">POWER(V72,2)</f>
        <v>0.94693611557207047</v>
      </c>
    </row>
    <row r="65" spans="13:31" ht="15">
      <c r="M65" s="2"/>
      <c r="N65" s="46"/>
      <c r="O65" s="43"/>
      <c r="P65" s="43"/>
      <c r="Q65" s="43"/>
      <c r="V65" s="40">
        <v>0</v>
      </c>
      <c r="W65" s="40">
        <v>0</v>
      </c>
      <c r="X65" s="40">
        <v>0</v>
      </c>
      <c r="Y65" s="39">
        <f>SQRT(Y58)</f>
        <v>8.4931891170137455E-2</v>
      </c>
      <c r="AC65" s="72">
        <f t="shared" si="64"/>
        <v>0.94693611557207047</v>
      </c>
      <c r="AE65" s="47"/>
    </row>
    <row r="66" spans="13:31" ht="15">
      <c r="M66" s="1" t="s">
        <v>87</v>
      </c>
      <c r="N66" s="48">
        <v>-1.1020000000000001</v>
      </c>
      <c r="O66" s="49">
        <v>0.27</v>
      </c>
      <c r="P66" s="48">
        <v>4.218</v>
      </c>
      <c r="Q66" s="48">
        <v>-151.369</v>
      </c>
      <c r="AC66" s="72">
        <f t="shared" si="64"/>
        <v>0.84338169390314222</v>
      </c>
      <c r="AE66" s="47"/>
    </row>
    <row r="67" spans="13:31" ht="15">
      <c r="M67" s="2"/>
      <c r="N67" s="48">
        <v>-1.1020000000000001</v>
      </c>
      <c r="O67" s="49">
        <v>0.25900000000000001</v>
      </c>
      <c r="P67" s="48">
        <v>4.3760000000000003</v>
      </c>
      <c r="Q67" s="48">
        <v>150.11099999999999</v>
      </c>
      <c r="AC67" s="72">
        <f t="shared" si="64"/>
        <v>0.77975378504358539</v>
      </c>
      <c r="AE67" s="47"/>
    </row>
    <row r="68" spans="13:31" ht="15">
      <c r="M68" s="2"/>
      <c r="N68" s="48">
        <v>1.04</v>
      </c>
      <c r="O68" s="49">
        <v>-0.40100000000000002</v>
      </c>
      <c r="P68" s="48">
        <v>8.1489999999999991</v>
      </c>
      <c r="Q68" s="48">
        <v>-2.3959999999999999</v>
      </c>
      <c r="R68" s="47"/>
      <c r="AC68" s="47"/>
      <c r="AD68" s="47"/>
      <c r="AE68" s="47"/>
    </row>
    <row r="69" spans="13:31" ht="15">
      <c r="M69" s="2"/>
      <c r="N69" s="48">
        <v>1</v>
      </c>
      <c r="O69" s="48">
        <v>1</v>
      </c>
      <c r="P69" s="48">
        <v>1</v>
      </c>
      <c r="Q69" s="50">
        <v>1</v>
      </c>
    </row>
    <row r="70" spans="13:31" ht="15">
      <c r="M70" s="2"/>
      <c r="N70" s="51"/>
      <c r="O70" s="43"/>
      <c r="P70" s="43"/>
      <c r="Q70" s="43"/>
      <c r="U70" s="1" t="s">
        <v>88</v>
      </c>
      <c r="W70" s="2"/>
    </row>
    <row r="71" spans="13:31" ht="15">
      <c r="M71" s="1" t="s">
        <v>89</v>
      </c>
      <c r="U71" s="52"/>
      <c r="V71" s="53" t="s">
        <v>19</v>
      </c>
      <c r="W71" s="53" t="s">
        <v>73</v>
      </c>
      <c r="X71" s="54" t="s">
        <v>75</v>
      </c>
      <c r="Y71" s="54" t="s">
        <v>76</v>
      </c>
      <c r="Z71" s="44" t="s">
        <v>90</v>
      </c>
    </row>
    <row r="72" spans="13:31" ht="15">
      <c r="M72" s="2"/>
      <c r="N72" s="48">
        <f t="shared" ref="N72:Q72" si="65">N66/SQRT(N$66*N$66+N$67*N$67+N$68*N$68+N$69*N$69)</f>
        <v>-0.51888806326403691</v>
      </c>
      <c r="O72" s="48">
        <f t="shared" si="65"/>
        <v>0.2367344734719482</v>
      </c>
      <c r="P72" s="48">
        <f t="shared" si="65"/>
        <v>0.41292044001809225</v>
      </c>
      <c r="Q72" s="48">
        <f t="shared" si="65"/>
        <v>-0.7099985240782396</v>
      </c>
      <c r="U72" s="55" t="s">
        <v>91</v>
      </c>
      <c r="V72" s="17">
        <f t="array" ref="V72:Y75">MMULT(N72:Q75,V62:Y65)</f>
        <v>-0.97310642561441885</v>
      </c>
      <c r="W72" s="17">
        <v>0.12616990627369937</v>
      </c>
      <c r="X72" s="16">
        <v>0.18080664308414718</v>
      </c>
      <c r="Y72" s="16">
        <v>-6.0301517377971264E-2</v>
      </c>
      <c r="Z72" s="56">
        <f t="shared" ref="Z72:Z75" si="66">SUMSQ(V72:Y72)</f>
        <v>0.99918227600262854</v>
      </c>
    </row>
    <row r="73" spans="13:31" ht="15">
      <c r="M73" s="2"/>
      <c r="N73" s="48">
        <f t="shared" ref="N73:Q73" si="67">N67/SQRT(N$66*N$66+N$67*N$67+N$68*N$68+N$69*N$69)</f>
        <v>-0.51888806326403691</v>
      </c>
      <c r="O73" s="48">
        <f t="shared" si="67"/>
        <v>0.22708973566383178</v>
      </c>
      <c r="P73" s="48">
        <f t="shared" si="67"/>
        <v>0.42838782492156752</v>
      </c>
      <c r="Q73" s="48">
        <f t="shared" si="67"/>
        <v>0.70409785654862367</v>
      </c>
      <c r="U73" s="55" t="s">
        <v>92</v>
      </c>
      <c r="V73" s="17">
        <v>-0.97310642561441885</v>
      </c>
      <c r="W73" s="17">
        <v>0.12102965083291901</v>
      </c>
      <c r="X73" s="16">
        <v>0.18757939073879282</v>
      </c>
      <c r="Y73" s="16">
        <v>5.9800362525514759E-2</v>
      </c>
      <c r="Z73" s="56">
        <f t="shared" si="66"/>
        <v>1.0003464031409286</v>
      </c>
    </row>
    <row r="74" spans="13:31" ht="15">
      <c r="M74" s="2"/>
      <c r="N74" s="48">
        <f t="shared" ref="N74:Q74" si="68">N68/SQRT(N$66*N$66+N$67*N$67+N$68*N$68+N$69*N$69)</f>
        <v>0.48969472395154118</v>
      </c>
      <c r="O74" s="48">
        <f t="shared" si="68"/>
        <v>-0.35159453282315267</v>
      </c>
      <c r="P74" s="48">
        <f t="shared" si="68"/>
        <v>0.79774506062290984</v>
      </c>
      <c r="Q74" s="48">
        <f t="shared" si="68"/>
        <v>-1.1238473291700824E-2</v>
      </c>
      <c r="U74" s="55" t="s">
        <v>93</v>
      </c>
      <c r="V74" s="17">
        <v>0.91835815121505959</v>
      </c>
      <c r="W74" s="17">
        <v>-0.18738567561390163</v>
      </c>
      <c r="X74" s="16">
        <v>0.34931089011207095</v>
      </c>
      <c r="Y74" s="16">
        <v>-9.5450479052923084E-4</v>
      </c>
      <c r="Z74" s="56">
        <f t="shared" si="66"/>
        <v>1.000514094358703</v>
      </c>
    </row>
    <row r="75" spans="13:31" ht="15">
      <c r="N75" s="48">
        <f t="shared" ref="N75:Q75" si="69">N69/SQRT(N$66*N$66+N$67*N$67+N$68*N$68+N$69*N$69)</f>
        <v>0.47086031149186647</v>
      </c>
      <c r="O75" s="48">
        <f t="shared" si="69"/>
        <v>0.8767943461924006</v>
      </c>
      <c r="P75" s="48">
        <f t="shared" si="69"/>
        <v>9.7894841161235716E-2</v>
      </c>
      <c r="Q75" s="48">
        <f t="shared" si="69"/>
        <v>4.6905147294243844E-3</v>
      </c>
      <c r="U75" s="55" t="s">
        <v>94</v>
      </c>
      <c r="V75" s="17">
        <v>0.88303668386063405</v>
      </c>
      <c r="W75" s="17">
        <v>0.46729594916184941</v>
      </c>
      <c r="X75" s="17">
        <v>4.2865491485098904E-2</v>
      </c>
      <c r="Y75" s="17">
        <v>3.9837428653139855E-4</v>
      </c>
      <c r="Z75" s="56">
        <f t="shared" si="66"/>
        <v>0.99995689820899036</v>
      </c>
    </row>
    <row r="76" spans="13:31" ht="15">
      <c r="N76" s="51"/>
      <c r="O76" s="51"/>
      <c r="P76" s="51"/>
      <c r="Q76" s="51"/>
      <c r="U76" s="44" t="s">
        <v>95</v>
      </c>
      <c r="V76" s="57">
        <f t="shared" ref="V76:Y76" si="70">SUMSQ(V72:V75)</f>
        <v>3.5170077100908683</v>
      </c>
      <c r="W76" s="57">
        <f t="shared" si="70"/>
        <v>0.28404591715820449</v>
      </c>
      <c r="X76" s="57">
        <f t="shared" si="70"/>
        <v>0.1917326183244413</v>
      </c>
      <c r="Y76" s="57">
        <f t="shared" si="70"/>
        <v>7.2134261377360736E-3</v>
      </c>
      <c r="Z76" s="58">
        <v>4</v>
      </c>
    </row>
    <row r="77" spans="13:31" ht="15">
      <c r="M77" s="1" t="s">
        <v>96</v>
      </c>
    </row>
    <row r="78" spans="13:31" ht="12.75">
      <c r="N78" s="59">
        <f t="array" ref="N78:Q82">TRANSPOSE(N71:R74)</f>
        <v>0</v>
      </c>
      <c r="O78" s="59">
        <v>-0.51888806326403691</v>
      </c>
      <c r="P78" s="59">
        <v>-0.51888806326403691</v>
      </c>
      <c r="Q78" s="59">
        <v>0.48969472395154118</v>
      </c>
    </row>
    <row r="79" spans="13:31" ht="12.75">
      <c r="N79" s="59">
        <v>0</v>
      </c>
      <c r="O79" s="59">
        <v>0.2367344734719482</v>
      </c>
      <c r="P79" s="59">
        <v>0.22708973566383178</v>
      </c>
      <c r="Q79" s="59">
        <v>-0.35159453282315267</v>
      </c>
    </row>
    <row r="80" spans="13:31" ht="12.75">
      <c r="N80" s="59">
        <v>0</v>
      </c>
      <c r="O80" s="59">
        <v>0.41292044001809225</v>
      </c>
      <c r="P80" s="59">
        <v>0.42838782492156752</v>
      </c>
      <c r="Q80" s="59">
        <v>0.79774506062290984</v>
      </c>
      <c r="V80" s="47"/>
    </row>
    <row r="81" spans="14:31" ht="12.75">
      <c r="N81" s="59">
        <v>0</v>
      </c>
      <c r="O81" s="59">
        <v>-0.7099985240782396</v>
      </c>
      <c r="P81" s="59">
        <v>0.70409785654862367</v>
      </c>
      <c r="Q81" s="59">
        <v>-1.1238473291700824E-2</v>
      </c>
      <c r="V81" s="47"/>
    </row>
    <row r="82" spans="14:31" ht="12.75">
      <c r="N82" s="41">
        <v>0</v>
      </c>
      <c r="O82" s="41">
        <v>0</v>
      </c>
      <c r="P82" s="41">
        <v>0</v>
      </c>
      <c r="Q82" s="41">
        <v>0</v>
      </c>
      <c r="V82" s="47"/>
    </row>
    <row r="83" spans="14:31" ht="12.75">
      <c r="V83" s="47"/>
      <c r="AB83" s="64"/>
      <c r="AC83" s="65"/>
      <c r="AD83" s="65"/>
      <c r="AE83" s="65"/>
    </row>
    <row r="84" spans="14:31" ht="15.75" customHeight="1">
      <c r="AB84" s="65"/>
      <c r="AC84" s="65"/>
      <c r="AD84" s="65"/>
      <c r="AE84" s="65"/>
    </row>
    <row r="85" spans="14:31" ht="12.75">
      <c r="AB85" s="66"/>
      <c r="AC85" s="67"/>
      <c r="AD85" s="67"/>
      <c r="AE85" s="64"/>
    </row>
    <row r="86" spans="14:31" ht="12.75">
      <c r="AB86" s="64"/>
      <c r="AC86" s="68"/>
      <c r="AD86" s="67"/>
      <c r="AE86" s="64"/>
    </row>
    <row r="87" spans="14:31" ht="12.75">
      <c r="AB87" s="64"/>
      <c r="AC87" s="67"/>
      <c r="AD87" s="68"/>
      <c r="AE87" s="64"/>
    </row>
    <row r="88" spans="14:31" ht="15">
      <c r="AB88" s="69"/>
      <c r="AC88" s="70"/>
      <c r="AD88" s="70"/>
      <c r="AE88" s="71"/>
    </row>
  </sheetData>
  <mergeCells count="3">
    <mergeCell ref="A1:J1"/>
    <mergeCell ref="N2:P2"/>
    <mergeCell ref="E53:G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Бонюк</cp:lastModifiedBy>
  <dcterms:modified xsi:type="dcterms:W3CDTF">2024-10-25T18:28:32Z</dcterms:modified>
</cp:coreProperties>
</file>